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printerSettings/printerSettings2.bin" ContentType="application/vnd.openxmlformats-officedocument.spreadsheetml.printerSettings"/>
  <Override PartName="/xl/printerSettings/printerSettings3.bin" ContentType="application/vnd.openxmlformats-officedocument.spreadsheetml.printerSettings"/>
  <Override PartName="/xl/printerSettings/printerSettings4.bin" ContentType="application/vnd.openxmlformats-officedocument.spreadsheetml.printerSettings"/>
  <Override PartName="/xl/printerSettings/printerSettings5.bin" ContentType="application/vnd.openxmlformats-officedocument.spreadsheetml.printerSettings"/>
  <Override PartName="/xl/printerSettings/printerSettings6.bin" ContentType="application/vnd.openxmlformats-officedocument.spreadsheetml.printerSettings"/>
  <Override PartName="/xl/printerSettings/printerSettings7.bin" ContentType="application/vnd.openxmlformats-officedocument.spreadsheetml.printerSettings"/>
  <Override PartName="/xl/printerSettings/printerSettings8.bin" ContentType="application/vnd.openxmlformats-officedocument.spreadsheetml.printerSettings"/>
  <Override PartName="/xl/printerSettings/printerSettings9.bin" ContentType="application/vnd.openxmlformats-officedocument.spreadsheetml.printerSettings"/>
  <Override PartName="/xl/printerSettings/printerSettings10.bin" ContentType="application/vnd.openxmlformats-officedocument.spreadsheetml.printerSettings"/>
  <Override PartName="/xl/printerSettings/printerSettings11.bin" ContentType="application/vnd.openxmlformats-officedocument.spreadsheetml.printerSettings"/>
  <Override PartName="/xl/printerSettings/printerSettings12.bin" ContentType="application/vnd.openxmlformats-officedocument.spreadsheetml.printerSettings"/>
  <Override PartName="/xl/printerSettings/printerSettings13.bin" ContentType="application/vnd.openxmlformats-officedocument.spreadsheetml.printerSettings"/>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231"/>
  <workbookPr/>
  <mc:AlternateContent xmlns:mc="http://schemas.openxmlformats.org/markup-compatibility/2006">
    <mc:Choice Requires="x15">
      <x15ac:absPath xmlns:x15ac="http://schemas.microsoft.com/office/spreadsheetml/2010/11/ac" url="V:\Yld\Eelarve 2002-2015 RO kataloogid\8. Välistoetused\SEIRE\SEIREARUANNE\2018-12-31_Seirearuanne\Tabelid\"/>
    </mc:Choice>
  </mc:AlternateContent>
  <xr:revisionPtr revIDLastSave="0" documentId="13_ncr:1_{F1CF2FA7-574B-41A1-A9E7-828889FA6E69}" xr6:coauthVersionLast="40" xr6:coauthVersionMax="40" xr10:uidLastSave="{00000000-0000-0000-0000-000000000000}"/>
  <bookViews>
    <workbookView xWindow="4188" yWindow="72" windowWidth="18636" windowHeight="12132" tabRatio="592" activeTab="8" xr2:uid="{00000000-000D-0000-FFFF-FFFF00000000}"/>
  </bookViews>
  <sheets>
    <sheet name="abiks" sheetId="23" r:id="rId1"/>
    <sheet name="1" sheetId="3" r:id="rId2"/>
    <sheet name="2A" sheetId="27" r:id="rId3"/>
    <sheet name="2C" sheetId="4" r:id="rId4"/>
    <sheet name="3A" sheetId="21" r:id="rId5"/>
    <sheet name="3B" sheetId="5" r:id="rId6"/>
    <sheet name="4A" sheetId="26" r:id="rId7"/>
    <sheet name="4B" sheetId="25" r:id="rId8"/>
    <sheet name="5_TR" sheetId="24" r:id="rId9"/>
    <sheet name="6" sheetId="17" r:id="rId10"/>
    <sheet name="7" sheetId="16" r:id="rId11"/>
    <sheet name="8" sheetId="9" r:id="rId12"/>
    <sheet name="9" sheetId="10" r:id="rId13"/>
    <sheet name="10" sheetId="11" r:id="rId14"/>
  </sheets>
  <externalReferences>
    <externalReference r:id="rId15"/>
    <externalReference r:id="rId16"/>
  </externalReferences>
  <definedNames>
    <definedName name="_xlnm._FilterDatabase" localSheetId="1" hidden="1">'1'!$A$4:$AA$53</definedName>
    <definedName name="_xlnm._FilterDatabase" localSheetId="2" hidden="1">'2A'!$A$6:$AD$60</definedName>
    <definedName name="_xlnm._FilterDatabase" localSheetId="3" hidden="1">'2C'!$A$4:$Z$30</definedName>
    <definedName name="_xlnm._FilterDatabase" localSheetId="4" hidden="1">'3A'!$A$4:$BX$201</definedName>
    <definedName name="_xlnm._FilterDatabase" localSheetId="5" hidden="1">'3B'!$A$1:$N$8</definedName>
    <definedName name="_xlnm._FilterDatabase" localSheetId="6" hidden="1">'4A'!$A$4:$AI$133</definedName>
    <definedName name="_xlnm._FilterDatabase" localSheetId="7" hidden="1">'4B'!$A$4:$AP$72</definedName>
    <definedName name="_xlnm._FilterDatabase" localSheetId="8" hidden="1">'5_TR'!$A$4:$BA$112</definedName>
    <definedName name="_xlnm._FilterDatabase" localSheetId="9" hidden="1">'6'!$A$2:$N$24</definedName>
    <definedName name="_xlnm._FilterDatabase" localSheetId="10" hidden="1">'7'!$A$3:$O$472</definedName>
    <definedName name="BuiltIn_Print_Area___1">"$#REF!.$A$1:$H$110"</definedName>
    <definedName name="BuiltIn_Print_Area___2">"$#REF!.$A$1:$M$42"</definedName>
    <definedName name="BuiltIn_Print_Area___3">"$#REF!.$A$1:$B$30"</definedName>
    <definedName name="BuiltIn_Print_Area___4">"$#REF!.$A$1:$D$49"</definedName>
    <definedName name="BuiltIn_Print_Area___5">"$#REF!.$A$1:$C$45"</definedName>
    <definedName name="BuiltIn_Print_Area___6">"$#REF!.$A$88:$C$123"</definedName>
    <definedName name="BuiltIn_Print_Titles___2">"$#REF!.$A$4:$IV$10"</definedName>
    <definedName name="BuiltIn_Print_Titles___3">"$#REF!.$A$4:$IV$10"</definedName>
    <definedName name="EMPW_2" hidden="1">"E2MAAB|LCAAAAAAABADtnW1vokoUgL9vsv/B|B15R2msG6rYslXwwtC9vc2GgIxbsha8QGv3399RfAHFrrpcI0jTpHY4MxwezpnDmRdpfnl/GVfeoB84nntdJWtEtQLdoWc77o/r6ms4wkiu|qX1|VPzm|f/tDzvpzIJkWhQQfXc4Oo9cK6rz2E4ucLx6XRam9I1z/|BUwRB4n/3e9rwGb6YmOMGoekOYXVVy/59rSo6a6XSbHuuC4ezcwKv/er"</definedName>
    <definedName name="EPMWorkbookOptions_1" hidden="1">"HKUAAB|LCAAAAAAABADtnW1zmkoYhr93pv/B8TsRBN8yJh2imNiqeBCTk5PpMKBrw8SARZK0//6sggq6pmI3yq7byUwj7C7PXt4L|8ad6pdfz|PMK/CmtutcZIUzPpsBzsAd2s6Pi|yLP|KEYvbL5edP1TvXe7Jc90md|DDpNAPzOdPzX1P7Ivvo|5PzXO7t7e3sTTxzvR|5PM8LuX/brd7gETybnO1MfdMZgOwy1/DPubLwqplMteY6DhjMrqm"</definedName>
    <definedName name="EPMWorkbookOptions_10" hidden="1">"YcZCOIj3N9fA2pBS|bEKpDSlOHKfc80DxCI8xIqtVGEETeE7In|xzDgWl8g0ykXtXxLed9DzxDm1pnOS1EkJ23yEtjYukSxQrjZPdTIykQfwWYqw0iH9PECsNtl6JDpMMK3QKX7hCWqHrpz15yuzhM4dpwkewh6fQbHpliR5dAGE28RtMGs0O|a0XKxFmoE|DgT6Fb0FQZ6CPB8Q/DEQAoqtoTbXeJH5/DnV/VyF6UHfXK1/VwMgD00fVUSfAWZ"</definedName>
    <definedName name="EPMWorkbookOptions_11" hidden="1">"jrxw/O09XGwPRmhapOz3wFi5Trh|dp71zvyXLdJ3i38ucYF6k3T8TTvw3Db63anN6anm1aY9AG3o9VCRvHP39aFatOAhr/A1eeJnocpQAA"</definedName>
    <definedName name="EPMWorkbookOptions_2" hidden="1">"7tRfPA45/a4O3|cnY6brpm|FReLxjPoPgassr|eB58uLZ80v1p8DremAEYHkDcAYDyl4ajW7buOrWOncCbzyEmYbg9ckcm2dTc3LmPdvOuSSJMEr4MWdNBrnvxkNPV7rwv5rcuzGu|vVrRYefRuZ4Cr5Xc7MwVkHJk8nYHpgRgDsHtygjXkrkcFjny0gca5cPeK0QZnJbT93YwyFw6vYzcGbCmMYSxpMuE93aU9uyx7b/ey01TL9M1Hfsny9gHp"</definedName>
    <definedName name="EPMWorkbookOptions_3" hidden="1">"YsG51||0rRqjnU6Y0ygpgufe8FVHPhh7WwconiwlOLfr2p65rcbBFdjUAwhnr1VanpNNREv|8qRNejpjbUa7Jr0Nc0pVO7J7sShlyrqf0O2Y1iWQujTnZFGi31jugKXGtyR|8RXQW92VZI11FbkXt9TSH7izCMb8p9XdYVwzhOPWKJ3|0zRuu76tpu9Ct7j|7qojV37HphrIgT72Wd1x6RE0FlnhGOInzwy2|Yr65n|zCuef89yLxxbof8Ddub|"</definedName>
    <definedName name="EPMWorkbookOptions_4" hidden="1">"pEA0OfXClpGuR3QrqlwCSZaTkAdjgcLvCCWhUgBqO9jnlf1hsC75Ku54Bdk6dPJ2Pzd9dwJ8KC6TFCxKhWpwg0tS|SkglDmrFHJ5MziULQqYiGfHw1nV47nQhTcMqd|D4zh0BAM2|DZgiNcRLK4MJEJYJIgfwTTQwTk97MH|MPDf9z8Bw76NtJvKffGBp7pDR5/r5Jm4ID63LHHF9mZeLJrQ7T3v97d8sbaLIpcbhd0kW//w9SacICI0irPS2We"</definedName>
    <definedName name="EPMWorkbookOptions_5" hidden="1">"312qQgKpCoViYQSsEVcoDiVOyo8qXLkAAMebIC8NrZJUssQUSHVJMRDq7KPaUUhXKT4aPC|QDiNFTTbhbAiizYpioSBJ0u5tNk9hm11ihBrtynAUrd8I8Ndmp9vXSVcrbijhnCvhVNLThveYCkQ042JJ4Mvl0u7NWKSvGcdIokQbnuox8SLD3F|8u8/|onuNxaIoJug2StRqdwYyrly51WJyRYa5h1xrcAh5rWo7TpFjGY0X6NPqgmLQp9cU4u|"</definedName>
    <definedName name="EPMWorkbookOptions_6" hidden="1">"nuEAwDvNBXk3vy|ymhQ5zn5vW7iuTWO5YRQrvWDOE8edqYzYVwbP5wy1h7qPTROvPWKRaolCqIcXgXtqqMX0iw9xHn8m2FmARaJlCgS4wxu|ner/Vr5MuVsxM2NhtW5h/03x33guBpQVXKG7BkCQT7IcJFkJt6ofsDQlJVv4J0WoAcU2l5PfaceLo6XD4TTqQ9DTb3bc84mm0FO6BmCEMxi|NSsVg6/3oMPfQZpLdrHjUSeFqfwCRdXw|TKWzDc"</definedName>
    <definedName name="EPMWorkbookOptions_7" hidden="1">"uH1CiFS9kzhHGF5iEVJlFkmHtK9LDjSIHCReuQYlyo94qsGbqqsyWgLWHuIddbRes11c4h5UrhunVIMeiZBvPsxO9jw8JC7nY19VYhfvo2PQ022ftOeFosheu2C4yBTO91ptBEiWLRoBNVcyh7g9jRRXJYGsr8IT2WEOEeupkjw1EtISJx4LOEeCcpe8HvWC/4/eUUv5gvCOLHvNhHyA2e2vlsnED|E9h6RwTH1yLDEcFB/DAbJwyNdBjpGcIcY"</definedName>
    <definedName name="EPMWorkbookOptions_8" hidden="1">"7sUhWth9G4Nwkyk2blVYEde0Zqda7aTbA2OWKgwImy/4R|YSGypHR0mMd4tSZbbmXcLU|uC2hG8WyhcdY|6lUT7aszDBU2F5/MMyoZUgsOMy4ZYiO|dfAQUtqkHHSYhbkgU7uphbkjMDenYhjLq1dfDWSFRuNVphXG9DfMSpEP8yAs3F7r8oXDTOeXRz7stqVAoMC5ILhLpXFL3SDywx1qS3YRSqSLmR1KRs0qWAB|KfImzihWRG1ZGJVMom6YJ"</definedName>
    <definedName name="EPMWorkbookOptions_9" hidden="1">"0jATSbPHGnYmp7vnZCsSiSFZRxI9QTib9Nzw/9qlsCzmxXySuXwafZRWnnTR/UHMrHAdCOMR50HHu2t4qfSu5OuTnb3fikQmHkmKnnkHNrmk0Zht0|QyOES4SDHyaJz2Sj6aiMCXyF/HT9OdrN2GdKHQmEtdmHBPsS44rk1MkC5V3EAomL1KUes9vIkxjbZ9tLkY4|Gg9InfF5ailnocP1ga/fq2G8LW5Ppp95iZVS6NnpsUuhqGnpvRoR0N3ps"</definedName>
    <definedName name="Keskmine_palk_EXCEL">[1]Keskmine_palk_EXCEL!$A$1:$AC$721</definedName>
    <definedName name="laekunud" localSheetId="2">'[2]Taotletud summad'!#REF!</definedName>
    <definedName name="laekunud" localSheetId="6">'[2]Taotletud summad'!#REF!</definedName>
    <definedName name="laekunud">'[2]Taotletud summad'!#REF!</definedName>
    <definedName name="_xlnm.Print_Area" localSheetId="8">'5_TR'!$A$2:$M$111</definedName>
    <definedName name="SAPBEXrevision" hidden="1">2</definedName>
    <definedName name="SAPBEXsysID" hidden="1">"BWP"</definedName>
    <definedName name="SAPBEXwbID" hidden="1">"AIYRR6PM26QI4ACIE24UIT3CI"</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Y53" i="24" l="1"/>
  <c r="Y54" i="24"/>
  <c r="AV54" i="21" l="1"/>
  <c r="K42" i="26" l="1"/>
  <c r="AM35" i="25" l="1"/>
  <c r="AC35" i="25"/>
  <c r="AE35" i="25"/>
  <c r="AG35" i="25"/>
  <c r="AH35" i="25"/>
  <c r="AI35" i="25"/>
  <c r="AJ35" i="25"/>
  <c r="AK35" i="25"/>
  <c r="AL35" i="25"/>
  <c r="AO35" i="25" s="1"/>
  <c r="Z35" i="25"/>
  <c r="AA35" i="25" s="1"/>
  <c r="X35" i="25"/>
  <c r="Y35" i="25" s="1"/>
  <c r="V35" i="25"/>
  <c r="W35" i="25" s="1"/>
  <c r="S35" i="25"/>
  <c r="T35" i="25" s="1"/>
  <c r="Q35" i="25"/>
  <c r="R35" i="25"/>
  <c r="P35" i="25"/>
  <c r="O35" i="25"/>
  <c r="N35" i="25"/>
  <c r="M35" i="25"/>
  <c r="L35" i="25"/>
  <c r="AN35" i="25" l="1"/>
  <c r="Z96" i="24"/>
  <c r="T160" i="21"/>
  <c r="AV161" i="21"/>
  <c r="AU161" i="21"/>
  <c r="AT161" i="21"/>
  <c r="AK161" i="21"/>
  <c r="AL161" i="21"/>
  <c r="AJ161" i="21"/>
  <c r="T161" i="21"/>
  <c r="R161" i="21"/>
  <c r="S161" i="21"/>
  <c r="Z20" i="24" l="1"/>
  <c r="Q28" i="26" l="1"/>
  <c r="Y20" i="4" l="1"/>
  <c r="N89" i="26" l="1"/>
  <c r="Q89" i="26"/>
  <c r="N90" i="26"/>
  <c r="Q90" i="26"/>
  <c r="N91" i="26"/>
  <c r="Q91" i="26"/>
  <c r="N92" i="26"/>
  <c r="Q92" i="26"/>
  <c r="N93" i="26"/>
  <c r="Q93" i="26"/>
  <c r="N94" i="26"/>
  <c r="Q94" i="26"/>
  <c r="N95" i="26"/>
  <c r="Q95" i="26"/>
  <c r="N96" i="26"/>
  <c r="Q96" i="26"/>
  <c r="N97" i="26"/>
  <c r="Q97" i="26"/>
  <c r="N98" i="26"/>
  <c r="Q98" i="26"/>
  <c r="N99" i="26"/>
  <c r="Q99" i="26"/>
  <c r="N100" i="26"/>
  <c r="Q100" i="26"/>
  <c r="N101" i="26"/>
  <c r="Q101" i="26"/>
  <c r="N102" i="26"/>
  <c r="Q102" i="26"/>
  <c r="N103" i="26"/>
  <c r="Q103" i="26"/>
  <c r="N104" i="26"/>
  <c r="Q104" i="26"/>
  <c r="AH25" i="26"/>
  <c r="AI25" i="26"/>
  <c r="H5" i="26"/>
  <c r="K5" i="26"/>
  <c r="N5" i="26"/>
  <c r="Q5" i="26"/>
  <c r="H6" i="26"/>
  <c r="K6" i="26"/>
  <c r="N6" i="26"/>
  <c r="Q6" i="26"/>
  <c r="H7" i="26"/>
  <c r="K7" i="26"/>
  <c r="N7" i="26"/>
  <c r="Q7" i="26"/>
  <c r="H8" i="26"/>
  <c r="K8" i="26"/>
  <c r="N8" i="26"/>
  <c r="Q8" i="26"/>
  <c r="H9" i="26"/>
  <c r="K9" i="26"/>
  <c r="N9" i="26"/>
  <c r="Q9" i="26"/>
  <c r="H10" i="26"/>
  <c r="K10" i="26"/>
  <c r="N10" i="26"/>
  <c r="Q10" i="26"/>
  <c r="H11" i="26"/>
  <c r="K11" i="26"/>
  <c r="N11" i="26"/>
  <c r="Q11" i="26"/>
  <c r="H12" i="26"/>
  <c r="K12" i="26"/>
  <c r="N12" i="26"/>
  <c r="Q12" i="26"/>
  <c r="H13" i="26"/>
  <c r="K13" i="26"/>
  <c r="N13" i="26"/>
  <c r="Q13" i="26"/>
  <c r="H14" i="26"/>
  <c r="K14" i="26"/>
  <c r="N14" i="26"/>
  <c r="Q14" i="26"/>
  <c r="H15" i="26"/>
  <c r="K15" i="26"/>
  <c r="N15" i="26"/>
  <c r="Q15" i="26"/>
  <c r="H16" i="26"/>
  <c r="K16" i="26"/>
  <c r="N16" i="26"/>
  <c r="Q16" i="26"/>
  <c r="H17" i="26"/>
  <c r="K17" i="26"/>
  <c r="N17" i="26"/>
  <c r="Q17" i="26"/>
  <c r="H18" i="26"/>
  <c r="K18" i="26"/>
  <c r="N18" i="26"/>
  <c r="Q18" i="26"/>
  <c r="H19" i="26"/>
  <c r="K19" i="26"/>
  <c r="N19" i="26"/>
  <c r="Q19" i="26"/>
  <c r="H20" i="26"/>
  <c r="K20" i="26"/>
  <c r="N20" i="26"/>
  <c r="Q20" i="26"/>
  <c r="H21" i="26"/>
  <c r="K21" i="26"/>
  <c r="BC177" i="21" l="1"/>
  <c r="BC38" i="21" l="1"/>
  <c r="AV150" i="21" l="1"/>
  <c r="BX85" i="21" l="1"/>
  <c r="AU33" i="21" l="1"/>
  <c r="AT33" i="21"/>
  <c r="AB50" i="25" l="1"/>
  <c r="G15" i="17" l="1"/>
  <c r="Y30" i="4" l="1"/>
  <c r="Y29" i="4"/>
  <c r="Y28" i="4"/>
  <c r="X27" i="4"/>
  <c r="Y27" i="4" s="1"/>
  <c r="Y26" i="4"/>
  <c r="X15" i="4" l="1"/>
  <c r="Z63" i="24" l="1"/>
  <c r="Y11" i="4" l="1"/>
  <c r="X25" i="4" l="1"/>
  <c r="AB14" i="25" l="1"/>
  <c r="E12" i="9" l="1"/>
  <c r="Y25" i="4"/>
  <c r="U11" i="3"/>
  <c r="AT42" i="21" l="1"/>
  <c r="AT164" i="21" l="1"/>
  <c r="AV177" i="21" l="1"/>
  <c r="AV176" i="21"/>
  <c r="AT177" i="21"/>
  <c r="AT176" i="21"/>
  <c r="T129" i="26" l="1"/>
  <c r="AI133" i="26"/>
  <c r="AH133" i="26"/>
  <c r="AH109" i="26"/>
  <c r="Q133" i="26"/>
  <c r="N133" i="26"/>
  <c r="K133" i="26"/>
  <c r="N25" i="26"/>
  <c r="Q25" i="26"/>
  <c r="T25" i="26"/>
  <c r="AG25" i="26"/>
  <c r="AG133" i="26" l="1"/>
  <c r="Y15" i="4"/>
  <c r="M9" i="17" l="1"/>
  <c r="M18" i="17"/>
  <c r="M17" i="17"/>
  <c r="M16" i="17"/>
  <c r="M15" i="17"/>
  <c r="M14" i="17"/>
  <c r="M13" i="17"/>
  <c r="M12" i="17"/>
  <c r="M11" i="17"/>
  <c r="M10" i="17"/>
  <c r="M8" i="17"/>
  <c r="M7" i="17"/>
  <c r="M6" i="17"/>
  <c r="M5" i="17"/>
  <c r="M4" i="17"/>
  <c r="M3" i="17"/>
  <c r="M21" i="17" l="1"/>
  <c r="M23" i="17"/>
  <c r="N4" i="17"/>
  <c r="M22" i="17"/>
  <c r="M24" i="17"/>
  <c r="L20" i="17"/>
  <c r="L19" i="17"/>
  <c r="L18" i="17"/>
  <c r="L17" i="17"/>
  <c r="L16" i="17"/>
  <c r="L15" i="17"/>
  <c r="L14" i="17"/>
  <c r="L13" i="17"/>
  <c r="L12" i="17"/>
  <c r="L11" i="17"/>
  <c r="L10" i="17"/>
  <c r="L9" i="17"/>
  <c r="L8" i="17"/>
  <c r="L7" i="17"/>
  <c r="L6" i="17"/>
  <c r="L5" i="17"/>
  <c r="L4" i="17"/>
  <c r="L3" i="17"/>
  <c r="J20" i="17"/>
  <c r="J19" i="17"/>
  <c r="J18" i="17"/>
  <c r="N18" i="17" s="1"/>
  <c r="J17" i="17"/>
  <c r="N17" i="17" s="1"/>
  <c r="J16" i="17"/>
  <c r="N16" i="17" s="1"/>
  <c r="J15" i="17"/>
  <c r="N15" i="17" s="1"/>
  <c r="J14" i="17"/>
  <c r="N14" i="17" s="1"/>
  <c r="J13" i="17"/>
  <c r="N13" i="17" s="1"/>
  <c r="J12" i="17"/>
  <c r="N12" i="17" s="1"/>
  <c r="J11" i="17"/>
  <c r="N11" i="17" s="1"/>
  <c r="J10" i="17"/>
  <c r="N10" i="17" s="1"/>
  <c r="J9" i="17"/>
  <c r="N9" i="17" s="1"/>
  <c r="J8" i="17"/>
  <c r="N8" i="17" s="1"/>
  <c r="J7" i="17"/>
  <c r="N7" i="17" s="1"/>
  <c r="J6" i="17"/>
  <c r="N6" i="17" s="1"/>
  <c r="J5" i="17"/>
  <c r="N5" i="17" s="1"/>
  <c r="J4" i="17"/>
  <c r="J3" i="17"/>
  <c r="N3" i="17" s="1"/>
  <c r="I20" i="17"/>
  <c r="I19" i="17"/>
  <c r="I18" i="17"/>
  <c r="I17" i="17"/>
  <c r="I16" i="17"/>
  <c r="I15" i="17"/>
  <c r="I14" i="17"/>
  <c r="I13" i="17"/>
  <c r="I12" i="17"/>
  <c r="I11" i="17"/>
  <c r="I10" i="17"/>
  <c r="I9" i="17"/>
  <c r="I8" i="17"/>
  <c r="I7" i="17"/>
  <c r="I6" i="17"/>
  <c r="I5" i="17"/>
  <c r="I4" i="17"/>
  <c r="I3" i="17"/>
  <c r="G18" i="17"/>
  <c r="G17" i="17"/>
  <c r="G4" i="17"/>
  <c r="G5" i="17"/>
  <c r="G6" i="17"/>
  <c r="G7" i="17"/>
  <c r="G8" i="17"/>
  <c r="G9" i="17"/>
  <c r="G10" i="17"/>
  <c r="G11" i="17"/>
  <c r="G12" i="17"/>
  <c r="G13" i="17"/>
  <c r="G14" i="17"/>
  <c r="G16" i="17"/>
  <c r="G19" i="17"/>
  <c r="G20" i="17"/>
  <c r="G3" i="17"/>
  <c r="G22" i="17" l="1"/>
  <c r="J21" i="17"/>
  <c r="J23" i="17"/>
  <c r="N23" i="17" s="1"/>
  <c r="J22" i="17"/>
  <c r="N22" i="17" s="1"/>
  <c r="AU72" i="21"/>
  <c r="J24" i="17" l="1"/>
  <c r="N24" i="17" s="1"/>
  <c r="N21" i="17"/>
  <c r="AY64" i="21"/>
  <c r="AX64" i="21"/>
  <c r="AW64" i="21"/>
  <c r="AA108" i="24" l="1"/>
  <c r="Z94" i="24"/>
  <c r="Z60" i="24"/>
  <c r="Z13" i="24"/>
  <c r="AV83" i="21" l="1"/>
  <c r="BA19" i="21" l="1"/>
  <c r="Z99" i="24" l="1"/>
  <c r="Z98" i="24"/>
  <c r="Z72" i="24"/>
  <c r="AY122" i="21"/>
  <c r="AX122" i="21"/>
  <c r="AW122" i="21"/>
  <c r="BC122" i="21"/>
  <c r="BA122" i="21"/>
  <c r="U46" i="3" l="1"/>
  <c r="U40" i="3"/>
  <c r="U24" i="3"/>
  <c r="U23" i="3"/>
  <c r="U7" i="3" l="1"/>
  <c r="U5" i="3"/>
  <c r="U15" i="3" l="1"/>
  <c r="AB16" i="24" l="1"/>
  <c r="AB18" i="24"/>
  <c r="AB27" i="24"/>
  <c r="AB31" i="24"/>
  <c r="AB34" i="24"/>
  <c r="AB47" i="24"/>
  <c r="AB49" i="24"/>
  <c r="AB71" i="24"/>
  <c r="AB74" i="24"/>
  <c r="AB79" i="24"/>
  <c r="AB91" i="24"/>
  <c r="AB97" i="24"/>
  <c r="AB100" i="24"/>
  <c r="AB102" i="24"/>
  <c r="AB108" i="24"/>
  <c r="AB5" i="24"/>
  <c r="AI17" i="21" l="1"/>
  <c r="U22" i="3"/>
  <c r="G4" i="5" l="1"/>
  <c r="G8" i="5"/>
  <c r="G6" i="5"/>
  <c r="AU160" i="21" l="1"/>
  <c r="Z59" i="24" s="1"/>
  <c r="AK160" i="21"/>
  <c r="AL160" i="21" s="1"/>
  <c r="AB98" i="24" l="1"/>
  <c r="AB99" i="24"/>
  <c r="AV140" i="21" l="1"/>
  <c r="AV167" i="21"/>
  <c r="AV160" i="21" l="1"/>
  <c r="AT160" i="21"/>
  <c r="AU164" i="21"/>
  <c r="AW138" i="21"/>
  <c r="AW135" i="21"/>
  <c r="AW134" i="21"/>
  <c r="AW133" i="21"/>
  <c r="AX132" i="21"/>
  <c r="AU114" i="21"/>
  <c r="AV114" i="21"/>
  <c r="AT110" i="21"/>
  <c r="AW107" i="21"/>
  <c r="AW106" i="21"/>
  <c r="AW105" i="21"/>
  <c r="AT103" i="21"/>
  <c r="AT89" i="21" l="1"/>
  <c r="AT80" i="21"/>
  <c r="AT70" i="21"/>
  <c r="AW56" i="21"/>
  <c r="AW55" i="21"/>
  <c r="AT53" i="21"/>
  <c r="AV48" i="21"/>
  <c r="AW47" i="21"/>
  <c r="AW46" i="21"/>
  <c r="AW44" i="21"/>
  <c r="AX45" i="21"/>
  <c r="AW45" i="21"/>
  <c r="AT31" i="21"/>
  <c r="T21" i="21"/>
  <c r="AW8" i="21"/>
  <c r="AX7" i="21"/>
  <c r="AW7" i="21"/>
  <c r="AW6" i="21"/>
  <c r="AW5" i="21"/>
  <c r="Y163" i="21" l="1"/>
  <c r="AC163" i="21"/>
  <c r="AF163" i="21"/>
  <c r="AH163" i="21" s="1"/>
  <c r="AM163" i="21"/>
  <c r="AN163" i="21"/>
  <c r="AO163" i="21"/>
  <c r="AQ163" i="21"/>
  <c r="AS163" i="21"/>
  <c r="AW163" i="21"/>
  <c r="AX163" i="21"/>
  <c r="AY163" i="21"/>
  <c r="BA163" i="21"/>
  <c r="BC163" i="21"/>
  <c r="Y174" i="21"/>
  <c r="AC174" i="21"/>
  <c r="AF174" i="21"/>
  <c r="AI174" i="21" s="1"/>
  <c r="AM174" i="21"/>
  <c r="AN174" i="21"/>
  <c r="AO174" i="21"/>
  <c r="AQ174" i="21"/>
  <c r="AS174" i="21"/>
  <c r="AW174" i="21"/>
  <c r="AX174" i="21"/>
  <c r="AY174" i="21"/>
  <c r="BA174" i="21"/>
  <c r="BC174" i="21"/>
  <c r="AG163" i="21" l="1"/>
  <c r="AG174" i="21"/>
  <c r="AI163" i="21"/>
  <c r="AH174" i="21"/>
  <c r="F7" i="5" l="1"/>
  <c r="F8" i="5"/>
  <c r="F5" i="5"/>
  <c r="F4" i="5"/>
  <c r="BC144" i="21" l="1"/>
  <c r="U34" i="3"/>
  <c r="AY181" i="21" l="1"/>
  <c r="AX181" i="21"/>
  <c r="AW181" i="21"/>
  <c r="AA91" i="24" l="1"/>
  <c r="AW110" i="21"/>
  <c r="K9" i="17" l="1"/>
  <c r="H9" i="17"/>
  <c r="E24" i="17"/>
  <c r="C50" i="17" l="1"/>
  <c r="E23" i="17" s="1"/>
  <c r="C49" i="17"/>
  <c r="E21" i="17" s="1"/>
  <c r="C48" i="17"/>
  <c r="E22" i="17" s="1"/>
  <c r="C51" i="17" l="1"/>
  <c r="I36" i="17"/>
  <c r="F36" i="17"/>
  <c r="AY30" i="21" l="1"/>
  <c r="AX30" i="21"/>
  <c r="AW30" i="21"/>
  <c r="AB68" i="25" l="1"/>
  <c r="AB39" i="24" l="1"/>
  <c r="BA8" i="21"/>
  <c r="AX8" i="21" l="1"/>
  <c r="AB69" i="25" l="1"/>
  <c r="AB63" i="25"/>
  <c r="AY18" i="21" l="1"/>
  <c r="AX18" i="21"/>
  <c r="AW18" i="21"/>
  <c r="AW17" i="21"/>
  <c r="AY17" i="21"/>
  <c r="AY137" i="21" l="1"/>
  <c r="AX137" i="21"/>
  <c r="AW137" i="21"/>
  <c r="AM137" i="21"/>
  <c r="AW19" i="21" l="1"/>
  <c r="AX20" i="21"/>
  <c r="AY20" i="21"/>
  <c r="AW20" i="21"/>
  <c r="G20" i="9"/>
  <c r="H20" i="9" s="1"/>
  <c r="D20" i="9"/>
  <c r="G19" i="9"/>
  <c r="D19" i="9"/>
  <c r="H18" i="9"/>
  <c r="E18" i="9"/>
  <c r="F18" i="9" s="1"/>
  <c r="H17" i="9"/>
  <c r="E17" i="9"/>
  <c r="F17" i="9" s="1"/>
  <c r="H16" i="9"/>
  <c r="E16" i="9"/>
  <c r="F16" i="9" s="1"/>
  <c r="H15" i="9"/>
  <c r="E15" i="9"/>
  <c r="F15" i="9"/>
  <c r="H14" i="9"/>
  <c r="E14" i="9"/>
  <c r="F14" i="9" s="1"/>
  <c r="H13" i="9"/>
  <c r="E13" i="9"/>
  <c r="F13" i="9"/>
  <c r="H12" i="9"/>
  <c r="F12" i="9"/>
  <c r="H11" i="9"/>
  <c r="E11" i="9"/>
  <c r="F11" i="9" s="1"/>
  <c r="H10" i="9"/>
  <c r="E10" i="9"/>
  <c r="F10" i="9" s="1"/>
  <c r="H9" i="9"/>
  <c r="E9" i="9"/>
  <c r="F9" i="9" s="1"/>
  <c r="H8" i="9"/>
  <c r="E8" i="9"/>
  <c r="F8" i="9" s="1"/>
  <c r="H7" i="9"/>
  <c r="E7" i="9"/>
  <c r="F7" i="9"/>
  <c r="H6" i="9"/>
  <c r="E6" i="9"/>
  <c r="F6" i="9" s="1"/>
  <c r="BC184" i="21"/>
  <c r="BC185" i="21"/>
  <c r="BC186" i="21"/>
  <c r="BC187" i="21"/>
  <c r="BC188" i="21"/>
  <c r="BC189" i="21"/>
  <c r="BC190" i="21"/>
  <c r="BC191" i="21"/>
  <c r="BC176" i="21"/>
  <c r="BC178" i="21"/>
  <c r="BC179" i="21"/>
  <c r="BC180" i="21"/>
  <c r="BC181" i="21"/>
  <c r="BC182" i="21"/>
  <c r="BC183" i="21"/>
  <c r="BC162" i="21"/>
  <c r="BC165" i="21"/>
  <c r="BC166" i="21"/>
  <c r="BC167" i="21"/>
  <c r="BC168" i="21"/>
  <c r="BC169" i="21"/>
  <c r="BC171" i="21"/>
  <c r="BC175" i="21"/>
  <c r="BC160" i="21"/>
  <c r="BC170" i="21"/>
  <c r="BC173" i="21"/>
  <c r="BC172" i="21"/>
  <c r="BA162" i="21"/>
  <c r="BA165" i="21"/>
  <c r="BA166" i="21"/>
  <c r="BA167" i="21"/>
  <c r="BA168" i="21"/>
  <c r="BA169" i="21"/>
  <c r="BA171" i="21"/>
  <c r="BA175" i="21"/>
  <c r="BA160" i="21"/>
  <c r="BA170" i="21"/>
  <c r="BA173" i="21"/>
  <c r="BA172" i="21"/>
  <c r="BC150" i="21"/>
  <c r="BC151" i="21"/>
  <c r="BC152" i="21"/>
  <c r="BC153" i="21"/>
  <c r="BC154" i="21"/>
  <c r="BC155" i="21"/>
  <c r="BC156" i="21"/>
  <c r="BC157" i="21"/>
  <c r="BC158" i="21"/>
  <c r="BC159" i="21"/>
  <c r="BC145" i="21"/>
  <c r="BC146" i="21"/>
  <c r="BC147" i="21"/>
  <c r="BC148" i="21"/>
  <c r="BC149" i="21"/>
  <c r="BC138" i="21"/>
  <c r="BC139" i="21"/>
  <c r="BC140" i="21"/>
  <c r="BC141" i="21"/>
  <c r="BC142" i="21"/>
  <c r="BC143" i="21"/>
  <c r="BA138" i="21"/>
  <c r="BA139" i="21"/>
  <c r="BA140" i="21"/>
  <c r="BA141" i="21"/>
  <c r="BA142" i="21"/>
  <c r="BA143" i="21"/>
  <c r="BA144" i="21"/>
  <c r="BA145" i="21"/>
  <c r="BA146" i="21"/>
  <c r="BA147" i="21"/>
  <c r="BA148" i="21"/>
  <c r="BA149" i="21"/>
  <c r="BA150" i="21"/>
  <c r="BA151" i="21"/>
  <c r="BA152" i="21"/>
  <c r="BA153" i="21"/>
  <c r="BA154" i="21"/>
  <c r="BA155" i="21"/>
  <c r="BA156" i="21"/>
  <c r="BA157" i="21"/>
  <c r="BA158" i="21"/>
  <c r="BA159" i="21"/>
  <c r="BA176" i="21"/>
  <c r="BA177" i="21"/>
  <c r="BA178" i="21"/>
  <c r="BA179" i="21"/>
  <c r="BA180" i="21"/>
  <c r="BA181" i="21"/>
  <c r="BA182" i="21"/>
  <c r="BA183" i="21"/>
  <c r="BA184" i="21"/>
  <c r="BA185" i="21"/>
  <c r="BA186" i="21"/>
  <c r="BA187" i="21"/>
  <c r="BA188" i="21"/>
  <c r="BA189" i="21"/>
  <c r="BA190" i="21"/>
  <c r="BA191" i="21"/>
  <c r="BA192" i="21"/>
  <c r="BA193" i="21"/>
  <c r="BA194" i="21"/>
  <c r="BA195" i="21"/>
  <c r="BA196" i="21"/>
  <c r="BA197" i="21"/>
  <c r="BA198" i="21"/>
  <c r="BA199" i="21"/>
  <c r="BA200" i="21"/>
  <c r="BA201" i="21"/>
  <c r="BC123" i="21"/>
  <c r="BC124" i="21"/>
  <c r="BC125" i="21"/>
  <c r="BC126" i="21"/>
  <c r="BC127" i="21"/>
  <c r="BC128" i="21"/>
  <c r="BC129" i="21"/>
  <c r="BC130" i="21"/>
  <c r="BC131" i="21"/>
  <c r="BC132" i="21"/>
  <c r="BC133" i="21"/>
  <c r="BC134" i="21"/>
  <c r="BC135" i="21"/>
  <c r="BC136" i="21"/>
  <c r="BC137" i="21"/>
  <c r="BC15" i="21"/>
  <c r="BC16" i="21"/>
  <c r="BC17" i="21"/>
  <c r="BC18" i="21"/>
  <c r="BC19" i="21"/>
  <c r="BC20" i="21"/>
  <c r="BC21" i="21"/>
  <c r="BC22" i="21"/>
  <c r="BC23" i="21"/>
  <c r="BC24" i="21"/>
  <c r="BC25" i="21"/>
  <c r="BC26" i="21"/>
  <c r="BC27" i="21"/>
  <c r="BC28" i="21"/>
  <c r="BC29" i="21"/>
  <c r="BC30" i="21"/>
  <c r="BC31" i="21"/>
  <c r="BC32" i="21"/>
  <c r="BC33" i="21"/>
  <c r="BC34" i="21"/>
  <c r="BC35" i="21"/>
  <c r="BC36" i="21"/>
  <c r="BC37" i="21"/>
  <c r="BC39" i="21"/>
  <c r="BC40" i="21"/>
  <c r="BC41" i="21"/>
  <c r="BC42" i="21"/>
  <c r="BC43" i="21"/>
  <c r="BC44" i="21"/>
  <c r="BC45" i="21"/>
  <c r="BC46" i="21"/>
  <c r="BC47" i="21"/>
  <c r="BC48" i="21"/>
  <c r="BC49" i="21"/>
  <c r="BC50" i="21"/>
  <c r="BC51" i="21"/>
  <c r="BC52" i="21"/>
  <c r="BC53" i="21"/>
  <c r="BC54" i="21"/>
  <c r="BC55" i="21"/>
  <c r="BC56" i="21"/>
  <c r="BC57" i="21"/>
  <c r="BC58" i="21"/>
  <c r="BC59" i="21"/>
  <c r="BC60" i="21"/>
  <c r="BC61" i="21"/>
  <c r="BC62" i="21"/>
  <c r="BC63" i="21"/>
  <c r="BC64" i="21"/>
  <c r="BC65" i="21"/>
  <c r="BC66" i="21"/>
  <c r="BC67" i="21"/>
  <c r="BC68" i="21"/>
  <c r="BC69" i="21"/>
  <c r="BC70" i="21"/>
  <c r="BC71" i="21"/>
  <c r="BC72" i="21"/>
  <c r="BC73" i="21"/>
  <c r="BC74" i="21"/>
  <c r="BC75" i="21"/>
  <c r="BC76" i="21"/>
  <c r="BC77" i="21"/>
  <c r="BC78" i="21"/>
  <c r="BC79" i="21"/>
  <c r="BC80" i="21"/>
  <c r="BC81" i="21"/>
  <c r="BC82" i="21"/>
  <c r="BC83" i="21"/>
  <c r="BC84" i="21"/>
  <c r="BC85" i="21"/>
  <c r="BC86" i="21"/>
  <c r="BC87" i="21"/>
  <c r="BC88" i="21"/>
  <c r="BC89" i="21"/>
  <c r="BC90" i="21"/>
  <c r="BC91" i="21"/>
  <c r="BC92" i="21"/>
  <c r="BC93" i="21"/>
  <c r="BC94" i="21"/>
  <c r="BC95" i="21"/>
  <c r="BC96" i="21"/>
  <c r="BC97" i="21"/>
  <c r="BC98" i="21"/>
  <c r="BC99" i="21"/>
  <c r="BC100" i="21"/>
  <c r="BC101" i="21"/>
  <c r="BC102" i="21"/>
  <c r="BC103" i="21"/>
  <c r="BC104" i="21"/>
  <c r="BC105" i="21"/>
  <c r="BC106" i="21"/>
  <c r="BC107" i="21"/>
  <c r="BC110" i="21"/>
  <c r="BC111" i="21"/>
  <c r="BC112" i="21"/>
  <c r="BC113" i="21"/>
  <c r="BC114" i="21"/>
  <c r="BC115" i="21"/>
  <c r="BC116" i="21"/>
  <c r="BC117" i="21"/>
  <c r="BC118" i="21"/>
  <c r="BC119" i="21"/>
  <c r="BC120" i="21"/>
  <c r="BC121" i="21"/>
  <c r="BA15" i="21"/>
  <c r="BA16" i="21"/>
  <c r="BA17" i="21"/>
  <c r="BA18" i="21"/>
  <c r="BA20" i="21"/>
  <c r="BA21" i="21"/>
  <c r="BA22" i="21"/>
  <c r="BA23" i="21"/>
  <c r="BA24" i="21"/>
  <c r="BA25" i="21"/>
  <c r="BA26" i="21"/>
  <c r="BA27" i="21"/>
  <c r="BA28" i="21"/>
  <c r="BA29" i="21"/>
  <c r="BA30" i="21"/>
  <c r="BA31" i="21"/>
  <c r="BA32" i="21"/>
  <c r="BA33" i="21"/>
  <c r="BA34" i="21"/>
  <c r="BA35" i="21"/>
  <c r="BA36" i="21"/>
  <c r="BA37" i="21"/>
  <c r="BA38" i="21"/>
  <c r="BA39" i="21"/>
  <c r="BA40" i="21"/>
  <c r="BA41" i="21"/>
  <c r="BA42" i="21"/>
  <c r="BA43" i="21"/>
  <c r="BA44" i="21"/>
  <c r="BA45" i="21"/>
  <c r="BA46" i="21"/>
  <c r="BA47" i="21"/>
  <c r="BA48" i="21"/>
  <c r="BA49" i="21"/>
  <c r="BA50" i="21"/>
  <c r="BA51" i="21"/>
  <c r="BA52" i="21"/>
  <c r="BA53" i="21"/>
  <c r="BA54" i="21"/>
  <c r="BA55" i="21"/>
  <c r="BA56" i="21"/>
  <c r="BA57" i="21"/>
  <c r="BA58" i="21"/>
  <c r="BA59" i="21"/>
  <c r="BA60" i="21"/>
  <c r="BA61" i="21"/>
  <c r="BA62" i="21"/>
  <c r="BA63" i="21"/>
  <c r="BA64" i="21"/>
  <c r="BA65" i="21"/>
  <c r="BA66" i="21"/>
  <c r="BA67" i="21"/>
  <c r="BA68" i="21"/>
  <c r="BA69" i="21"/>
  <c r="BA70" i="21"/>
  <c r="BA71" i="21"/>
  <c r="BA72" i="21"/>
  <c r="BA73" i="21"/>
  <c r="BA74" i="21"/>
  <c r="BA75" i="21"/>
  <c r="BA76" i="21"/>
  <c r="BA77" i="21"/>
  <c r="BA78" i="21"/>
  <c r="BA79" i="21"/>
  <c r="BA80" i="21"/>
  <c r="BA81" i="21"/>
  <c r="BA82" i="21"/>
  <c r="BA83" i="21"/>
  <c r="BA84" i="21"/>
  <c r="BA85" i="21"/>
  <c r="BA86" i="21"/>
  <c r="BA87" i="21"/>
  <c r="BA88" i="21"/>
  <c r="BA89" i="21"/>
  <c r="BA90" i="21"/>
  <c r="BA91" i="21"/>
  <c r="BA92" i="21"/>
  <c r="BA93" i="21"/>
  <c r="BA94" i="21"/>
  <c r="BA95" i="21"/>
  <c r="BA96" i="21"/>
  <c r="BA97" i="21"/>
  <c r="BA98" i="21"/>
  <c r="BA99" i="21"/>
  <c r="BA100" i="21"/>
  <c r="BA101" i="21"/>
  <c r="BA102" i="21"/>
  <c r="BA103" i="21"/>
  <c r="BA104" i="21"/>
  <c r="BA105" i="21"/>
  <c r="BA106" i="21"/>
  <c r="BA107" i="21"/>
  <c r="BA110" i="21"/>
  <c r="BA111" i="21"/>
  <c r="BA112" i="21"/>
  <c r="BA113" i="21"/>
  <c r="BA114" i="21"/>
  <c r="BA115" i="21"/>
  <c r="BA116" i="21"/>
  <c r="BA117" i="21"/>
  <c r="BA118" i="21"/>
  <c r="BA119" i="21"/>
  <c r="BA120" i="21"/>
  <c r="BA121" i="21"/>
  <c r="BA123" i="21"/>
  <c r="BA124" i="21"/>
  <c r="BA125" i="21"/>
  <c r="BA126" i="21"/>
  <c r="BA127" i="21"/>
  <c r="BA128" i="21"/>
  <c r="BA129" i="21"/>
  <c r="BA130" i="21"/>
  <c r="BA131" i="21"/>
  <c r="BA132" i="21"/>
  <c r="BA133" i="21"/>
  <c r="BA134" i="21"/>
  <c r="BA135" i="21"/>
  <c r="BA136" i="21"/>
  <c r="BA137" i="21"/>
  <c r="BC6" i="21"/>
  <c r="BC7" i="21"/>
  <c r="BC8" i="21"/>
  <c r="BC9" i="21"/>
  <c r="BC10" i="21"/>
  <c r="BC11" i="21"/>
  <c r="BC12" i="21"/>
  <c r="BC13" i="21"/>
  <c r="BC14" i="21"/>
  <c r="BC5" i="21"/>
  <c r="BA6" i="21"/>
  <c r="BA7" i="21"/>
  <c r="BA9" i="21"/>
  <c r="BA10" i="21"/>
  <c r="BA11" i="21"/>
  <c r="BA12" i="21"/>
  <c r="BA13" i="21"/>
  <c r="BA14" i="21"/>
  <c r="BA5" i="21"/>
  <c r="Y91" i="24"/>
  <c r="Y49" i="24"/>
  <c r="Y34" i="24"/>
  <c r="Y27" i="24"/>
  <c r="Y100" i="24"/>
  <c r="Y16" i="24"/>
  <c r="Y79" i="24"/>
  <c r="Y74" i="24"/>
  <c r="Y71" i="24"/>
  <c r="Y97" i="24"/>
  <c r="Y31" i="24"/>
  <c r="Y18" i="24"/>
  <c r="Z17" i="24"/>
  <c r="Y5" i="24"/>
  <c r="AD63" i="25"/>
  <c r="AD64" i="25"/>
  <c r="AD65" i="25"/>
  <c r="AD66" i="25"/>
  <c r="AD62" i="25"/>
  <c r="AD67" i="25"/>
  <c r="AD68" i="25"/>
  <c r="AD69" i="25"/>
  <c r="AD54" i="25"/>
  <c r="AD55" i="25"/>
  <c r="AD56" i="25"/>
  <c r="AD57" i="25"/>
  <c r="AD58" i="25"/>
  <c r="AD59" i="25"/>
  <c r="AD60" i="25"/>
  <c r="AD61" i="25"/>
  <c r="AD48" i="25"/>
  <c r="AD49" i="25"/>
  <c r="AD50" i="25"/>
  <c r="AD51" i="25"/>
  <c r="AD52" i="25"/>
  <c r="AD53" i="25"/>
  <c r="AD34" i="25"/>
  <c r="AD36" i="25"/>
  <c r="AD38" i="25"/>
  <c r="AD39" i="25"/>
  <c r="AD37" i="25"/>
  <c r="AD40" i="25"/>
  <c r="AD41" i="25"/>
  <c r="AD42" i="25"/>
  <c r="AD43" i="25"/>
  <c r="AD44" i="25"/>
  <c r="AD45" i="25"/>
  <c r="AD46" i="25"/>
  <c r="AD47" i="25"/>
  <c r="AD25" i="25"/>
  <c r="AD24" i="25"/>
  <c r="AD26" i="25"/>
  <c r="AD27" i="25"/>
  <c r="AD28" i="25"/>
  <c r="AD29" i="25"/>
  <c r="AD30" i="25"/>
  <c r="AD31" i="25"/>
  <c r="AD32" i="25"/>
  <c r="AD33" i="25"/>
  <c r="AD17" i="25"/>
  <c r="AD18" i="25"/>
  <c r="AD19" i="25"/>
  <c r="AD20" i="25"/>
  <c r="AD21" i="25"/>
  <c r="AD22" i="25"/>
  <c r="AD23" i="25"/>
  <c r="AD14" i="25"/>
  <c r="AD15" i="25"/>
  <c r="AD16" i="25"/>
  <c r="AD7" i="25"/>
  <c r="AD8" i="25"/>
  <c r="AD9" i="25"/>
  <c r="AD10" i="25"/>
  <c r="AD11" i="25"/>
  <c r="AD12" i="25"/>
  <c r="AD13" i="25"/>
  <c r="AD6" i="25"/>
  <c r="AD5" i="25"/>
  <c r="Z55" i="25"/>
  <c r="Z6" i="24"/>
  <c r="U17" i="25"/>
  <c r="AB17" i="25" s="1"/>
  <c r="AA12" i="25"/>
  <c r="AT86" i="21"/>
  <c r="AT84" i="21"/>
  <c r="AT82" i="21"/>
  <c r="AT34" i="21"/>
  <c r="AT32" i="21" s="1"/>
  <c r="AW184" i="21"/>
  <c r="AX184" i="21"/>
  <c r="AY184" i="21"/>
  <c r="AW185" i="21"/>
  <c r="AX185" i="21"/>
  <c r="AY185" i="21"/>
  <c r="AW186" i="21"/>
  <c r="AX186" i="21"/>
  <c r="AY186" i="21"/>
  <c r="AW180" i="21"/>
  <c r="AW179" i="21"/>
  <c r="AX179" i="21"/>
  <c r="AY179" i="21"/>
  <c r="AX180" i="21"/>
  <c r="AY180" i="21"/>
  <c r="AW182" i="21"/>
  <c r="AX182" i="21"/>
  <c r="AY182" i="21"/>
  <c r="AW183" i="21"/>
  <c r="AX183" i="21"/>
  <c r="AY183" i="21"/>
  <c r="AY178" i="21"/>
  <c r="AX178" i="21"/>
  <c r="AW178" i="21"/>
  <c r="AY176" i="21"/>
  <c r="AX176" i="21"/>
  <c r="AW176" i="21"/>
  <c r="AW160" i="21"/>
  <c r="AX160" i="21"/>
  <c r="AY160" i="21"/>
  <c r="AW170" i="21"/>
  <c r="AX170" i="21"/>
  <c r="AY170" i="21"/>
  <c r="AW173" i="21"/>
  <c r="AX173" i="21"/>
  <c r="AY173" i="21"/>
  <c r="AW172" i="21"/>
  <c r="AX172" i="21"/>
  <c r="AY172" i="21"/>
  <c r="AJ170" i="21"/>
  <c r="AU87" i="21"/>
  <c r="AV87" i="21"/>
  <c r="AT87" i="21"/>
  <c r="AU86" i="21"/>
  <c r="AV86" i="21"/>
  <c r="AU85" i="21"/>
  <c r="AV85" i="21"/>
  <c r="AY85" i="21" s="1"/>
  <c r="AT85" i="21"/>
  <c r="AU84" i="21"/>
  <c r="AV84" i="21"/>
  <c r="AW171" i="21"/>
  <c r="AX171" i="21"/>
  <c r="AY171" i="21"/>
  <c r="AW175" i="21"/>
  <c r="AX175" i="21"/>
  <c r="AY175" i="21"/>
  <c r="AW165" i="21"/>
  <c r="AX165" i="21"/>
  <c r="AY165" i="21"/>
  <c r="AW166" i="21"/>
  <c r="AX166" i="21"/>
  <c r="AY166" i="21"/>
  <c r="AW162" i="21"/>
  <c r="AX162" i="21"/>
  <c r="AY162" i="21"/>
  <c r="AY158" i="21"/>
  <c r="AX158" i="21"/>
  <c r="AW158" i="21"/>
  <c r="AW157" i="21"/>
  <c r="AA99" i="24"/>
  <c r="AW147" i="21"/>
  <c r="AX147" i="21"/>
  <c r="AY147" i="21"/>
  <c r="AY146" i="21"/>
  <c r="AX146" i="21"/>
  <c r="AW146" i="21"/>
  <c r="AY141" i="21"/>
  <c r="AX141" i="21"/>
  <c r="AW141" i="21"/>
  <c r="AY136" i="21"/>
  <c r="AX136" i="21"/>
  <c r="AW136" i="21"/>
  <c r="AX134" i="21"/>
  <c r="AY134" i="21"/>
  <c r="AY118" i="21"/>
  <c r="AX118" i="21"/>
  <c r="AW118" i="21"/>
  <c r="AW115" i="21"/>
  <c r="AX115" i="21"/>
  <c r="AY115" i="21"/>
  <c r="AW116" i="21"/>
  <c r="AX116" i="21"/>
  <c r="AY116" i="21"/>
  <c r="AW117" i="21"/>
  <c r="AX117" i="21"/>
  <c r="AY117" i="21"/>
  <c r="AY107" i="21"/>
  <c r="AX107" i="21"/>
  <c r="AY106" i="21"/>
  <c r="AX106" i="21"/>
  <c r="AY99" i="21"/>
  <c r="AX99" i="21"/>
  <c r="AW99" i="21"/>
  <c r="AW97" i="21"/>
  <c r="AX97" i="21"/>
  <c r="AY97" i="21"/>
  <c r="AY96" i="21"/>
  <c r="AX96" i="21"/>
  <c r="AW96" i="21"/>
  <c r="AY94" i="21"/>
  <c r="AX94" i="21"/>
  <c r="AW94" i="21"/>
  <c r="AY69" i="21"/>
  <c r="AX69" i="21"/>
  <c r="AW69" i="21"/>
  <c r="AW66" i="21"/>
  <c r="AX66" i="21"/>
  <c r="AY66" i="21"/>
  <c r="AW67" i="21"/>
  <c r="AX67" i="21"/>
  <c r="AY67" i="21"/>
  <c r="AY65" i="21"/>
  <c r="AX65" i="21"/>
  <c r="AW65" i="21"/>
  <c r="AY60" i="21"/>
  <c r="AX60" i="21"/>
  <c r="AW60" i="21"/>
  <c r="AY49" i="21"/>
  <c r="AX49" i="21"/>
  <c r="AW49" i="21"/>
  <c r="AY47" i="21"/>
  <c r="AX47" i="21"/>
  <c r="AY46" i="21"/>
  <c r="AX46" i="21"/>
  <c r="AY45" i="21"/>
  <c r="AY27" i="21"/>
  <c r="AY23" i="21"/>
  <c r="AY26" i="21"/>
  <c r="AX5" i="21"/>
  <c r="Z81" i="24"/>
  <c r="AB81" i="24" s="1"/>
  <c r="Z69" i="24"/>
  <c r="Z41" i="24"/>
  <c r="AB41" i="24" s="1"/>
  <c r="Z14" i="24"/>
  <c r="Z8" i="24"/>
  <c r="AB8" i="24" s="1"/>
  <c r="AU112" i="21"/>
  <c r="AW102" i="21"/>
  <c r="AU75" i="21"/>
  <c r="AU74" i="21"/>
  <c r="AW28" i="21"/>
  <c r="AW16" i="21"/>
  <c r="AW22" i="21"/>
  <c r="AW23" i="21"/>
  <c r="AW24" i="21"/>
  <c r="AW26" i="21"/>
  <c r="AW27" i="21"/>
  <c r="AW29" i="21"/>
  <c r="AW31" i="21"/>
  <c r="AW33" i="21"/>
  <c r="AW34" i="21"/>
  <c r="AW35" i="21"/>
  <c r="AW36" i="21"/>
  <c r="AW37" i="21"/>
  <c r="AW38" i="21"/>
  <c r="AW39" i="21"/>
  <c r="AW40" i="21"/>
  <c r="AW41" i="21"/>
  <c r="AW43" i="21"/>
  <c r="AW50" i="21"/>
  <c r="AW51" i="21"/>
  <c r="AW52" i="21"/>
  <c r="AW53" i="21"/>
  <c r="AW57" i="21"/>
  <c r="AW58" i="21"/>
  <c r="AW59" i="21"/>
  <c r="AW61" i="21"/>
  <c r="AW62" i="21"/>
  <c r="AW63" i="21"/>
  <c r="AW68" i="21"/>
  <c r="AW70" i="21"/>
  <c r="AW76" i="21"/>
  <c r="AW80" i="21"/>
  <c r="AW95" i="21"/>
  <c r="AW98" i="21"/>
  <c r="AW100" i="21"/>
  <c r="AW101" i="21"/>
  <c r="AW103" i="21"/>
  <c r="AW119" i="21"/>
  <c r="AW120" i="21"/>
  <c r="AW121" i="21"/>
  <c r="AW123" i="21"/>
  <c r="AW124" i="21"/>
  <c r="AW126" i="21"/>
  <c r="AW127" i="21"/>
  <c r="AW128" i="21"/>
  <c r="AW129" i="21"/>
  <c r="AW130" i="21"/>
  <c r="AW131" i="21"/>
  <c r="AW132" i="21"/>
  <c r="AW139" i="21"/>
  <c r="AW142" i="21"/>
  <c r="AW143" i="21"/>
  <c r="AW144" i="21"/>
  <c r="AW145" i="21"/>
  <c r="AW148" i="21"/>
  <c r="AW149" i="21"/>
  <c r="AW151" i="21"/>
  <c r="AW152" i="21"/>
  <c r="AW153" i="21"/>
  <c r="AW154" i="21"/>
  <c r="AW155" i="21"/>
  <c r="AW156" i="21"/>
  <c r="AW159" i="21"/>
  <c r="AW168" i="21"/>
  <c r="AW169" i="21"/>
  <c r="AW177" i="21"/>
  <c r="AW187" i="21"/>
  <c r="AW189" i="21"/>
  <c r="AW190" i="21"/>
  <c r="AW191" i="21"/>
  <c r="AW192" i="21"/>
  <c r="AW193" i="21"/>
  <c r="AW194" i="21"/>
  <c r="AW195" i="21"/>
  <c r="AW196" i="21"/>
  <c r="AW197" i="21"/>
  <c r="AW198" i="21"/>
  <c r="AW199" i="21"/>
  <c r="AW200" i="21"/>
  <c r="AW201" i="21"/>
  <c r="AW13" i="21"/>
  <c r="AW14" i="21"/>
  <c r="AW15" i="21"/>
  <c r="AU34" i="21"/>
  <c r="AM33" i="21"/>
  <c r="Z77" i="24"/>
  <c r="AL65" i="25"/>
  <c r="AB67" i="25"/>
  <c r="AB66" i="25"/>
  <c r="AB64" i="25"/>
  <c r="AL62" i="25"/>
  <c r="AB59" i="25"/>
  <c r="AB60" i="25"/>
  <c r="AB61" i="25"/>
  <c r="AB58" i="25"/>
  <c r="AB56" i="25"/>
  <c r="AB57" i="25"/>
  <c r="AL55" i="25"/>
  <c r="AB54" i="25"/>
  <c r="AB53" i="25"/>
  <c r="AB52" i="25"/>
  <c r="AB51" i="25"/>
  <c r="AB49" i="25"/>
  <c r="AB48" i="25"/>
  <c r="AB46" i="25"/>
  <c r="AB47" i="25"/>
  <c r="AB45" i="25"/>
  <c r="AB44" i="25"/>
  <c r="AB43" i="25"/>
  <c r="AB42" i="25"/>
  <c r="AB41" i="25"/>
  <c r="AB38" i="25"/>
  <c r="U37" i="25"/>
  <c r="AB36" i="25"/>
  <c r="AB34" i="25"/>
  <c r="AB33" i="25"/>
  <c r="AB29" i="25"/>
  <c r="AB31" i="25"/>
  <c r="AB32" i="25"/>
  <c r="AB19" i="25"/>
  <c r="AB21" i="25"/>
  <c r="AB22" i="25"/>
  <c r="AB25" i="25"/>
  <c r="AB27" i="25"/>
  <c r="AB15" i="25"/>
  <c r="AB18" i="25"/>
  <c r="AB12" i="25"/>
  <c r="AB13" i="25"/>
  <c r="AB7" i="25"/>
  <c r="AB8" i="25"/>
  <c r="AM183" i="21"/>
  <c r="AO185" i="21"/>
  <c r="AN185" i="21"/>
  <c r="AM185" i="21"/>
  <c r="AO133" i="21"/>
  <c r="AL114" i="21"/>
  <c r="AT112" i="21"/>
  <c r="AV112" i="21"/>
  <c r="AV91" i="21"/>
  <c r="AV88" i="21"/>
  <c r="AW88" i="21" s="1"/>
  <c r="AW83" i="21"/>
  <c r="AV81" i="21"/>
  <c r="AV79" i="21"/>
  <c r="AO30" i="21"/>
  <c r="AY52" i="21"/>
  <c r="AX24" i="21"/>
  <c r="AY24" i="21"/>
  <c r="AM24" i="21"/>
  <c r="AN24" i="21"/>
  <c r="AO24" i="21"/>
  <c r="Z111" i="24"/>
  <c r="Z112" i="24"/>
  <c r="Z110" i="24"/>
  <c r="AB110" i="24" s="1"/>
  <c r="Z101" i="24"/>
  <c r="Y98" i="24"/>
  <c r="Z95" i="24"/>
  <c r="AB94" i="24"/>
  <c r="Z93" i="24"/>
  <c r="Z90" i="24"/>
  <c r="Z89" i="24"/>
  <c r="Z85" i="24"/>
  <c r="AB85" i="24" s="1"/>
  <c r="Z86" i="24"/>
  <c r="Z87" i="24"/>
  <c r="Z88" i="24"/>
  <c r="AB88" i="24" s="1"/>
  <c r="Z83" i="24"/>
  <c r="AB83" i="24" s="1"/>
  <c r="Z80" i="24"/>
  <c r="Z78" i="24"/>
  <c r="Z75" i="24"/>
  <c r="AB75" i="24" s="1"/>
  <c r="Z73" i="24"/>
  <c r="AB73" i="24" s="1"/>
  <c r="AA47" i="24"/>
  <c r="AV48" i="24"/>
  <c r="AR48" i="24"/>
  <c r="AN48" i="24"/>
  <c r="AJ48" i="24"/>
  <c r="AF48" i="24"/>
  <c r="AV47" i="24"/>
  <c r="AR47" i="24"/>
  <c r="AN47" i="24"/>
  <c r="AJ47" i="24"/>
  <c r="AF47" i="24"/>
  <c r="AM107" i="21"/>
  <c r="AN107" i="21"/>
  <c r="AO107" i="21"/>
  <c r="AQ107" i="21"/>
  <c r="AS107" i="21"/>
  <c r="AM110" i="21"/>
  <c r="AN110" i="21"/>
  <c r="AO110" i="21"/>
  <c r="AQ110" i="21"/>
  <c r="AS110" i="21"/>
  <c r="AX110" i="21"/>
  <c r="AY110" i="21"/>
  <c r="AM103" i="21"/>
  <c r="AN103" i="21"/>
  <c r="AO103" i="21"/>
  <c r="AQ103" i="21"/>
  <c r="AS103" i="21"/>
  <c r="AX103" i="21"/>
  <c r="AY103" i="21"/>
  <c r="AO76" i="21"/>
  <c r="AS88" i="21"/>
  <c r="AQ88" i="21"/>
  <c r="AO88" i="21"/>
  <c r="AN88" i="21"/>
  <c r="AM88" i="21"/>
  <c r="AI88" i="21"/>
  <c r="AH88" i="21"/>
  <c r="AG88" i="21"/>
  <c r="AG58" i="21"/>
  <c r="AH58" i="21"/>
  <c r="AI58" i="21"/>
  <c r="AM58" i="21"/>
  <c r="AN58" i="21"/>
  <c r="AO58" i="21"/>
  <c r="AQ58" i="21"/>
  <c r="AS58" i="21"/>
  <c r="AX58" i="21"/>
  <c r="AY58" i="21"/>
  <c r="R111" i="21"/>
  <c r="S111" i="21"/>
  <c r="T111" i="21"/>
  <c r="V111" i="21"/>
  <c r="W111" i="21"/>
  <c r="X111" i="21"/>
  <c r="AQ111" i="21"/>
  <c r="AS111" i="21"/>
  <c r="Z70" i="24"/>
  <c r="Z68" i="24"/>
  <c r="Z67" i="24"/>
  <c r="Z65" i="24"/>
  <c r="Z64" i="24"/>
  <c r="Z62" i="24"/>
  <c r="AB62" i="24" s="1"/>
  <c r="Z61" i="24"/>
  <c r="Z58" i="24"/>
  <c r="Z56" i="24"/>
  <c r="Z55" i="24"/>
  <c r="Z38" i="24"/>
  <c r="Y39" i="24"/>
  <c r="Z45" i="24"/>
  <c r="Z36" i="24"/>
  <c r="Z35" i="24"/>
  <c r="Z30" i="24"/>
  <c r="Z29" i="24"/>
  <c r="AB29" i="24" s="1"/>
  <c r="Z28" i="24"/>
  <c r="AB28" i="24" s="1"/>
  <c r="Z22" i="24"/>
  <c r="AM119" i="21"/>
  <c r="AN119" i="21"/>
  <c r="AO119" i="21"/>
  <c r="AM120" i="21"/>
  <c r="AN120" i="21"/>
  <c r="AO120" i="21"/>
  <c r="AS119" i="21"/>
  <c r="AS120" i="21"/>
  <c r="AQ119" i="21"/>
  <c r="AQ120" i="21"/>
  <c r="AK114" i="21"/>
  <c r="S48" i="21"/>
  <c r="AX48" i="21" s="1"/>
  <c r="AM34" i="21"/>
  <c r="AM35" i="21"/>
  <c r="AM36" i="21"/>
  <c r="AM37" i="21"/>
  <c r="AM38" i="21"/>
  <c r="AM39" i="21"/>
  <c r="AM40" i="21"/>
  <c r="AF32" i="21"/>
  <c r="AI32" i="21" s="1"/>
  <c r="AL21" i="21"/>
  <c r="AO21" i="21" s="1"/>
  <c r="W21" i="24"/>
  <c r="X21" i="24" s="1"/>
  <c r="AA34" i="25"/>
  <c r="T34" i="25"/>
  <c r="T21" i="25"/>
  <c r="T22" i="25"/>
  <c r="AA21" i="25"/>
  <c r="AA22" i="25"/>
  <c r="T8" i="25"/>
  <c r="T7" i="25"/>
  <c r="Y52" i="25"/>
  <c r="Y53" i="25"/>
  <c r="W52" i="25"/>
  <c r="W53" i="25"/>
  <c r="T53" i="25"/>
  <c r="T52" i="25"/>
  <c r="AY76" i="21"/>
  <c r="T13" i="25"/>
  <c r="W13" i="25"/>
  <c r="Y13" i="25"/>
  <c r="AF13" i="25"/>
  <c r="AF34" i="25"/>
  <c r="N65" i="25"/>
  <c r="T65" i="25" s="1"/>
  <c r="T188" i="21"/>
  <c r="R188" i="21"/>
  <c r="S188" i="21"/>
  <c r="W72" i="24"/>
  <c r="S75" i="21"/>
  <c r="T75" i="21"/>
  <c r="R75" i="21"/>
  <c r="S74" i="21"/>
  <c r="T74" i="21"/>
  <c r="R74" i="21"/>
  <c r="S73" i="21"/>
  <c r="S92" i="21" s="1"/>
  <c r="S90" i="21" s="1"/>
  <c r="T73" i="21"/>
  <c r="R73" i="21"/>
  <c r="R92" i="21" s="1"/>
  <c r="R90" i="21" s="1"/>
  <c r="R150" i="21" s="1"/>
  <c r="R125" i="21" s="1"/>
  <c r="S72" i="21"/>
  <c r="T72" i="21"/>
  <c r="R72" i="21"/>
  <c r="T78" i="21"/>
  <c r="S78" i="21"/>
  <c r="R78" i="21"/>
  <c r="AO89" i="21"/>
  <c r="AI89" i="21"/>
  <c r="AC89" i="21"/>
  <c r="AO80" i="21"/>
  <c r="AI80" i="21"/>
  <c r="AO70" i="21"/>
  <c r="AI70" i="21"/>
  <c r="AC70" i="21"/>
  <c r="AC63" i="21"/>
  <c r="AC73" i="21" s="1"/>
  <c r="AC64" i="21"/>
  <c r="AC65" i="21"/>
  <c r="AC74" i="21" s="1"/>
  <c r="AC66" i="21"/>
  <c r="AC67" i="21"/>
  <c r="AC68" i="21"/>
  <c r="AC69" i="21"/>
  <c r="AM52" i="21"/>
  <c r="AN52" i="21"/>
  <c r="AO52" i="21"/>
  <c r="AO53" i="21"/>
  <c r="AX31" i="21"/>
  <c r="AY31" i="21"/>
  <c r="AO31" i="21"/>
  <c r="AX187" i="21"/>
  <c r="AY187" i="21"/>
  <c r="AM187" i="21"/>
  <c r="AN187" i="21"/>
  <c r="AO187" i="21"/>
  <c r="AC187" i="21"/>
  <c r="AF187" i="21"/>
  <c r="AI187" i="21" s="1"/>
  <c r="AM98" i="21"/>
  <c r="AX101" i="21"/>
  <c r="AY101" i="21"/>
  <c r="AM101" i="21"/>
  <c r="AN101" i="21"/>
  <c r="AO101" i="21"/>
  <c r="AG101" i="21"/>
  <c r="AH101" i="21"/>
  <c r="AI101" i="21"/>
  <c r="AC101" i="21"/>
  <c r="AC100" i="21"/>
  <c r="AG100" i="21"/>
  <c r="AH100" i="21"/>
  <c r="AI100" i="21"/>
  <c r="AM100" i="21"/>
  <c r="AN100" i="21"/>
  <c r="AO100" i="21"/>
  <c r="AX100" i="21"/>
  <c r="AY100" i="21"/>
  <c r="AX41" i="21"/>
  <c r="AY41" i="21"/>
  <c r="AM41" i="21"/>
  <c r="AN41" i="21"/>
  <c r="AO41" i="21"/>
  <c r="AG41" i="21"/>
  <c r="AH41" i="21"/>
  <c r="AI41" i="21"/>
  <c r="AC41" i="21"/>
  <c r="AX119" i="21"/>
  <c r="AY119" i="21"/>
  <c r="AX120" i="21"/>
  <c r="AY120" i="21"/>
  <c r="AI31" i="21"/>
  <c r="AA20" i="25"/>
  <c r="AK48" i="21"/>
  <c r="AV42" i="21"/>
  <c r="Z51" i="24" s="1"/>
  <c r="AU42" i="21"/>
  <c r="AU188" i="21"/>
  <c r="AU113" i="21" s="1"/>
  <c r="AT188" i="21"/>
  <c r="AT113" i="21" s="1"/>
  <c r="AL188" i="21"/>
  <c r="AK188" i="21"/>
  <c r="AU167" i="21"/>
  <c r="AU48" i="21" s="1"/>
  <c r="AT167" i="21"/>
  <c r="AT48" i="21" s="1"/>
  <c r="AK167" i="21"/>
  <c r="AV164" i="21"/>
  <c r="AK164" i="21"/>
  <c r="Z76" i="24"/>
  <c r="AL140" i="21"/>
  <c r="AL79" i="21" s="1"/>
  <c r="AU140" i="21"/>
  <c r="AU79" i="21" s="1"/>
  <c r="AT140" i="21"/>
  <c r="AK140" i="21"/>
  <c r="AT114" i="21"/>
  <c r="AK112" i="21"/>
  <c r="AK111" i="21" s="1"/>
  <c r="AK104" i="21" s="1"/>
  <c r="AU91" i="21"/>
  <c r="AT91" i="21"/>
  <c r="AK91" i="21"/>
  <c r="AX95" i="21"/>
  <c r="AY95" i="21"/>
  <c r="AT79" i="21"/>
  <c r="AU78" i="21"/>
  <c r="AT78" i="21"/>
  <c r="AV75" i="21"/>
  <c r="AT75" i="21"/>
  <c r="AV74" i="21"/>
  <c r="AT74" i="21"/>
  <c r="AV73" i="21"/>
  <c r="AU73" i="21"/>
  <c r="AT73" i="21"/>
  <c r="AV72" i="21"/>
  <c r="AT72" i="21"/>
  <c r="AT83" i="21"/>
  <c r="AU83" i="21"/>
  <c r="AU82" i="21"/>
  <c r="AK86" i="21"/>
  <c r="AK87" i="21"/>
  <c r="AK84" i="21"/>
  <c r="AK21" i="21" s="1"/>
  <c r="AK83" i="21"/>
  <c r="AK82" i="21"/>
  <c r="AN69" i="21"/>
  <c r="AM69" i="21"/>
  <c r="AN68" i="21"/>
  <c r="AM68" i="21"/>
  <c r="AN67" i="21"/>
  <c r="AM67" i="21"/>
  <c r="AN66" i="21"/>
  <c r="AM66" i="21"/>
  <c r="AN65" i="21"/>
  <c r="AM65" i="21"/>
  <c r="AN64" i="21"/>
  <c r="AM64" i="21"/>
  <c r="AN63" i="21"/>
  <c r="AM63" i="21"/>
  <c r="AN62" i="21"/>
  <c r="AM62" i="21"/>
  <c r="AN61" i="21"/>
  <c r="AM61" i="21"/>
  <c r="AN60" i="21"/>
  <c r="AM60" i="21"/>
  <c r="AN59" i="21"/>
  <c r="AM59" i="21"/>
  <c r="AN57" i="21"/>
  <c r="AM57" i="21"/>
  <c r="AN56" i="21"/>
  <c r="AM56" i="21"/>
  <c r="AK79" i="21"/>
  <c r="AK78" i="21"/>
  <c r="AK75" i="21"/>
  <c r="AK74" i="21"/>
  <c r="AK73" i="21"/>
  <c r="AK72" i="21"/>
  <c r="AK93" i="21" s="1"/>
  <c r="AL42" i="21"/>
  <c r="AK42" i="21"/>
  <c r="T114" i="21"/>
  <c r="Y114" i="21" s="1"/>
  <c r="AM117" i="21"/>
  <c r="AN117" i="21"/>
  <c r="AO117" i="21"/>
  <c r="AG117" i="21"/>
  <c r="AH117" i="21"/>
  <c r="AI117" i="21"/>
  <c r="AC117" i="21"/>
  <c r="AY70" i="21"/>
  <c r="R21" i="21"/>
  <c r="S21" i="21"/>
  <c r="R25" i="21"/>
  <c r="S25" i="21"/>
  <c r="T25" i="21"/>
  <c r="Y25" i="21" s="1"/>
  <c r="AX6" i="21"/>
  <c r="AY6" i="21"/>
  <c r="AY7" i="21"/>
  <c r="AY8" i="21"/>
  <c r="AY9" i="21"/>
  <c r="AY10" i="21"/>
  <c r="AY11" i="21"/>
  <c r="AY12" i="21"/>
  <c r="AX13" i="21"/>
  <c r="AY13" i="21"/>
  <c r="AX14" i="21"/>
  <c r="AY14" i="21"/>
  <c r="AX15" i="21"/>
  <c r="AY15" i="21"/>
  <c r="AX16" i="21"/>
  <c r="AY16" i="21"/>
  <c r="AX17" i="21"/>
  <c r="AX19" i="21"/>
  <c r="AY19" i="21"/>
  <c r="AX22" i="21"/>
  <c r="AY22" i="21"/>
  <c r="AX23" i="21"/>
  <c r="AX26" i="21"/>
  <c r="AX27" i="21"/>
  <c r="AX28" i="21"/>
  <c r="AY28" i="21"/>
  <c r="AX29" i="21"/>
  <c r="AY29" i="21"/>
  <c r="AX33" i="21"/>
  <c r="AY33" i="21"/>
  <c r="AX34" i="21"/>
  <c r="AY34" i="21"/>
  <c r="AX35" i="21"/>
  <c r="AY35" i="21"/>
  <c r="AX36" i="21"/>
  <c r="AY36" i="21"/>
  <c r="AX37" i="21"/>
  <c r="AY37" i="21"/>
  <c r="AX38" i="21"/>
  <c r="AY38" i="21"/>
  <c r="AX39" i="21"/>
  <c r="AY39" i="21"/>
  <c r="AX40" i="21"/>
  <c r="AY40" i="21"/>
  <c r="AX43" i="21"/>
  <c r="AY43" i="21"/>
  <c r="AX44" i="21"/>
  <c r="AY44" i="21"/>
  <c r="AX50" i="21"/>
  <c r="AY50" i="21"/>
  <c r="AX51" i="21"/>
  <c r="AY51" i="21"/>
  <c r="AX52" i="21"/>
  <c r="AX53" i="21"/>
  <c r="AY53" i="21"/>
  <c r="AX55" i="21"/>
  <c r="AY55" i="21"/>
  <c r="AX56" i="21"/>
  <c r="AY56" i="21"/>
  <c r="AX57" i="21"/>
  <c r="AY57" i="21"/>
  <c r="AX59" i="21"/>
  <c r="AY59" i="21"/>
  <c r="AX61" i="21"/>
  <c r="AY61" i="21"/>
  <c r="AX62" i="21"/>
  <c r="AY62" i="21"/>
  <c r="AX63" i="21"/>
  <c r="AY63" i="21"/>
  <c r="AX68" i="21"/>
  <c r="AY68" i="21"/>
  <c r="AX80" i="21"/>
  <c r="AY80" i="21"/>
  <c r="AX98" i="21"/>
  <c r="AY98" i="21"/>
  <c r="AX102" i="21"/>
  <c r="AY102" i="21"/>
  <c r="AX105" i="21"/>
  <c r="AY105" i="21"/>
  <c r="AX121" i="21"/>
  <c r="AY121" i="21"/>
  <c r="AX123" i="21"/>
  <c r="AY123" i="21"/>
  <c r="AX124" i="21"/>
  <c r="AY124" i="21"/>
  <c r="AX126" i="21"/>
  <c r="AY126" i="21"/>
  <c r="AX127" i="21"/>
  <c r="AY127" i="21"/>
  <c r="AX128" i="21"/>
  <c r="AY128" i="21"/>
  <c r="AX129" i="21"/>
  <c r="AY129" i="21"/>
  <c r="AX130" i="21"/>
  <c r="AY130" i="21"/>
  <c r="AX131" i="21"/>
  <c r="AY131" i="21"/>
  <c r="AY132" i="21"/>
  <c r="AX133" i="21"/>
  <c r="AY133" i="21"/>
  <c r="AX135" i="21"/>
  <c r="AY135" i="21"/>
  <c r="AX138" i="21"/>
  <c r="AY138" i="21"/>
  <c r="AX139" i="21"/>
  <c r="AY139" i="21"/>
  <c r="AX142" i="21"/>
  <c r="AY142" i="21"/>
  <c r="AX143" i="21"/>
  <c r="AY143" i="21"/>
  <c r="AX144" i="21"/>
  <c r="AY144" i="21"/>
  <c r="AX145" i="21"/>
  <c r="AY145" i="21"/>
  <c r="AX148" i="21"/>
  <c r="AY148" i="21"/>
  <c r="AX149" i="21"/>
  <c r="AY149" i="21"/>
  <c r="AX151" i="21"/>
  <c r="AY151" i="21"/>
  <c r="AX152" i="21"/>
  <c r="AY152" i="21"/>
  <c r="AX153" i="21"/>
  <c r="AY153" i="21"/>
  <c r="AX154" i="21"/>
  <c r="AY154" i="21"/>
  <c r="AX155" i="21"/>
  <c r="AY155" i="21"/>
  <c r="AX156" i="21"/>
  <c r="AY156" i="21"/>
  <c r="AX157" i="21"/>
  <c r="AY157" i="21"/>
  <c r="AX159" i="21"/>
  <c r="AY159" i="21"/>
  <c r="AX168" i="21"/>
  <c r="AY168" i="21"/>
  <c r="AX169" i="21"/>
  <c r="AY169" i="21"/>
  <c r="AX177" i="21"/>
  <c r="AY177" i="21"/>
  <c r="AX189" i="21"/>
  <c r="AY189" i="21"/>
  <c r="AX190" i="21"/>
  <c r="AY190" i="21"/>
  <c r="AX191" i="21"/>
  <c r="AY191" i="21"/>
  <c r="AX192" i="21"/>
  <c r="AY192" i="21"/>
  <c r="AX193" i="21"/>
  <c r="AY193" i="21"/>
  <c r="AX194" i="21"/>
  <c r="AY194" i="21"/>
  <c r="AX195" i="21"/>
  <c r="AY195" i="21"/>
  <c r="AX196" i="21"/>
  <c r="AY196" i="21"/>
  <c r="AX197" i="21"/>
  <c r="AY197" i="21"/>
  <c r="AX198" i="21"/>
  <c r="AY198" i="21"/>
  <c r="AX199" i="21"/>
  <c r="AY199" i="21"/>
  <c r="AX200" i="21"/>
  <c r="AY200" i="21"/>
  <c r="AX201" i="21"/>
  <c r="AY201" i="21"/>
  <c r="AY5" i="21"/>
  <c r="AN5" i="21"/>
  <c r="AM5" i="21"/>
  <c r="AS15" i="21"/>
  <c r="AS16" i="21"/>
  <c r="AS17" i="21"/>
  <c r="AS18" i="21"/>
  <c r="AS19" i="21"/>
  <c r="AS20" i="21"/>
  <c r="AS21" i="21"/>
  <c r="AS22" i="21"/>
  <c r="AS23" i="21"/>
  <c r="AS25" i="21"/>
  <c r="AS26" i="21"/>
  <c r="AS27" i="21"/>
  <c r="AS28" i="21"/>
  <c r="AS29" i="21"/>
  <c r="AS30" i="21"/>
  <c r="AS31" i="21"/>
  <c r="AS32" i="21"/>
  <c r="AS33" i="21"/>
  <c r="AS34" i="21"/>
  <c r="AS35" i="21"/>
  <c r="AS36" i="21"/>
  <c r="AS37" i="21"/>
  <c r="AS38" i="21"/>
  <c r="AS39" i="21"/>
  <c r="AS40" i="21"/>
  <c r="AS42" i="21"/>
  <c r="AS43" i="21"/>
  <c r="AS44" i="21"/>
  <c r="AS45" i="21"/>
  <c r="AS46" i="21"/>
  <c r="AS47" i="21"/>
  <c r="AS48" i="21"/>
  <c r="AS49" i="21"/>
  <c r="AS50" i="21"/>
  <c r="AS51" i="21"/>
  <c r="AS52" i="21"/>
  <c r="AS53" i="21"/>
  <c r="AS54" i="21"/>
  <c r="AS55" i="21"/>
  <c r="AS56" i="21"/>
  <c r="AS57" i="21"/>
  <c r="AS59" i="21"/>
  <c r="AS60" i="21"/>
  <c r="AS61" i="21"/>
  <c r="AS62" i="21"/>
  <c r="AS63" i="21"/>
  <c r="AS64" i="21"/>
  <c r="AS65" i="21"/>
  <c r="AS66" i="21"/>
  <c r="AS67" i="21"/>
  <c r="AS68" i="21"/>
  <c r="AS69" i="21"/>
  <c r="AS71" i="21"/>
  <c r="AS72" i="21"/>
  <c r="AS73" i="21"/>
  <c r="AS74" i="21"/>
  <c r="AS75" i="21"/>
  <c r="AS77" i="21"/>
  <c r="AS78" i="21"/>
  <c r="AS79" i="21"/>
  <c r="AS80" i="21"/>
  <c r="AS81" i="21"/>
  <c r="AS82" i="21"/>
  <c r="AS83" i="21"/>
  <c r="AS84" i="21"/>
  <c r="AS85" i="21"/>
  <c r="AS86" i="21"/>
  <c r="AS87" i="21"/>
  <c r="AS90" i="21"/>
  <c r="AS91" i="21"/>
  <c r="AS92" i="21"/>
  <c r="AS93" i="21"/>
  <c r="AS94" i="21"/>
  <c r="AS95" i="21"/>
  <c r="AS96" i="21"/>
  <c r="AS97" i="21"/>
  <c r="AS98" i="21"/>
  <c r="AS99" i="21"/>
  <c r="AS102" i="21"/>
  <c r="AS104" i="21"/>
  <c r="AS105" i="21"/>
  <c r="AS106" i="21"/>
  <c r="AS112" i="21"/>
  <c r="AS113" i="21"/>
  <c r="AS114" i="21"/>
  <c r="AS115" i="21"/>
  <c r="AS116" i="21"/>
  <c r="AS118" i="21"/>
  <c r="AS121" i="21"/>
  <c r="AS122" i="21"/>
  <c r="AS123" i="21"/>
  <c r="AS124" i="21"/>
  <c r="AS125" i="21"/>
  <c r="AS126" i="21"/>
  <c r="AS127" i="21"/>
  <c r="AS128" i="21"/>
  <c r="AS129" i="21"/>
  <c r="AS130" i="21"/>
  <c r="AS131" i="21"/>
  <c r="AS132" i="21"/>
  <c r="AS133" i="21"/>
  <c r="AS134" i="21"/>
  <c r="AS135" i="21"/>
  <c r="AS136" i="21"/>
  <c r="AS137" i="21"/>
  <c r="AS138" i="21"/>
  <c r="AS139" i="21"/>
  <c r="AS140" i="21"/>
  <c r="AS141" i="21"/>
  <c r="AS142" i="21"/>
  <c r="AS143" i="21"/>
  <c r="AS144" i="21"/>
  <c r="AS145" i="21"/>
  <c r="AS146" i="21"/>
  <c r="AS147" i="21"/>
  <c r="AS148" i="21"/>
  <c r="AS149" i="21"/>
  <c r="AS150" i="21"/>
  <c r="AS151" i="21"/>
  <c r="AS152" i="21"/>
  <c r="AS153" i="21"/>
  <c r="AS154" i="21"/>
  <c r="AS155" i="21"/>
  <c r="AS156" i="21"/>
  <c r="AS157" i="21"/>
  <c r="AS158" i="21"/>
  <c r="AS159" i="21"/>
  <c r="AS162" i="21"/>
  <c r="AS165" i="21"/>
  <c r="AS166" i="21"/>
  <c r="AS167" i="21"/>
  <c r="AS168" i="21"/>
  <c r="AS169" i="21"/>
  <c r="AS171" i="21"/>
  <c r="AS175" i="21"/>
  <c r="AS160" i="21"/>
  <c r="AS170" i="21"/>
  <c r="AS173" i="21"/>
  <c r="AS172" i="21"/>
  <c r="AS176" i="21"/>
  <c r="AS177" i="21"/>
  <c r="AS178" i="21"/>
  <c r="AS179" i="21"/>
  <c r="AS180" i="21"/>
  <c r="AS181" i="21"/>
  <c r="AS182" i="21"/>
  <c r="AS183" i="21"/>
  <c r="AS184" i="21"/>
  <c r="AS185" i="21"/>
  <c r="AS186" i="21"/>
  <c r="AS188" i="21"/>
  <c r="AS189" i="21"/>
  <c r="AS190" i="21"/>
  <c r="AS191" i="21"/>
  <c r="AS192" i="21"/>
  <c r="AS193" i="21"/>
  <c r="AS194" i="21"/>
  <c r="AS195" i="21"/>
  <c r="AS196" i="21"/>
  <c r="AS197" i="21"/>
  <c r="AS198" i="21"/>
  <c r="AS199" i="21"/>
  <c r="AS200" i="21"/>
  <c r="AS201" i="21"/>
  <c r="AQ15" i="21"/>
  <c r="AQ16" i="21"/>
  <c r="AQ17" i="21"/>
  <c r="AQ18" i="21"/>
  <c r="AQ19" i="21"/>
  <c r="AQ20" i="21"/>
  <c r="AQ21" i="21"/>
  <c r="AQ22" i="21"/>
  <c r="AQ23" i="21"/>
  <c r="AQ25" i="21"/>
  <c r="AQ26" i="21"/>
  <c r="AQ27" i="21"/>
  <c r="AQ28" i="21"/>
  <c r="AQ29" i="21"/>
  <c r="AQ30" i="21"/>
  <c r="AQ31" i="21"/>
  <c r="AQ32" i="21"/>
  <c r="AQ33" i="21"/>
  <c r="AQ34" i="21"/>
  <c r="AQ35" i="21"/>
  <c r="AQ36" i="21"/>
  <c r="AQ37" i="21"/>
  <c r="AQ38" i="21"/>
  <c r="AQ39" i="21"/>
  <c r="AQ40" i="21"/>
  <c r="AQ42" i="21"/>
  <c r="AQ43" i="21"/>
  <c r="AQ44" i="21"/>
  <c r="AQ45" i="21"/>
  <c r="AQ46" i="21"/>
  <c r="AQ47" i="21"/>
  <c r="AQ48" i="21"/>
  <c r="AQ49" i="21"/>
  <c r="AQ50" i="21"/>
  <c r="AQ51" i="21"/>
  <c r="AQ52" i="21"/>
  <c r="AQ53" i="21"/>
  <c r="AQ54" i="21"/>
  <c r="AQ55" i="21"/>
  <c r="AQ56" i="21"/>
  <c r="AQ57" i="21"/>
  <c r="AQ59" i="21"/>
  <c r="AQ60" i="21"/>
  <c r="AQ61" i="21"/>
  <c r="AQ62" i="21"/>
  <c r="AQ63" i="21"/>
  <c r="AQ64" i="21"/>
  <c r="AQ65" i="21"/>
  <c r="AQ66" i="21"/>
  <c r="AQ67" i="21"/>
  <c r="AQ68" i="21"/>
  <c r="AQ69" i="21"/>
  <c r="AQ71" i="21"/>
  <c r="AQ72" i="21"/>
  <c r="AQ73" i="21"/>
  <c r="AQ74" i="21"/>
  <c r="AQ75" i="21"/>
  <c r="AQ77" i="21"/>
  <c r="AQ78" i="21"/>
  <c r="AQ79" i="21"/>
  <c r="AQ80" i="21"/>
  <c r="AQ81" i="21"/>
  <c r="AQ82" i="21"/>
  <c r="AQ83" i="21"/>
  <c r="AQ84" i="21"/>
  <c r="AQ85" i="21"/>
  <c r="AQ86" i="21"/>
  <c r="AQ87" i="21"/>
  <c r="AQ90" i="21"/>
  <c r="AQ91" i="21"/>
  <c r="AQ92" i="21"/>
  <c r="AQ93" i="21"/>
  <c r="AQ94" i="21"/>
  <c r="AQ95" i="21"/>
  <c r="AQ96" i="21"/>
  <c r="AQ97" i="21"/>
  <c r="AQ98" i="21"/>
  <c r="AQ99" i="21"/>
  <c r="AQ102" i="21"/>
  <c r="AQ104" i="21"/>
  <c r="AQ105" i="21"/>
  <c r="AQ106" i="21"/>
  <c r="AQ112" i="21"/>
  <c r="AQ113" i="21"/>
  <c r="AQ114" i="21"/>
  <c r="AQ115" i="21"/>
  <c r="AQ116" i="21"/>
  <c r="AQ118" i="21"/>
  <c r="AQ121" i="21"/>
  <c r="AQ122" i="21"/>
  <c r="AQ123" i="21"/>
  <c r="AQ124" i="21"/>
  <c r="AQ125" i="21"/>
  <c r="AQ126" i="21"/>
  <c r="AQ127" i="21"/>
  <c r="AQ128" i="21"/>
  <c r="AQ129" i="21"/>
  <c r="AQ130" i="21"/>
  <c r="AQ131" i="21"/>
  <c r="AQ132" i="21"/>
  <c r="AQ133" i="21"/>
  <c r="AQ134" i="21"/>
  <c r="AQ135" i="21"/>
  <c r="AQ136" i="21"/>
  <c r="AQ137" i="21"/>
  <c r="AQ138" i="21"/>
  <c r="AQ139" i="21"/>
  <c r="AQ140" i="21"/>
  <c r="AQ141" i="21"/>
  <c r="AQ142" i="21"/>
  <c r="AQ143" i="21"/>
  <c r="AQ144" i="21"/>
  <c r="AQ145" i="21"/>
  <c r="AQ146" i="21"/>
  <c r="AQ147" i="21"/>
  <c r="AQ148" i="21"/>
  <c r="AQ149" i="21"/>
  <c r="AQ150" i="21"/>
  <c r="AQ151" i="21"/>
  <c r="AQ152" i="21"/>
  <c r="AQ153" i="21"/>
  <c r="AQ154" i="21"/>
  <c r="AQ155" i="21"/>
  <c r="AQ156" i="21"/>
  <c r="AQ157" i="21"/>
  <c r="AQ158" i="21"/>
  <c r="AQ159" i="21"/>
  <c r="AQ162" i="21"/>
  <c r="AQ165" i="21"/>
  <c r="AQ166" i="21"/>
  <c r="AQ167" i="21"/>
  <c r="AQ168" i="21"/>
  <c r="AQ169" i="21"/>
  <c r="AQ171" i="21"/>
  <c r="AQ175" i="21"/>
  <c r="AQ160" i="21"/>
  <c r="AQ170" i="21"/>
  <c r="AQ173" i="21"/>
  <c r="AQ172" i="21"/>
  <c r="AQ176" i="21"/>
  <c r="AQ177" i="21"/>
  <c r="AQ178" i="21"/>
  <c r="AQ179" i="21"/>
  <c r="AQ180" i="21"/>
  <c r="AQ181" i="21"/>
  <c r="AQ182" i="21"/>
  <c r="AQ183" i="21"/>
  <c r="AQ184" i="21"/>
  <c r="AQ185" i="21"/>
  <c r="AQ186" i="21"/>
  <c r="AQ188" i="21"/>
  <c r="AQ189" i="21"/>
  <c r="AQ190" i="21"/>
  <c r="AQ191" i="21"/>
  <c r="AQ192" i="21"/>
  <c r="AQ193" i="21"/>
  <c r="AQ194" i="21"/>
  <c r="AQ195" i="21"/>
  <c r="AQ196" i="21"/>
  <c r="AQ197" i="21"/>
  <c r="AQ198" i="21"/>
  <c r="AQ199" i="21"/>
  <c r="AQ200" i="21"/>
  <c r="AQ201" i="21"/>
  <c r="AS13" i="21"/>
  <c r="AQ13" i="21"/>
  <c r="AM13" i="21"/>
  <c r="AM14" i="21"/>
  <c r="AS6" i="21"/>
  <c r="AS7" i="21"/>
  <c r="AS8" i="21"/>
  <c r="AS9" i="21"/>
  <c r="AS10" i="21"/>
  <c r="AS11" i="21"/>
  <c r="AS12" i="21"/>
  <c r="AS14" i="21"/>
  <c r="AQ6" i="21"/>
  <c r="AQ7" i="21"/>
  <c r="AQ8" i="21"/>
  <c r="AQ9" i="21"/>
  <c r="AQ10" i="21"/>
  <c r="AQ11" i="21"/>
  <c r="AQ12" i="21"/>
  <c r="AQ14" i="21"/>
  <c r="AS5" i="21"/>
  <c r="AQ5" i="21"/>
  <c r="AF22" i="25"/>
  <c r="AF6" i="25"/>
  <c r="AF7" i="25"/>
  <c r="AF9" i="25"/>
  <c r="AF10" i="25"/>
  <c r="AF8" i="25"/>
  <c r="AF11" i="25"/>
  <c r="AF12" i="25"/>
  <c r="AF14" i="25"/>
  <c r="AF15" i="25"/>
  <c r="AF16" i="25"/>
  <c r="AF17" i="25"/>
  <c r="AF18" i="25"/>
  <c r="AF19" i="25"/>
  <c r="AF20" i="25"/>
  <c r="AF21" i="25"/>
  <c r="AF23" i="25"/>
  <c r="AF25" i="25"/>
  <c r="AF24" i="25"/>
  <c r="AF26" i="25"/>
  <c r="AF27" i="25"/>
  <c r="AF28" i="25"/>
  <c r="AF29" i="25"/>
  <c r="AF30" i="25"/>
  <c r="AF31" i="25"/>
  <c r="AF32" i="25"/>
  <c r="AF33" i="25"/>
  <c r="AF36" i="25"/>
  <c r="AF35" i="25" s="1"/>
  <c r="AF38" i="25"/>
  <c r="AF39" i="25"/>
  <c r="AF37" i="25"/>
  <c r="AF40" i="25"/>
  <c r="AF41" i="25"/>
  <c r="AF42" i="25"/>
  <c r="AF43" i="25"/>
  <c r="AF44" i="25"/>
  <c r="AF45" i="25"/>
  <c r="AF46" i="25"/>
  <c r="AF47" i="25"/>
  <c r="AF48" i="25"/>
  <c r="AF49" i="25"/>
  <c r="AF50" i="25"/>
  <c r="AF51" i="25"/>
  <c r="AF52" i="25"/>
  <c r="AF53" i="25"/>
  <c r="AF54" i="25"/>
  <c r="AF55" i="25"/>
  <c r="AF56" i="25"/>
  <c r="AF57" i="25"/>
  <c r="AF58" i="25"/>
  <c r="AF59" i="25"/>
  <c r="AF60" i="25"/>
  <c r="AF61" i="25"/>
  <c r="AF62" i="25"/>
  <c r="AF63" i="25"/>
  <c r="AF64" i="25"/>
  <c r="AF65" i="25"/>
  <c r="AF66" i="25"/>
  <c r="AF67" i="25"/>
  <c r="AF68" i="25"/>
  <c r="AF69" i="25"/>
  <c r="AF5" i="25"/>
  <c r="Y5" i="25"/>
  <c r="Y14" i="25"/>
  <c r="AA14" i="25"/>
  <c r="W14" i="25"/>
  <c r="T14" i="25"/>
  <c r="AA9" i="25"/>
  <c r="AA5" i="25"/>
  <c r="AA8" i="25"/>
  <c r="Y11" i="25"/>
  <c r="AA6" i="25"/>
  <c r="AA7" i="25"/>
  <c r="AA10" i="25"/>
  <c r="AA11" i="25"/>
  <c r="AA15" i="25"/>
  <c r="AA16" i="25"/>
  <c r="AA17" i="25"/>
  <c r="AA18" i="25"/>
  <c r="AA19" i="25"/>
  <c r="AA23" i="25"/>
  <c r="AA25" i="25"/>
  <c r="AA24" i="25"/>
  <c r="AA26" i="25"/>
  <c r="AA27" i="25"/>
  <c r="AA28" i="25"/>
  <c r="AA29" i="25"/>
  <c r="AA30" i="25"/>
  <c r="AA31" i="25"/>
  <c r="AA32" i="25"/>
  <c r="AA33" i="25"/>
  <c r="AA36" i="25"/>
  <c r="AA38" i="25"/>
  <c r="AA39" i="25"/>
  <c r="AA37" i="25"/>
  <c r="AA40" i="25"/>
  <c r="AA41" i="25"/>
  <c r="AA42" i="25"/>
  <c r="AA44" i="25"/>
  <c r="AA46" i="25"/>
  <c r="AA47" i="25"/>
  <c r="AA48" i="25"/>
  <c r="AA49" i="25"/>
  <c r="AA50" i="25"/>
  <c r="AA51" i="25"/>
  <c r="AA52" i="25"/>
  <c r="AA53" i="25"/>
  <c r="AA54" i="25"/>
  <c r="AA56" i="25"/>
  <c r="AA57" i="25"/>
  <c r="AA58" i="25"/>
  <c r="AA59" i="25"/>
  <c r="AA60" i="25"/>
  <c r="AA61" i="25"/>
  <c r="AA63" i="25"/>
  <c r="AA64" i="25"/>
  <c r="AA66" i="25"/>
  <c r="AA67" i="25"/>
  <c r="AA68" i="25"/>
  <c r="AA69" i="25"/>
  <c r="T5" i="25"/>
  <c r="AA45" i="25"/>
  <c r="L21" i="17"/>
  <c r="L23" i="17"/>
  <c r="L22" i="17"/>
  <c r="K24" i="17"/>
  <c r="K22" i="17"/>
  <c r="I23" i="17"/>
  <c r="I22" i="17"/>
  <c r="I21" i="17"/>
  <c r="K23" i="17"/>
  <c r="K4" i="17"/>
  <c r="K5" i="17"/>
  <c r="K6" i="17"/>
  <c r="K7" i="17"/>
  <c r="K8" i="17"/>
  <c r="K10" i="17"/>
  <c r="K11" i="17"/>
  <c r="K12" i="17"/>
  <c r="K13" i="17"/>
  <c r="K14" i="17"/>
  <c r="K15" i="17"/>
  <c r="K16" i="17"/>
  <c r="K17" i="17"/>
  <c r="K18" i="17"/>
  <c r="K19" i="17"/>
  <c r="K20" i="17"/>
  <c r="K3" i="17"/>
  <c r="H3" i="17"/>
  <c r="G23" i="17"/>
  <c r="H23" i="17" s="1"/>
  <c r="H22" i="17"/>
  <c r="G21" i="17"/>
  <c r="H21" i="17" s="1"/>
  <c r="E49" i="17"/>
  <c r="H4" i="17"/>
  <c r="H5" i="17"/>
  <c r="H6" i="17"/>
  <c r="H7" i="17"/>
  <c r="H8" i="17"/>
  <c r="H10" i="17"/>
  <c r="H11" i="17"/>
  <c r="H12" i="17"/>
  <c r="H13" i="17"/>
  <c r="H14" i="17"/>
  <c r="H15" i="17"/>
  <c r="H16" i="17"/>
  <c r="H17" i="17"/>
  <c r="H18" i="17"/>
  <c r="H19" i="17"/>
  <c r="H20" i="17"/>
  <c r="AA5" i="24"/>
  <c r="U6" i="3"/>
  <c r="W28" i="24"/>
  <c r="X28" i="24" s="1"/>
  <c r="V5" i="24"/>
  <c r="W15" i="24"/>
  <c r="X15" i="24" s="1"/>
  <c r="W6" i="24"/>
  <c r="M109" i="24"/>
  <c r="AV112" i="24"/>
  <c r="AR112" i="24"/>
  <c r="AN112" i="24"/>
  <c r="AJ112" i="24"/>
  <c r="AF112" i="24"/>
  <c r="X112" i="24"/>
  <c r="Q112" i="24"/>
  <c r="AO191" i="21"/>
  <c r="AN191" i="21"/>
  <c r="AM191" i="21"/>
  <c r="AF191" i="21"/>
  <c r="AC191" i="21"/>
  <c r="Y191" i="21"/>
  <c r="U164" i="21"/>
  <c r="BA164" i="21" s="1"/>
  <c r="BA161" i="21"/>
  <c r="AY48" i="21"/>
  <c r="AO11" i="21"/>
  <c r="AN11" i="21"/>
  <c r="AM11" i="21"/>
  <c r="AI11" i="21"/>
  <c r="AH11" i="21"/>
  <c r="AG11" i="21"/>
  <c r="AO10" i="21"/>
  <c r="AN10" i="21"/>
  <c r="AM10" i="21"/>
  <c r="AI10" i="21"/>
  <c r="AH10" i="21"/>
  <c r="AG10" i="21"/>
  <c r="V96" i="24"/>
  <c r="V81" i="24"/>
  <c r="R81" i="24"/>
  <c r="Q33" i="24"/>
  <c r="R33" i="24" s="1"/>
  <c r="S32" i="24"/>
  <c r="W32" i="24" s="1"/>
  <c r="X32" i="24" s="1"/>
  <c r="R20" i="24"/>
  <c r="W19" i="24"/>
  <c r="X19" i="24" s="1"/>
  <c r="Q19" i="24"/>
  <c r="R19" i="24" s="1"/>
  <c r="U23" i="25"/>
  <c r="AB23" i="25" s="1"/>
  <c r="R9" i="25"/>
  <c r="U9" i="25" s="1"/>
  <c r="AB9" i="25" s="1"/>
  <c r="W9" i="25"/>
  <c r="AH111" i="26"/>
  <c r="AI111" i="26"/>
  <c r="AH112" i="26"/>
  <c r="AI112" i="26"/>
  <c r="AH113" i="26"/>
  <c r="AI113" i="26"/>
  <c r="AH114" i="26"/>
  <c r="AI114" i="26"/>
  <c r="AH115" i="26"/>
  <c r="AI115" i="26"/>
  <c r="AH116" i="26"/>
  <c r="AI116" i="26"/>
  <c r="AH117" i="26"/>
  <c r="AI117" i="26"/>
  <c r="AH118" i="26"/>
  <c r="AI118" i="26"/>
  <c r="AH119" i="26"/>
  <c r="AI119" i="26"/>
  <c r="AH120" i="26"/>
  <c r="AI120" i="26"/>
  <c r="AH121" i="26"/>
  <c r="AI121" i="26"/>
  <c r="AH122" i="26"/>
  <c r="AI122" i="26"/>
  <c r="AH123" i="26"/>
  <c r="AI123" i="26"/>
  <c r="AH124" i="26"/>
  <c r="AI124" i="26"/>
  <c r="AH125" i="26"/>
  <c r="AI125" i="26"/>
  <c r="AH126" i="26"/>
  <c r="AI126" i="26"/>
  <c r="AH127" i="26"/>
  <c r="AI127" i="26"/>
  <c r="AH128" i="26"/>
  <c r="AI128" i="26"/>
  <c r="AH129" i="26"/>
  <c r="AI129" i="26"/>
  <c r="AH130" i="26"/>
  <c r="AI130" i="26"/>
  <c r="AH131" i="26"/>
  <c r="AI131" i="26"/>
  <c r="AH132" i="26"/>
  <c r="AI132" i="26"/>
  <c r="AI110" i="26"/>
  <c r="AH110" i="26"/>
  <c r="T133" i="26"/>
  <c r="T111" i="26"/>
  <c r="T112" i="26"/>
  <c r="T113" i="26"/>
  <c r="T114" i="26"/>
  <c r="T115" i="26"/>
  <c r="T116" i="26"/>
  <c r="T117" i="26"/>
  <c r="T118" i="26"/>
  <c r="T119" i="26"/>
  <c r="T120" i="26"/>
  <c r="T121" i="26"/>
  <c r="T122" i="26"/>
  <c r="T123" i="26"/>
  <c r="T124" i="26"/>
  <c r="T125" i="26"/>
  <c r="T126" i="26"/>
  <c r="T127" i="26"/>
  <c r="T128" i="26"/>
  <c r="T130" i="26"/>
  <c r="T131" i="26"/>
  <c r="T132" i="26"/>
  <c r="T110" i="26"/>
  <c r="AI67" i="26"/>
  <c r="AH67" i="26"/>
  <c r="AI88" i="26"/>
  <c r="AH88" i="26"/>
  <c r="AI109" i="26"/>
  <c r="AH90" i="26"/>
  <c r="AI90" i="26"/>
  <c r="AH91" i="26"/>
  <c r="AI91" i="26"/>
  <c r="AH92" i="26"/>
  <c r="AI92" i="26"/>
  <c r="AH93" i="26"/>
  <c r="AI93" i="26"/>
  <c r="AH94" i="26"/>
  <c r="AI94" i="26"/>
  <c r="AH95" i="26"/>
  <c r="AI95" i="26"/>
  <c r="AH96" i="26"/>
  <c r="AI96" i="26"/>
  <c r="AH97" i="26"/>
  <c r="AI97" i="26"/>
  <c r="AH98" i="26"/>
  <c r="AI98" i="26"/>
  <c r="AH99" i="26"/>
  <c r="AI99" i="26"/>
  <c r="AH100" i="26"/>
  <c r="AI100" i="26"/>
  <c r="AH101" i="26"/>
  <c r="AI101" i="26"/>
  <c r="AH102" i="26"/>
  <c r="AI102" i="26"/>
  <c r="AH103" i="26"/>
  <c r="AI103" i="26"/>
  <c r="AH104" i="26"/>
  <c r="AI104" i="26"/>
  <c r="AH105" i="26"/>
  <c r="AI105" i="26"/>
  <c r="AH106" i="26"/>
  <c r="AI106" i="26"/>
  <c r="AH107" i="26"/>
  <c r="AI107" i="26"/>
  <c r="AH108" i="26"/>
  <c r="AI108" i="26"/>
  <c r="AI89" i="26"/>
  <c r="AH89" i="26"/>
  <c r="T46" i="26"/>
  <c r="T67" i="26"/>
  <c r="T88" i="26"/>
  <c r="T109" i="26"/>
  <c r="T90" i="26"/>
  <c r="T91" i="26"/>
  <c r="T92" i="26"/>
  <c r="T93" i="26"/>
  <c r="T94" i="26"/>
  <c r="T95" i="26"/>
  <c r="T96" i="26"/>
  <c r="T97" i="26"/>
  <c r="T98" i="26"/>
  <c r="T99" i="26"/>
  <c r="T100" i="26"/>
  <c r="T101" i="26"/>
  <c r="T102" i="26"/>
  <c r="T103" i="26"/>
  <c r="T104" i="26"/>
  <c r="T89" i="26"/>
  <c r="AH69" i="26"/>
  <c r="AI69" i="26"/>
  <c r="AH70" i="26"/>
  <c r="AI70" i="26"/>
  <c r="AH71" i="26"/>
  <c r="AI71" i="26"/>
  <c r="AH72" i="26"/>
  <c r="AI72" i="26"/>
  <c r="AH73" i="26"/>
  <c r="AI73" i="26"/>
  <c r="AH74" i="26"/>
  <c r="AI74" i="26"/>
  <c r="AH75" i="26"/>
  <c r="AI75" i="26"/>
  <c r="AH76" i="26"/>
  <c r="AI76" i="26"/>
  <c r="AH77" i="26"/>
  <c r="AI77" i="26"/>
  <c r="AH78" i="26"/>
  <c r="AI78" i="26"/>
  <c r="AH79" i="26"/>
  <c r="AI79" i="26"/>
  <c r="AH80" i="26"/>
  <c r="AI80" i="26"/>
  <c r="AH81" i="26"/>
  <c r="AI81" i="26"/>
  <c r="AH82" i="26"/>
  <c r="AI82" i="26"/>
  <c r="AH83" i="26"/>
  <c r="AI83" i="26"/>
  <c r="AH84" i="26"/>
  <c r="AI84" i="26"/>
  <c r="AH85" i="26"/>
  <c r="AI85" i="26"/>
  <c r="AH86" i="26"/>
  <c r="AI86" i="26"/>
  <c r="AH87" i="26"/>
  <c r="AI87" i="26"/>
  <c r="AI68" i="26"/>
  <c r="AH68" i="26"/>
  <c r="T69" i="26"/>
  <c r="T70" i="26"/>
  <c r="T71" i="26"/>
  <c r="T72" i="26"/>
  <c r="T73" i="26"/>
  <c r="T74" i="26"/>
  <c r="T75" i="26"/>
  <c r="T76" i="26"/>
  <c r="T77" i="26"/>
  <c r="T78" i="26"/>
  <c r="T79" i="26"/>
  <c r="T80" i="26"/>
  <c r="T81" i="26"/>
  <c r="T82" i="26"/>
  <c r="T83" i="26"/>
  <c r="T68" i="26"/>
  <c r="AH48" i="26"/>
  <c r="AI48" i="26"/>
  <c r="AH49" i="26"/>
  <c r="AI49" i="26"/>
  <c r="AH50" i="26"/>
  <c r="AI50" i="26"/>
  <c r="AH51" i="26"/>
  <c r="AI51" i="26"/>
  <c r="AH52" i="26"/>
  <c r="AI52" i="26"/>
  <c r="AH53" i="26"/>
  <c r="AI53" i="26"/>
  <c r="AH54" i="26"/>
  <c r="AI54" i="26"/>
  <c r="AH55" i="26"/>
  <c r="AI55" i="26"/>
  <c r="AH56" i="26"/>
  <c r="AI56" i="26"/>
  <c r="AH57" i="26"/>
  <c r="AI57" i="26"/>
  <c r="AH58" i="26"/>
  <c r="AI58" i="26"/>
  <c r="AH59" i="26"/>
  <c r="AI59" i="26"/>
  <c r="AH60" i="26"/>
  <c r="AI60" i="26"/>
  <c r="AH61" i="26"/>
  <c r="AI61" i="26"/>
  <c r="AH62" i="26"/>
  <c r="AI62" i="26"/>
  <c r="AH63" i="26"/>
  <c r="AI63" i="26"/>
  <c r="AH64" i="26"/>
  <c r="AI64" i="26"/>
  <c r="AH65" i="26"/>
  <c r="AI65" i="26"/>
  <c r="AH66" i="26"/>
  <c r="AI66" i="26"/>
  <c r="AI47" i="26"/>
  <c r="AH47" i="26"/>
  <c r="T48" i="26"/>
  <c r="T49" i="26"/>
  <c r="T50" i="26"/>
  <c r="T51" i="26"/>
  <c r="T52" i="26"/>
  <c r="T53" i="26"/>
  <c r="T54" i="26"/>
  <c r="T55" i="26"/>
  <c r="T56" i="26"/>
  <c r="T57" i="26"/>
  <c r="T58" i="26"/>
  <c r="T59" i="26"/>
  <c r="T60" i="26"/>
  <c r="T61" i="26"/>
  <c r="T62" i="26"/>
  <c r="T63" i="26"/>
  <c r="T64" i="26"/>
  <c r="T65" i="26"/>
  <c r="T66" i="26"/>
  <c r="T47" i="26"/>
  <c r="AI46" i="26"/>
  <c r="AH46" i="26"/>
  <c r="AI27" i="26"/>
  <c r="AI28" i="26"/>
  <c r="AI29" i="26"/>
  <c r="AI30" i="26"/>
  <c r="AI31" i="26"/>
  <c r="AI32" i="26"/>
  <c r="AI33" i="26"/>
  <c r="AI34" i="26"/>
  <c r="AI35" i="26"/>
  <c r="AI36" i="26"/>
  <c r="AI37" i="26"/>
  <c r="AI38" i="26"/>
  <c r="AI39" i="26"/>
  <c r="AI40" i="26"/>
  <c r="AI41" i="26"/>
  <c r="AI42" i="26"/>
  <c r="AI43" i="26"/>
  <c r="AI44" i="26"/>
  <c r="AI45" i="26"/>
  <c r="AI26" i="26"/>
  <c r="AH27" i="26"/>
  <c r="AH28" i="26"/>
  <c r="AH29" i="26"/>
  <c r="AH30" i="26"/>
  <c r="AH31" i="26"/>
  <c r="AH32" i="26"/>
  <c r="AH33" i="26"/>
  <c r="AH34" i="26"/>
  <c r="AH35" i="26"/>
  <c r="AH36" i="26"/>
  <c r="AH37" i="26"/>
  <c r="AH38" i="26"/>
  <c r="AH39" i="26"/>
  <c r="AH40" i="26"/>
  <c r="AH41" i="26"/>
  <c r="AH42" i="26"/>
  <c r="AH43" i="26"/>
  <c r="AH44" i="26"/>
  <c r="AH45" i="26"/>
  <c r="AH26" i="26"/>
  <c r="T27" i="26"/>
  <c r="T28" i="26"/>
  <c r="T29" i="26"/>
  <c r="T30" i="26"/>
  <c r="T31" i="26"/>
  <c r="T32" i="26"/>
  <c r="T33" i="26"/>
  <c r="T34" i="26"/>
  <c r="T35" i="26"/>
  <c r="T36" i="26"/>
  <c r="T37" i="26"/>
  <c r="T38" i="26"/>
  <c r="T39" i="26"/>
  <c r="T40" i="26"/>
  <c r="T41" i="26"/>
  <c r="T26" i="26"/>
  <c r="AI6" i="26"/>
  <c r="AI7" i="26"/>
  <c r="AI8" i="26"/>
  <c r="AI9" i="26"/>
  <c r="AI10" i="26"/>
  <c r="AI11" i="26"/>
  <c r="AI12" i="26"/>
  <c r="AI13" i="26"/>
  <c r="AI14" i="26"/>
  <c r="AI15" i="26"/>
  <c r="AI16" i="26"/>
  <c r="AI17" i="26"/>
  <c r="AI18" i="26"/>
  <c r="AI19" i="26"/>
  <c r="AI20" i="26"/>
  <c r="AI21" i="26"/>
  <c r="AI22" i="26"/>
  <c r="AI23" i="26"/>
  <c r="AI24" i="26"/>
  <c r="AI5" i="26"/>
  <c r="AH22" i="26"/>
  <c r="AH23" i="26"/>
  <c r="AH24" i="26"/>
  <c r="AH21" i="26"/>
  <c r="AH6" i="26"/>
  <c r="AH7" i="26"/>
  <c r="AH8" i="26"/>
  <c r="AH9" i="26"/>
  <c r="AH10" i="26"/>
  <c r="AH11" i="26"/>
  <c r="AH12" i="26"/>
  <c r="AH13" i="26"/>
  <c r="AH14" i="26"/>
  <c r="AH15" i="26"/>
  <c r="AH16" i="26"/>
  <c r="AH17" i="26"/>
  <c r="AH18" i="26"/>
  <c r="AH19" i="26"/>
  <c r="AH20" i="26"/>
  <c r="AH5" i="26"/>
  <c r="T6" i="26"/>
  <c r="T7" i="26"/>
  <c r="T8" i="26"/>
  <c r="T9" i="26"/>
  <c r="T10" i="26"/>
  <c r="T11" i="26"/>
  <c r="T12" i="26"/>
  <c r="T13" i="26"/>
  <c r="T14" i="26"/>
  <c r="T15" i="26"/>
  <c r="T16" i="26"/>
  <c r="T17" i="26"/>
  <c r="T18" i="26"/>
  <c r="T19" i="26"/>
  <c r="T20" i="26"/>
  <c r="T5" i="26"/>
  <c r="Y24" i="4"/>
  <c r="Y23" i="4"/>
  <c r="Y19" i="4"/>
  <c r="Y21" i="4"/>
  <c r="Y22" i="4"/>
  <c r="Y18" i="4"/>
  <c r="Y17" i="4"/>
  <c r="Y16" i="4"/>
  <c r="Y10" i="4"/>
  <c r="Y12" i="4"/>
  <c r="Y13" i="4"/>
  <c r="Y14" i="4"/>
  <c r="Y9" i="4"/>
  <c r="Y6" i="4"/>
  <c r="Y7" i="4"/>
  <c r="Y8" i="4"/>
  <c r="Y5" i="4"/>
  <c r="AB52" i="27"/>
  <c r="AC52" i="27"/>
  <c r="AD52" i="27"/>
  <c r="AB53" i="27"/>
  <c r="AC53" i="27"/>
  <c r="AD53" i="27"/>
  <c r="AB54" i="27"/>
  <c r="AC54" i="27"/>
  <c r="AD54" i="27"/>
  <c r="AB55" i="27"/>
  <c r="AC55" i="27"/>
  <c r="AD55" i="27"/>
  <c r="AB56" i="27"/>
  <c r="AC56" i="27"/>
  <c r="AD56" i="27"/>
  <c r="AB57" i="27"/>
  <c r="AC57" i="27"/>
  <c r="AD57" i="27"/>
  <c r="AB58" i="27"/>
  <c r="AC58" i="27"/>
  <c r="AD58" i="27"/>
  <c r="AB59" i="27"/>
  <c r="AC59" i="27"/>
  <c r="AD59" i="27"/>
  <c r="AB60" i="27"/>
  <c r="AC60" i="27"/>
  <c r="AD60" i="27"/>
  <c r="AB43" i="27"/>
  <c r="AC43" i="27"/>
  <c r="AD43" i="27"/>
  <c r="AB44" i="27"/>
  <c r="AC44" i="27"/>
  <c r="AD44" i="27"/>
  <c r="AB45" i="27"/>
  <c r="AC45" i="27"/>
  <c r="AD45" i="27"/>
  <c r="AB46" i="27"/>
  <c r="AC46" i="27"/>
  <c r="AD46" i="27"/>
  <c r="AB47" i="27"/>
  <c r="AC47" i="27"/>
  <c r="AD47" i="27"/>
  <c r="AB48" i="27"/>
  <c r="AC48" i="27"/>
  <c r="AD48" i="27"/>
  <c r="AB49" i="27"/>
  <c r="AC49" i="27"/>
  <c r="AD49" i="27"/>
  <c r="AB50" i="27"/>
  <c r="AC50" i="27"/>
  <c r="AD50" i="27"/>
  <c r="AB51" i="27"/>
  <c r="AC51" i="27"/>
  <c r="AD51" i="27"/>
  <c r="AB34" i="27"/>
  <c r="AC34" i="27"/>
  <c r="AD34" i="27"/>
  <c r="AB35" i="27"/>
  <c r="AC35" i="27"/>
  <c r="AD35" i="27"/>
  <c r="AB36" i="27"/>
  <c r="AC36" i="27"/>
  <c r="AD36" i="27"/>
  <c r="AB37" i="27"/>
  <c r="AC37" i="27"/>
  <c r="AD37" i="27"/>
  <c r="AB38" i="27"/>
  <c r="AC38" i="27"/>
  <c r="AD38" i="27"/>
  <c r="AB39" i="27"/>
  <c r="AC39" i="27"/>
  <c r="AD39" i="27"/>
  <c r="AB40" i="27"/>
  <c r="AC40" i="27"/>
  <c r="AD40" i="27"/>
  <c r="AB41" i="27"/>
  <c r="AC41" i="27"/>
  <c r="AD41" i="27"/>
  <c r="AB42" i="27"/>
  <c r="AC42" i="27"/>
  <c r="AD42" i="27"/>
  <c r="AB26" i="27"/>
  <c r="AC26" i="27"/>
  <c r="AD26" i="27"/>
  <c r="AB27" i="27"/>
  <c r="AC27" i="27"/>
  <c r="AD27" i="27"/>
  <c r="AB28" i="27"/>
  <c r="AC28" i="27"/>
  <c r="AD28" i="27"/>
  <c r="AB29" i="27"/>
  <c r="AC29" i="27"/>
  <c r="AD29" i="27"/>
  <c r="AB30" i="27"/>
  <c r="AC30" i="27"/>
  <c r="AD30" i="27"/>
  <c r="AB31" i="27"/>
  <c r="AC31" i="27"/>
  <c r="AD31" i="27"/>
  <c r="AB32" i="27"/>
  <c r="AC32" i="27"/>
  <c r="AD32" i="27"/>
  <c r="AB33" i="27"/>
  <c r="AC33" i="27"/>
  <c r="AD33" i="27"/>
  <c r="AD25" i="27"/>
  <c r="AC25" i="27"/>
  <c r="AB25" i="27"/>
  <c r="AC17" i="27"/>
  <c r="AD17" i="27"/>
  <c r="AC18" i="27"/>
  <c r="AD18" i="27"/>
  <c r="AC19" i="27"/>
  <c r="AD19" i="27"/>
  <c r="AC20" i="27"/>
  <c r="AD20" i="27"/>
  <c r="AC21" i="27"/>
  <c r="AD21" i="27"/>
  <c r="AC22" i="27"/>
  <c r="AD22" i="27"/>
  <c r="AC23" i="27"/>
  <c r="AD23" i="27"/>
  <c r="AC24" i="27"/>
  <c r="AD24" i="27"/>
  <c r="AD16" i="27"/>
  <c r="AC16" i="27"/>
  <c r="AB17" i="27"/>
  <c r="AB18" i="27"/>
  <c r="AB19" i="27"/>
  <c r="AB20" i="27"/>
  <c r="AB21" i="27"/>
  <c r="AB22" i="27"/>
  <c r="AB23" i="27"/>
  <c r="AB24" i="27"/>
  <c r="AB16" i="27"/>
  <c r="AD8" i="27"/>
  <c r="AD9" i="27"/>
  <c r="AD10" i="27"/>
  <c r="AD11" i="27"/>
  <c r="AD12" i="27"/>
  <c r="AD13" i="27"/>
  <c r="AD14" i="27"/>
  <c r="AD15" i="27"/>
  <c r="AC8" i="27"/>
  <c r="AC9" i="27"/>
  <c r="AC10" i="27"/>
  <c r="AC11" i="27"/>
  <c r="AC12" i="27"/>
  <c r="AC13" i="27"/>
  <c r="AC14" i="27"/>
  <c r="AC15" i="27"/>
  <c r="AB8" i="27"/>
  <c r="AB9" i="27"/>
  <c r="AB10" i="27"/>
  <c r="AB11" i="27"/>
  <c r="AB12" i="27"/>
  <c r="AB13" i="27"/>
  <c r="AB14" i="27"/>
  <c r="AB15" i="27"/>
  <c r="AD7" i="27"/>
  <c r="AC7" i="27"/>
  <c r="AB7" i="27"/>
  <c r="U51" i="3"/>
  <c r="U48" i="3"/>
  <c r="U47" i="3"/>
  <c r="U45" i="3"/>
  <c r="U43" i="3"/>
  <c r="U44" i="3"/>
  <c r="U42" i="3"/>
  <c r="U39" i="3"/>
  <c r="U41" i="3"/>
  <c r="U38" i="3"/>
  <c r="U36" i="3"/>
  <c r="U37" i="3"/>
  <c r="U35" i="3"/>
  <c r="U33" i="3"/>
  <c r="U32" i="3"/>
  <c r="U26" i="3"/>
  <c r="U27" i="3"/>
  <c r="U28" i="3"/>
  <c r="U29" i="3"/>
  <c r="U25" i="3"/>
  <c r="U20" i="3"/>
  <c r="U21" i="3"/>
  <c r="U19" i="3"/>
  <c r="U14" i="3"/>
  <c r="U16" i="3"/>
  <c r="U17" i="3"/>
  <c r="U18" i="3"/>
  <c r="U13" i="3"/>
  <c r="U8" i="3"/>
  <c r="U9" i="3"/>
  <c r="U10" i="3"/>
  <c r="U12" i="3"/>
  <c r="R21" i="24"/>
  <c r="S21" i="24" s="1"/>
  <c r="T21" i="24" s="1"/>
  <c r="S111" i="24"/>
  <c r="T111" i="24" s="1"/>
  <c r="Q111" i="24"/>
  <c r="W110" i="24"/>
  <c r="X110" i="24" s="1"/>
  <c r="S110" i="24"/>
  <c r="Q110" i="24"/>
  <c r="W101" i="24"/>
  <c r="X101" i="24" s="1"/>
  <c r="S101" i="24"/>
  <c r="T101" i="24" s="1"/>
  <c r="Q101" i="24"/>
  <c r="P101" i="24" s="1"/>
  <c r="W99" i="24"/>
  <c r="S99" i="24"/>
  <c r="T99" i="24" s="1"/>
  <c r="Q99" i="24"/>
  <c r="P99" i="24" s="1"/>
  <c r="S98" i="24"/>
  <c r="T98" i="24" s="1"/>
  <c r="Q98" i="24"/>
  <c r="P98" i="24" s="1"/>
  <c r="W73" i="24"/>
  <c r="X73" i="24" s="1"/>
  <c r="S73" i="24"/>
  <c r="T73" i="24" s="1"/>
  <c r="Q73" i="24"/>
  <c r="P73" i="24" s="1"/>
  <c r="S72" i="24"/>
  <c r="Q72" i="24"/>
  <c r="P72" i="24" s="1"/>
  <c r="W70" i="24"/>
  <c r="X70" i="24" s="1"/>
  <c r="S70" i="24"/>
  <c r="Q70" i="24"/>
  <c r="P70" i="24" s="1"/>
  <c r="W69" i="24"/>
  <c r="Q69" i="24"/>
  <c r="P69" i="24" s="1"/>
  <c r="W56" i="24"/>
  <c r="S56" i="24"/>
  <c r="T56" i="24" s="1"/>
  <c r="Q56" i="24"/>
  <c r="W55" i="24"/>
  <c r="S55" i="24"/>
  <c r="T55" i="24" s="1"/>
  <c r="Q55" i="24"/>
  <c r="P55" i="24" s="1"/>
  <c r="W52" i="24"/>
  <c r="X52" i="24" s="1"/>
  <c r="Q52" i="24"/>
  <c r="P52" i="24" s="1"/>
  <c r="W51" i="24"/>
  <c r="R58" i="24"/>
  <c r="P58" i="24"/>
  <c r="W45" i="24"/>
  <c r="X45" i="24" s="1"/>
  <c r="Q45" i="24"/>
  <c r="Q44" i="24"/>
  <c r="S42" i="24"/>
  <c r="W42" i="24" s="1"/>
  <c r="X42" i="24" s="1"/>
  <c r="Q42" i="24"/>
  <c r="W41" i="24"/>
  <c r="X41" i="24" s="1"/>
  <c r="U24" i="25"/>
  <c r="AB24" i="25" s="1"/>
  <c r="AC181" i="21"/>
  <c r="AC182" i="21"/>
  <c r="AC183" i="21"/>
  <c r="AC180" i="21"/>
  <c r="AC126" i="21"/>
  <c r="AC127" i="21"/>
  <c r="AC128" i="21"/>
  <c r="AC129" i="21"/>
  <c r="AC130" i="21"/>
  <c r="AC131" i="21"/>
  <c r="R81" i="21"/>
  <c r="AL83" i="21"/>
  <c r="AC56" i="21"/>
  <c r="AC57" i="21"/>
  <c r="AC59" i="21"/>
  <c r="AC60" i="21"/>
  <c r="AC61" i="21"/>
  <c r="AC62" i="21"/>
  <c r="V61" i="24"/>
  <c r="V60" i="24"/>
  <c r="S60" i="24"/>
  <c r="W60" i="24" s="1"/>
  <c r="X60" i="24" s="1"/>
  <c r="Q132" i="26"/>
  <c r="K132" i="26"/>
  <c r="H132" i="26"/>
  <c r="K131" i="26"/>
  <c r="H131" i="26"/>
  <c r="K130" i="26"/>
  <c r="H130" i="26"/>
  <c r="K129" i="26"/>
  <c r="H129" i="26"/>
  <c r="Q128" i="26"/>
  <c r="N128" i="26"/>
  <c r="K128" i="26"/>
  <c r="H128" i="26"/>
  <c r="Q127" i="26"/>
  <c r="N127" i="26"/>
  <c r="K127" i="26"/>
  <c r="H127" i="26"/>
  <c r="Q126" i="26"/>
  <c r="N126" i="26"/>
  <c r="K126" i="26"/>
  <c r="H126" i="26"/>
  <c r="Q125" i="26"/>
  <c r="N125" i="26"/>
  <c r="K125" i="26"/>
  <c r="H125" i="26"/>
  <c r="Q124" i="26"/>
  <c r="N124" i="26"/>
  <c r="K124" i="26"/>
  <c r="H124" i="26"/>
  <c r="Q123" i="26"/>
  <c r="N123" i="26"/>
  <c r="K123" i="26"/>
  <c r="H123" i="26"/>
  <c r="Q122" i="26"/>
  <c r="N122" i="26"/>
  <c r="K122" i="26"/>
  <c r="H122" i="26"/>
  <c r="Q121" i="26"/>
  <c r="N121" i="26"/>
  <c r="K121" i="26"/>
  <c r="H121" i="26"/>
  <c r="Q120" i="26"/>
  <c r="N120" i="26"/>
  <c r="K120" i="26"/>
  <c r="H120" i="26"/>
  <c r="Q119" i="26"/>
  <c r="N119" i="26"/>
  <c r="K119" i="26"/>
  <c r="H119" i="26"/>
  <c r="Q118" i="26"/>
  <c r="N118" i="26"/>
  <c r="K118" i="26"/>
  <c r="H118" i="26"/>
  <c r="Q117" i="26"/>
  <c r="N117" i="26"/>
  <c r="K117" i="26"/>
  <c r="H117" i="26"/>
  <c r="Q116" i="26"/>
  <c r="N116" i="26"/>
  <c r="K116" i="26"/>
  <c r="H116" i="26"/>
  <c r="Q115" i="26"/>
  <c r="N115" i="26"/>
  <c r="K115" i="26"/>
  <c r="H115" i="26"/>
  <c r="Q114" i="26"/>
  <c r="N114" i="26"/>
  <c r="K114" i="26"/>
  <c r="H114" i="26"/>
  <c r="Q113" i="26"/>
  <c r="N113" i="26"/>
  <c r="K113" i="26"/>
  <c r="H113" i="26"/>
  <c r="Q112" i="26"/>
  <c r="N112" i="26"/>
  <c r="K112" i="26"/>
  <c r="H112" i="26"/>
  <c r="Q111" i="26"/>
  <c r="N111" i="26"/>
  <c r="K111" i="26"/>
  <c r="H111" i="26"/>
  <c r="Q110" i="26"/>
  <c r="N110" i="26"/>
  <c r="K110" i="26"/>
  <c r="H110" i="26"/>
  <c r="Q109" i="26"/>
  <c r="N109" i="26"/>
  <c r="K109" i="26"/>
  <c r="H109" i="26"/>
  <c r="K108" i="26"/>
  <c r="T108" i="26" s="1"/>
  <c r="H108" i="26"/>
  <c r="K107" i="26"/>
  <c r="T107" i="26" s="1"/>
  <c r="H107" i="26"/>
  <c r="K106" i="26"/>
  <c r="T106" i="26" s="1"/>
  <c r="H106" i="26"/>
  <c r="K105" i="26"/>
  <c r="T105" i="26" s="1"/>
  <c r="H105" i="26"/>
  <c r="K104" i="26"/>
  <c r="H104" i="26"/>
  <c r="K103" i="26"/>
  <c r="H103" i="26"/>
  <c r="K102" i="26"/>
  <c r="H102" i="26"/>
  <c r="K101" i="26"/>
  <c r="H101" i="26"/>
  <c r="K100" i="26"/>
  <c r="H100" i="26"/>
  <c r="K99" i="26"/>
  <c r="H99" i="26"/>
  <c r="K98" i="26"/>
  <c r="H98" i="26"/>
  <c r="K97" i="26"/>
  <c r="H97" i="26"/>
  <c r="K96" i="26"/>
  <c r="H96" i="26"/>
  <c r="K95" i="26"/>
  <c r="H95" i="26"/>
  <c r="K94" i="26"/>
  <c r="H94" i="26"/>
  <c r="K93" i="26"/>
  <c r="H93" i="26"/>
  <c r="K92" i="26"/>
  <c r="H92" i="26"/>
  <c r="K91" i="26"/>
  <c r="H91" i="26"/>
  <c r="K90" i="26"/>
  <c r="H90" i="26"/>
  <c r="K89" i="26"/>
  <c r="H89" i="26"/>
  <c r="Q88" i="26"/>
  <c r="N88" i="26"/>
  <c r="K88" i="26"/>
  <c r="H88" i="26"/>
  <c r="K87" i="26"/>
  <c r="H87" i="26"/>
  <c r="K86" i="26"/>
  <c r="H86" i="26"/>
  <c r="K85" i="26"/>
  <c r="H85" i="26"/>
  <c r="K84" i="26"/>
  <c r="H84" i="26"/>
  <c r="Q83" i="26"/>
  <c r="N83" i="26"/>
  <c r="K83" i="26"/>
  <c r="H83" i="26"/>
  <c r="Q82" i="26"/>
  <c r="N82" i="26"/>
  <c r="K82" i="26"/>
  <c r="H82" i="26"/>
  <c r="Q81" i="26"/>
  <c r="N81" i="26"/>
  <c r="K81" i="26"/>
  <c r="H81" i="26"/>
  <c r="Q80" i="26"/>
  <c r="N80" i="26"/>
  <c r="K80" i="26"/>
  <c r="H80" i="26"/>
  <c r="Q79" i="26"/>
  <c r="N79" i="26"/>
  <c r="K79" i="26"/>
  <c r="H79" i="26"/>
  <c r="Q78" i="26"/>
  <c r="N78" i="26"/>
  <c r="K78" i="26"/>
  <c r="H78" i="26"/>
  <c r="Q77" i="26"/>
  <c r="N77" i="26"/>
  <c r="K77" i="26"/>
  <c r="H77" i="26"/>
  <c r="Q76" i="26"/>
  <c r="N76" i="26"/>
  <c r="K76" i="26"/>
  <c r="H76" i="26"/>
  <c r="Q75" i="26"/>
  <c r="N75" i="26"/>
  <c r="K75" i="26"/>
  <c r="H75" i="26"/>
  <c r="Q74" i="26"/>
  <c r="N74" i="26"/>
  <c r="K74" i="26"/>
  <c r="H74" i="26"/>
  <c r="Q73" i="26"/>
  <c r="N73" i="26"/>
  <c r="K73" i="26"/>
  <c r="H73" i="26"/>
  <c r="Q72" i="26"/>
  <c r="N72" i="26"/>
  <c r="K72" i="26"/>
  <c r="H72" i="26"/>
  <c r="Q71" i="26"/>
  <c r="N71" i="26"/>
  <c r="K71" i="26"/>
  <c r="H71" i="26"/>
  <c r="Q70" i="26"/>
  <c r="N70" i="26"/>
  <c r="K70" i="26"/>
  <c r="H70" i="26"/>
  <c r="Q69" i="26"/>
  <c r="N69" i="26"/>
  <c r="K69" i="26"/>
  <c r="H69" i="26"/>
  <c r="Q68" i="26"/>
  <c r="N68" i="26"/>
  <c r="K68" i="26"/>
  <c r="H68" i="26"/>
  <c r="Q67" i="26"/>
  <c r="N67" i="26"/>
  <c r="K67" i="26"/>
  <c r="H67" i="26"/>
  <c r="Q66" i="26"/>
  <c r="K66" i="26"/>
  <c r="H66" i="26"/>
  <c r="K65" i="26"/>
  <c r="H65" i="26"/>
  <c r="K64" i="26"/>
  <c r="H64" i="26"/>
  <c r="K63" i="26"/>
  <c r="H63" i="26"/>
  <c r="Q62" i="26"/>
  <c r="N62" i="26"/>
  <c r="K62" i="26"/>
  <c r="H62" i="26"/>
  <c r="Q61" i="26"/>
  <c r="N61" i="26"/>
  <c r="K61" i="26"/>
  <c r="H61" i="26"/>
  <c r="Q60" i="26"/>
  <c r="N60" i="26"/>
  <c r="K60" i="26"/>
  <c r="H60" i="26"/>
  <c r="Q59" i="26"/>
  <c r="N59" i="26"/>
  <c r="K59" i="26"/>
  <c r="H59" i="26"/>
  <c r="Q58" i="26"/>
  <c r="N58" i="26"/>
  <c r="K58" i="26"/>
  <c r="H58" i="26"/>
  <c r="Q57" i="26"/>
  <c r="N57" i="26"/>
  <c r="K57" i="26"/>
  <c r="H57" i="26"/>
  <c r="Q56" i="26"/>
  <c r="N56" i="26"/>
  <c r="K56" i="26"/>
  <c r="H56" i="26"/>
  <c r="Q55" i="26"/>
  <c r="N55" i="26"/>
  <c r="K55" i="26"/>
  <c r="H55" i="26"/>
  <c r="Q54" i="26"/>
  <c r="N54" i="26"/>
  <c r="K54" i="26"/>
  <c r="H54" i="26"/>
  <c r="Q53" i="26"/>
  <c r="N53" i="26"/>
  <c r="K53" i="26"/>
  <c r="H53" i="26"/>
  <c r="Q52" i="26"/>
  <c r="N52" i="26"/>
  <c r="K52" i="26"/>
  <c r="H52" i="26"/>
  <c r="Q51" i="26"/>
  <c r="N51" i="26"/>
  <c r="K51" i="26"/>
  <c r="H51" i="26"/>
  <c r="Q50" i="26"/>
  <c r="N50" i="26"/>
  <c r="K50" i="26"/>
  <c r="H50" i="26"/>
  <c r="Q49" i="26"/>
  <c r="N49" i="26"/>
  <c r="K49" i="26"/>
  <c r="H49" i="26"/>
  <c r="Q48" i="26"/>
  <c r="N48" i="26"/>
  <c r="K48" i="26"/>
  <c r="H48" i="26"/>
  <c r="Q47" i="26"/>
  <c r="N47" i="26"/>
  <c r="K47" i="26"/>
  <c r="H47" i="26"/>
  <c r="Q46" i="26"/>
  <c r="N46" i="26"/>
  <c r="K46" i="26"/>
  <c r="H46" i="26"/>
  <c r="Q45" i="26"/>
  <c r="K45" i="26"/>
  <c r="H45" i="26"/>
  <c r="K44" i="26"/>
  <c r="H44" i="26"/>
  <c r="K43" i="26"/>
  <c r="H43" i="26"/>
  <c r="H42" i="26"/>
  <c r="Q41" i="26"/>
  <c r="N41" i="26"/>
  <c r="K41" i="26"/>
  <c r="H41" i="26"/>
  <c r="Q40" i="26"/>
  <c r="N40" i="26"/>
  <c r="K40" i="26"/>
  <c r="H40" i="26"/>
  <c r="Q39" i="26"/>
  <c r="N39" i="26"/>
  <c r="K39" i="26"/>
  <c r="H39" i="26"/>
  <c r="Q38" i="26"/>
  <c r="N38" i="26"/>
  <c r="K38" i="26"/>
  <c r="H38" i="26"/>
  <c r="Q37" i="26"/>
  <c r="N37" i="26"/>
  <c r="K37" i="26"/>
  <c r="H37" i="26"/>
  <c r="Q36" i="26"/>
  <c r="N36" i="26"/>
  <c r="K36" i="26"/>
  <c r="H36" i="26"/>
  <c r="Q35" i="26"/>
  <c r="N35" i="26"/>
  <c r="K35" i="26"/>
  <c r="H35" i="26"/>
  <c r="Q34" i="26"/>
  <c r="N34" i="26"/>
  <c r="K34" i="26"/>
  <c r="H34" i="26"/>
  <c r="Q33" i="26"/>
  <c r="N33" i="26"/>
  <c r="K33" i="26"/>
  <c r="H33" i="26"/>
  <c r="Q32" i="26"/>
  <c r="N32" i="26"/>
  <c r="K32" i="26"/>
  <c r="H32" i="26"/>
  <c r="Q31" i="26"/>
  <c r="N31" i="26"/>
  <c r="K31" i="26"/>
  <c r="H31" i="26"/>
  <c r="Q30" i="26"/>
  <c r="N30" i="26"/>
  <c r="K30" i="26"/>
  <c r="H30" i="26"/>
  <c r="Q29" i="26"/>
  <c r="N29" i="26"/>
  <c r="K29" i="26"/>
  <c r="H29" i="26"/>
  <c r="N28" i="26"/>
  <c r="K28" i="26"/>
  <c r="H28" i="26"/>
  <c r="Q27" i="26"/>
  <c r="N27" i="26"/>
  <c r="K27" i="26"/>
  <c r="H27" i="26"/>
  <c r="Q26" i="26"/>
  <c r="N26" i="26"/>
  <c r="K26" i="26"/>
  <c r="H26" i="26"/>
  <c r="K25" i="26"/>
  <c r="H25" i="26"/>
  <c r="K24" i="26"/>
  <c r="H24" i="26"/>
  <c r="K23" i="26"/>
  <c r="H23" i="26"/>
  <c r="K22" i="26"/>
  <c r="H22" i="26"/>
  <c r="W35" i="24"/>
  <c r="X35" i="24" s="1"/>
  <c r="S11" i="24"/>
  <c r="W11" i="24" s="1"/>
  <c r="X11" i="24" s="1"/>
  <c r="V10" i="24"/>
  <c r="W10" i="24" s="1"/>
  <c r="X10" i="24" s="1"/>
  <c r="V9" i="24"/>
  <c r="W9" i="24" s="1"/>
  <c r="X9" i="24" s="1"/>
  <c r="V8" i="24"/>
  <c r="R9" i="24"/>
  <c r="R8" i="24"/>
  <c r="AC17" i="21"/>
  <c r="S55" i="25"/>
  <c r="L65" i="25"/>
  <c r="AJ173" i="21"/>
  <c r="AJ54" i="21" s="1"/>
  <c r="AJ114" i="21"/>
  <c r="AE114" i="21"/>
  <c r="AD114" i="21"/>
  <c r="AE164" i="21"/>
  <c r="AF164" i="21"/>
  <c r="AD164" i="21"/>
  <c r="AC151" i="21"/>
  <c r="AC152" i="21"/>
  <c r="AC153" i="21"/>
  <c r="AC154" i="21"/>
  <c r="AC155" i="21"/>
  <c r="AC156" i="21"/>
  <c r="AC157" i="21"/>
  <c r="AC48" i="21" s="1"/>
  <c r="AJ140" i="21"/>
  <c r="AJ79" i="21" s="1"/>
  <c r="AF45" i="21"/>
  <c r="AH45" i="21" s="1"/>
  <c r="S83" i="24"/>
  <c r="T83" i="24" s="1"/>
  <c r="S85" i="24"/>
  <c r="W85" i="24" s="1"/>
  <c r="X85" i="24" s="1"/>
  <c r="S86" i="24"/>
  <c r="W86" i="24" s="1"/>
  <c r="X86" i="24" s="1"/>
  <c r="S87" i="24"/>
  <c r="W87" i="24" s="1"/>
  <c r="X87" i="24" s="1"/>
  <c r="S88" i="24"/>
  <c r="W88" i="24" s="1"/>
  <c r="S89" i="24"/>
  <c r="W89" i="24" s="1"/>
  <c r="S84" i="24"/>
  <c r="W84" i="24" s="1"/>
  <c r="X84" i="24" s="1"/>
  <c r="W82" i="24"/>
  <c r="X82" i="24" s="1"/>
  <c r="X81" i="24"/>
  <c r="U28" i="25"/>
  <c r="Q28" i="25"/>
  <c r="AL170" i="21"/>
  <c r="AL173" i="21"/>
  <c r="AN36" i="21"/>
  <c r="AO36" i="21"/>
  <c r="AG36" i="21"/>
  <c r="AH36" i="21"/>
  <c r="AI36" i="21"/>
  <c r="AC36" i="21"/>
  <c r="Y69" i="25"/>
  <c r="W69" i="25"/>
  <c r="T69" i="25"/>
  <c r="Y68" i="25"/>
  <c r="W68" i="25"/>
  <c r="T68" i="25"/>
  <c r="Y67" i="25"/>
  <c r="W67" i="25"/>
  <c r="T67" i="25"/>
  <c r="Y66" i="25"/>
  <c r="W66" i="25"/>
  <c r="T66" i="25"/>
  <c r="AK65" i="25"/>
  <c r="AJ65" i="25"/>
  <c r="AI65" i="25"/>
  <c r="AH65" i="25"/>
  <c r="AG65" i="25"/>
  <c r="U65" i="25"/>
  <c r="R65" i="25"/>
  <c r="Q65" i="25"/>
  <c r="P65" i="25"/>
  <c r="M65" i="25"/>
  <c r="Y64" i="25"/>
  <c r="W64" i="25"/>
  <c r="T64" i="25"/>
  <c r="T63" i="25"/>
  <c r="U62" i="25"/>
  <c r="R62" i="25"/>
  <c r="Q62" i="25"/>
  <c r="P62" i="25"/>
  <c r="N62" i="25"/>
  <c r="T62" i="25" s="1"/>
  <c r="M62" i="25"/>
  <c r="L62" i="25"/>
  <c r="Y61" i="25"/>
  <c r="W61" i="25"/>
  <c r="T61" i="25"/>
  <c r="Y60" i="25"/>
  <c r="W60" i="25"/>
  <c r="T60" i="25"/>
  <c r="Y59" i="25"/>
  <c r="W59" i="25"/>
  <c r="T59" i="25"/>
  <c r="Y58" i="25"/>
  <c r="W58" i="25"/>
  <c r="T58" i="25"/>
  <c r="Y57" i="25"/>
  <c r="W57" i="25"/>
  <c r="T57" i="25"/>
  <c r="Y56" i="25"/>
  <c r="W56" i="25"/>
  <c r="T56" i="25"/>
  <c r="AK55" i="25"/>
  <c r="AJ55" i="25"/>
  <c r="AI55" i="25"/>
  <c r="AH55" i="25"/>
  <c r="AG55" i="25"/>
  <c r="U55" i="25"/>
  <c r="R55" i="25"/>
  <c r="Q55" i="25"/>
  <c r="P55" i="25"/>
  <c r="N55" i="25"/>
  <c r="M55" i="25"/>
  <c r="L55" i="25"/>
  <c r="Y54" i="25"/>
  <c r="W54" i="25"/>
  <c r="T54" i="25"/>
  <c r="Y51" i="25"/>
  <c r="W51" i="25"/>
  <c r="T51" i="25"/>
  <c r="Y50" i="25"/>
  <c r="W50" i="25"/>
  <c r="T50" i="25"/>
  <c r="Y49" i="25"/>
  <c r="W49" i="25"/>
  <c r="T49" i="25"/>
  <c r="Y48" i="25"/>
  <c r="W48" i="25"/>
  <c r="T48" i="25"/>
  <c r="Y47" i="25"/>
  <c r="W47" i="25"/>
  <c r="T47" i="25"/>
  <c r="T46" i="25"/>
  <c r="Y45" i="25"/>
  <c r="W45" i="25"/>
  <c r="T45" i="25"/>
  <c r="T44" i="25"/>
  <c r="Y43" i="25"/>
  <c r="W43" i="25"/>
  <c r="AA43" i="25"/>
  <c r="T42" i="25"/>
  <c r="Y41" i="25"/>
  <c r="W41" i="25"/>
  <c r="T41" i="25"/>
  <c r="Y40" i="25"/>
  <c r="W40" i="25"/>
  <c r="U40" i="25"/>
  <c r="AB40" i="25" s="1"/>
  <c r="T40" i="25"/>
  <c r="Y37" i="25"/>
  <c r="W37" i="25"/>
  <c r="T37" i="25"/>
  <c r="Y39" i="25"/>
  <c r="W39" i="25"/>
  <c r="U39" i="25"/>
  <c r="AB39" i="25" s="1"/>
  <c r="T39" i="25"/>
  <c r="Y38" i="25"/>
  <c r="W38" i="25"/>
  <c r="T38" i="25"/>
  <c r="Y36" i="25"/>
  <c r="W36" i="25"/>
  <c r="T36" i="25"/>
  <c r="Y33" i="25"/>
  <c r="W33" i="25"/>
  <c r="T33" i="25"/>
  <c r="Y32" i="25"/>
  <c r="W32" i="25"/>
  <c r="T32" i="25"/>
  <c r="Y31" i="25"/>
  <c r="W31" i="25"/>
  <c r="T31" i="25"/>
  <c r="Y30" i="25"/>
  <c r="W30" i="25"/>
  <c r="U30" i="25"/>
  <c r="AB30" i="25" s="1"/>
  <c r="T30" i="25"/>
  <c r="Y29" i="25"/>
  <c r="W29" i="25"/>
  <c r="T29" i="25"/>
  <c r="Y28" i="25"/>
  <c r="W28" i="25"/>
  <c r="T28" i="25"/>
  <c r="Y27" i="25"/>
  <c r="W27" i="25"/>
  <c r="T27" i="25"/>
  <c r="U26" i="25"/>
  <c r="T26" i="25"/>
  <c r="Q26" i="25"/>
  <c r="Y24" i="25"/>
  <c r="W24" i="25"/>
  <c r="T24" i="25"/>
  <c r="Y23" i="25"/>
  <c r="W23" i="25"/>
  <c r="T23" i="25"/>
  <c r="Y20" i="25"/>
  <c r="W20" i="25"/>
  <c r="T20" i="25"/>
  <c r="Q20" i="25"/>
  <c r="AB20" i="25" s="1"/>
  <c r="Y19" i="25"/>
  <c r="W19" i="25"/>
  <c r="T19" i="25"/>
  <c r="AO18" i="25"/>
  <c r="AN18" i="25"/>
  <c r="AM18" i="25"/>
  <c r="T18" i="25"/>
  <c r="T17" i="25"/>
  <c r="Y16" i="25"/>
  <c r="W16" i="25"/>
  <c r="T16" i="25"/>
  <c r="Y15" i="25"/>
  <c r="W15" i="25"/>
  <c r="T15" i="25"/>
  <c r="Y12" i="25"/>
  <c r="W12" i="25"/>
  <c r="T12" i="25"/>
  <c r="W11" i="25"/>
  <c r="T11" i="25"/>
  <c r="R11" i="25"/>
  <c r="U11" i="25" s="1"/>
  <c r="AB11" i="25" s="1"/>
  <c r="T10" i="25"/>
  <c r="R10" i="25"/>
  <c r="U10" i="25" s="1"/>
  <c r="AB10" i="25" s="1"/>
  <c r="Y9" i="25"/>
  <c r="T9" i="25"/>
  <c r="T6" i="25"/>
  <c r="Q6" i="25"/>
  <c r="U6" i="25" s="1"/>
  <c r="AB6" i="25" s="1"/>
  <c r="W5" i="25"/>
  <c r="Q5" i="25"/>
  <c r="U5" i="25" s="1"/>
  <c r="AB5" i="25" s="1"/>
  <c r="T43" i="25"/>
  <c r="AN63" i="25"/>
  <c r="AO63" i="25"/>
  <c r="U16" i="25"/>
  <c r="AB16" i="25" s="1"/>
  <c r="AM63" i="25"/>
  <c r="AO5" i="25"/>
  <c r="AM5" i="25"/>
  <c r="AN5" i="25"/>
  <c r="V72" i="24"/>
  <c r="AF41" i="24"/>
  <c r="AJ41" i="24"/>
  <c r="AN41" i="24"/>
  <c r="AR41" i="24"/>
  <c r="AV41" i="24"/>
  <c r="W40" i="24"/>
  <c r="X40" i="24" s="1"/>
  <c r="V36" i="24"/>
  <c r="W36" i="24" s="1"/>
  <c r="X36" i="24" s="1"/>
  <c r="W38" i="24"/>
  <c r="X38" i="24" s="1"/>
  <c r="V25" i="24"/>
  <c r="V24" i="24" s="1"/>
  <c r="V23" i="24"/>
  <c r="V22" i="24"/>
  <c r="V13" i="24"/>
  <c r="V12" i="24" s="1"/>
  <c r="W13" i="24"/>
  <c r="X13" i="24" s="1"/>
  <c r="V64" i="24"/>
  <c r="AF160" i="21"/>
  <c r="AC160" i="21"/>
  <c r="Y160" i="21"/>
  <c r="AF170" i="21"/>
  <c r="AI170" i="21" s="1"/>
  <c r="AC170" i="21"/>
  <c r="Y170" i="21"/>
  <c r="AD113" i="21"/>
  <c r="AL112" i="21"/>
  <c r="AJ112" i="21"/>
  <c r="AA112" i="21"/>
  <c r="AB112" i="21"/>
  <c r="AC112" i="21"/>
  <c r="AD112" i="21"/>
  <c r="AE112" i="21"/>
  <c r="AF112" i="21"/>
  <c r="AG112" i="21" s="1"/>
  <c r="Z112" i="21"/>
  <c r="S104" i="21"/>
  <c r="V104" i="21"/>
  <c r="W104" i="21"/>
  <c r="X104" i="21"/>
  <c r="R104" i="21"/>
  <c r="AO106" i="21"/>
  <c r="AN106" i="21"/>
  <c r="AM106" i="21"/>
  <c r="AI106" i="21"/>
  <c r="AH106" i="21"/>
  <c r="AG106" i="21"/>
  <c r="AO105" i="21"/>
  <c r="AN105" i="21"/>
  <c r="AM105" i="21"/>
  <c r="AI105" i="21"/>
  <c r="AH105" i="21"/>
  <c r="AG105" i="21"/>
  <c r="AA83" i="21"/>
  <c r="AB83" i="21"/>
  <c r="AC83" i="21" s="1"/>
  <c r="AD83" i="21"/>
  <c r="AE83" i="21"/>
  <c r="AF83" i="21"/>
  <c r="Z83" i="21"/>
  <c r="AO57" i="21"/>
  <c r="AI57" i="21"/>
  <c r="AH57" i="21"/>
  <c r="AG57" i="21"/>
  <c r="AL87" i="21"/>
  <c r="AM87" i="21" s="1"/>
  <c r="AA87" i="21"/>
  <c r="AB87" i="21"/>
  <c r="AC87" i="21" s="1"/>
  <c r="AD87" i="21"/>
  <c r="AE87" i="21"/>
  <c r="AF87" i="21"/>
  <c r="AI87" i="21" s="1"/>
  <c r="Z87" i="21"/>
  <c r="AL86" i="21"/>
  <c r="AM86" i="21" s="1"/>
  <c r="AA86" i="21"/>
  <c r="AB86" i="21"/>
  <c r="AC86" i="21" s="1"/>
  <c r="AD86" i="21"/>
  <c r="AE86" i="21"/>
  <c r="Z86" i="21"/>
  <c r="AL85" i="21"/>
  <c r="AM85" i="21" s="1"/>
  <c r="AA85" i="21"/>
  <c r="AB85" i="21"/>
  <c r="AC85" i="21" s="1"/>
  <c r="AD85" i="21"/>
  <c r="AE85" i="21"/>
  <c r="AF85" i="21"/>
  <c r="AI85" i="21" s="1"/>
  <c r="Z85" i="21"/>
  <c r="AL75" i="21"/>
  <c r="AJ75" i="21"/>
  <c r="AA75" i="21"/>
  <c r="AB75" i="21"/>
  <c r="AD75" i="21"/>
  <c r="AE75" i="21"/>
  <c r="AE54" i="21" s="1"/>
  <c r="AF75" i="21"/>
  <c r="Z75" i="21"/>
  <c r="AL74" i="21"/>
  <c r="AJ74" i="21"/>
  <c r="AA74" i="21"/>
  <c r="AB74" i="21"/>
  <c r="AD74" i="21"/>
  <c r="AE74" i="21"/>
  <c r="Z74" i="21"/>
  <c r="AL84" i="21"/>
  <c r="AN84" i="21" s="1"/>
  <c r="AA84" i="21"/>
  <c r="AB84" i="21"/>
  <c r="AC84" i="21" s="1"/>
  <c r="AD84" i="21"/>
  <c r="AE84" i="21"/>
  <c r="AF84" i="21"/>
  <c r="AH84" i="21" s="1"/>
  <c r="Z84" i="21"/>
  <c r="V92" i="21"/>
  <c r="W92" i="21"/>
  <c r="X92" i="21"/>
  <c r="Y92" i="21"/>
  <c r="AL73" i="21"/>
  <c r="AJ73" i="21"/>
  <c r="AJ92" i="21" s="1"/>
  <c r="AA73" i="21"/>
  <c r="AA92" i="21" s="1"/>
  <c r="AB73" i="21"/>
  <c r="AB92" i="21" s="1"/>
  <c r="AD73" i="21"/>
  <c r="AD92" i="21" s="1"/>
  <c r="AE73" i="21"/>
  <c r="AE92" i="21" s="1"/>
  <c r="AF73" i="21"/>
  <c r="AF92" i="21" s="1"/>
  <c r="Z73" i="21"/>
  <c r="Z92" i="21" s="1"/>
  <c r="AB79" i="21"/>
  <c r="AL78" i="21"/>
  <c r="AA78" i="21"/>
  <c r="AB78" i="21"/>
  <c r="AE78" i="21"/>
  <c r="AF78" i="21"/>
  <c r="AL82" i="21"/>
  <c r="AA82" i="21"/>
  <c r="AB82" i="21"/>
  <c r="AD82" i="21"/>
  <c r="AE82" i="21"/>
  <c r="AF82" i="21"/>
  <c r="AG82" i="21" s="1"/>
  <c r="Z82" i="21"/>
  <c r="AL91" i="21"/>
  <c r="AM91" i="21" s="1"/>
  <c r="AJ91" i="21"/>
  <c r="AA91" i="21"/>
  <c r="AB91" i="21"/>
  <c r="AD91" i="21"/>
  <c r="AD150" i="21" s="1"/>
  <c r="AE91" i="21"/>
  <c r="Z91" i="21"/>
  <c r="V72" i="21"/>
  <c r="W72" i="21"/>
  <c r="W150" i="21" s="1"/>
  <c r="W125" i="21" s="1"/>
  <c r="X72" i="21"/>
  <c r="Z72" i="21"/>
  <c r="AA72" i="21"/>
  <c r="AB72" i="21"/>
  <c r="AD72" i="21"/>
  <c r="AE72" i="21"/>
  <c r="AJ72" i="21"/>
  <c r="AJ93" i="21" s="1"/>
  <c r="AL72" i="21"/>
  <c r="X77" i="21"/>
  <c r="X54" i="21"/>
  <c r="AB54" i="21"/>
  <c r="AD54" i="21"/>
  <c r="AF33" i="21"/>
  <c r="AG33" i="21" s="1"/>
  <c r="AO37" i="21"/>
  <c r="AN37" i="21"/>
  <c r="AF37" i="21"/>
  <c r="AC37" i="21"/>
  <c r="Y37" i="21"/>
  <c r="V33" i="21"/>
  <c r="W33" i="21"/>
  <c r="X33" i="21"/>
  <c r="AB33" i="21"/>
  <c r="AB48" i="21"/>
  <c r="AO49" i="21"/>
  <c r="AN49" i="21"/>
  <c r="AM49" i="21"/>
  <c r="AI49" i="21"/>
  <c r="AH49" i="21"/>
  <c r="AG49" i="21"/>
  <c r="AE201" i="21"/>
  <c r="AF201" i="21" s="1"/>
  <c r="AH201" i="21" s="1"/>
  <c r="AD201" i="21"/>
  <c r="AD196" i="21"/>
  <c r="AJ199" i="21"/>
  <c r="AJ198" i="21"/>
  <c r="AJ200" i="21"/>
  <c r="AJ193" i="21"/>
  <c r="AJ81" i="21"/>
  <c r="AM6" i="21"/>
  <c r="AN6" i="21"/>
  <c r="AO6" i="21"/>
  <c r="AM7" i="21"/>
  <c r="AN7" i="21"/>
  <c r="AO7" i="21"/>
  <c r="AM8" i="21"/>
  <c r="AN8" i="21"/>
  <c r="AO8" i="21"/>
  <c r="AM9" i="21"/>
  <c r="AN9" i="21"/>
  <c r="AO9" i="21"/>
  <c r="AM12" i="21"/>
  <c r="AN12" i="21"/>
  <c r="AO12" i="21"/>
  <c r="AN13" i="21"/>
  <c r="AO13" i="21"/>
  <c r="AN14" i="21"/>
  <c r="AO14" i="21"/>
  <c r="AM15" i="21"/>
  <c r="AN15" i="21"/>
  <c r="AO15" i="21"/>
  <c r="AM16" i="21"/>
  <c r="AN16" i="21"/>
  <c r="AO16" i="21"/>
  <c r="AM17" i="21"/>
  <c r="AN17" i="21"/>
  <c r="AO17" i="21"/>
  <c r="AM18" i="21"/>
  <c r="AN18" i="21"/>
  <c r="AO18" i="21"/>
  <c r="AM19" i="21"/>
  <c r="AN19" i="21"/>
  <c r="AO19" i="21"/>
  <c r="AM20" i="21"/>
  <c r="AN20" i="21"/>
  <c r="AO20" i="21"/>
  <c r="AM22" i="21"/>
  <c r="AN22" i="21"/>
  <c r="AO22" i="21"/>
  <c r="AM23" i="21"/>
  <c r="AN23" i="21"/>
  <c r="AO23" i="21"/>
  <c r="AM26" i="21"/>
  <c r="AN26" i="21"/>
  <c r="AO26" i="21"/>
  <c r="AM27" i="21"/>
  <c r="AN27" i="21"/>
  <c r="AO27" i="21"/>
  <c r="AM28" i="21"/>
  <c r="AN28" i="21"/>
  <c r="AO28" i="21"/>
  <c r="AM29" i="21"/>
  <c r="AN29" i="21"/>
  <c r="AO29" i="21"/>
  <c r="AM30" i="21"/>
  <c r="AN30" i="21"/>
  <c r="AN33" i="21"/>
  <c r="AO33" i="21"/>
  <c r="AN34" i="21"/>
  <c r="AO34" i="21"/>
  <c r="AN35" i="21"/>
  <c r="AO35" i="21"/>
  <c r="AN38" i="21"/>
  <c r="AN39" i="21"/>
  <c r="AO39" i="21"/>
  <c r="AN40" i="21"/>
  <c r="AO40" i="21"/>
  <c r="AM43" i="21"/>
  <c r="AN43" i="21"/>
  <c r="AO43" i="21"/>
  <c r="AM44" i="21"/>
  <c r="AN44" i="21"/>
  <c r="AO44" i="21"/>
  <c r="AM45" i="21"/>
  <c r="AN45" i="21"/>
  <c r="AO45" i="21"/>
  <c r="AM46" i="21"/>
  <c r="AN46" i="21"/>
  <c r="AO46" i="21"/>
  <c r="AM47" i="21"/>
  <c r="AN47" i="21"/>
  <c r="AO47" i="21"/>
  <c r="AM50" i="21"/>
  <c r="AN50" i="21"/>
  <c r="AO50" i="21"/>
  <c r="AM94" i="21"/>
  <c r="AN94" i="21"/>
  <c r="AO94" i="21"/>
  <c r="AM95" i="21"/>
  <c r="AN95" i="21"/>
  <c r="AO95" i="21"/>
  <c r="AM96" i="21"/>
  <c r="AN96" i="21"/>
  <c r="AO96" i="21"/>
  <c r="AM97" i="21"/>
  <c r="AN97" i="21"/>
  <c r="AO97" i="21"/>
  <c r="AN98" i="21"/>
  <c r="AO98" i="21"/>
  <c r="AM99" i="21"/>
  <c r="AN99" i="21"/>
  <c r="AO99" i="21"/>
  <c r="AM55" i="21"/>
  <c r="AN55" i="21"/>
  <c r="AO55" i="21"/>
  <c r="AO56" i="21"/>
  <c r="AO59" i="21"/>
  <c r="AO60" i="21"/>
  <c r="AO61" i="21"/>
  <c r="AO62" i="21"/>
  <c r="AO63" i="21"/>
  <c r="AO64" i="21"/>
  <c r="AO65" i="21"/>
  <c r="AO66" i="21"/>
  <c r="AO67" i="21"/>
  <c r="AO68" i="21"/>
  <c r="AO69" i="21"/>
  <c r="AM102" i="21"/>
  <c r="AN102" i="21"/>
  <c r="AO102" i="21"/>
  <c r="AM113" i="21"/>
  <c r="AN113" i="21"/>
  <c r="AO113" i="21"/>
  <c r="AM115" i="21"/>
  <c r="AN115" i="21"/>
  <c r="AO115" i="21"/>
  <c r="AM116" i="21"/>
  <c r="AN116" i="21"/>
  <c r="AO116" i="21"/>
  <c r="AM118" i="21"/>
  <c r="AN118" i="21"/>
  <c r="AO118" i="21"/>
  <c r="AM121" i="21"/>
  <c r="AN121" i="21"/>
  <c r="AO121" i="21"/>
  <c r="AM122" i="21"/>
  <c r="AN122" i="21"/>
  <c r="AO122" i="21"/>
  <c r="AM123" i="21"/>
  <c r="AN123" i="21"/>
  <c r="AO123" i="21"/>
  <c r="AM124" i="21"/>
  <c r="AN124" i="21"/>
  <c r="AO124" i="21"/>
  <c r="AM126" i="21"/>
  <c r="AN126" i="21"/>
  <c r="AO126" i="21"/>
  <c r="AM127" i="21"/>
  <c r="AN127" i="21"/>
  <c r="AO127" i="21"/>
  <c r="AM128" i="21"/>
  <c r="AN128" i="21"/>
  <c r="AO128" i="21"/>
  <c r="AM129" i="21"/>
  <c r="AN129" i="21"/>
  <c r="AO129" i="21"/>
  <c r="AM130" i="21"/>
  <c r="AN130" i="21"/>
  <c r="AO130" i="21"/>
  <c r="AM131" i="21"/>
  <c r="AN131" i="21"/>
  <c r="AO131" i="21"/>
  <c r="AM132" i="21"/>
  <c r="AN132" i="21"/>
  <c r="AO132" i="21"/>
  <c r="AM133" i="21"/>
  <c r="AN133" i="21"/>
  <c r="AM134" i="21"/>
  <c r="AN134" i="21"/>
  <c r="AO134" i="21"/>
  <c r="AM135" i="21"/>
  <c r="AN135" i="21"/>
  <c r="AO135" i="21"/>
  <c r="AM136" i="21"/>
  <c r="AN136" i="21"/>
  <c r="AO136" i="21"/>
  <c r="AN137" i="21"/>
  <c r="AO137" i="21"/>
  <c r="AM138" i="21"/>
  <c r="AN138" i="21"/>
  <c r="AO138" i="21"/>
  <c r="AM139" i="21"/>
  <c r="AN139" i="21"/>
  <c r="AO139" i="21"/>
  <c r="AM141" i="21"/>
  <c r="AN141" i="21"/>
  <c r="AO141" i="21"/>
  <c r="AM142" i="21"/>
  <c r="AN142" i="21"/>
  <c r="AO142" i="21"/>
  <c r="AM143" i="21"/>
  <c r="AN143" i="21"/>
  <c r="AO143" i="21"/>
  <c r="AM144" i="21"/>
  <c r="AN144" i="21"/>
  <c r="AO144" i="21"/>
  <c r="AM145" i="21"/>
  <c r="AN145" i="21"/>
  <c r="AO145" i="21"/>
  <c r="AM146" i="21"/>
  <c r="AN146" i="21"/>
  <c r="AO146" i="21"/>
  <c r="AM147" i="21"/>
  <c r="AN147" i="21"/>
  <c r="AO147" i="21"/>
  <c r="AM148" i="21"/>
  <c r="AN148" i="21"/>
  <c r="AO148" i="21"/>
  <c r="AM149" i="21"/>
  <c r="AN149" i="21"/>
  <c r="AO149" i="21"/>
  <c r="AM151" i="21"/>
  <c r="AN151" i="21"/>
  <c r="AO151" i="21"/>
  <c r="AM152" i="21"/>
  <c r="AN152" i="21"/>
  <c r="AO152" i="21"/>
  <c r="AM153" i="21"/>
  <c r="AN153" i="21"/>
  <c r="AO153" i="21"/>
  <c r="AM154" i="21"/>
  <c r="AN154" i="21"/>
  <c r="AO154" i="21"/>
  <c r="AM155" i="21"/>
  <c r="AN155" i="21"/>
  <c r="AO155" i="21"/>
  <c r="AM156" i="21"/>
  <c r="AN156" i="21"/>
  <c r="AO156" i="21"/>
  <c r="AM157" i="21"/>
  <c r="AN157" i="21"/>
  <c r="AO157" i="21"/>
  <c r="AM158" i="21"/>
  <c r="AN158" i="21"/>
  <c r="AO158" i="21"/>
  <c r="AM159" i="21"/>
  <c r="AN159" i="21"/>
  <c r="AO159" i="21"/>
  <c r="AM162" i="21"/>
  <c r="AN162" i="21"/>
  <c r="AO162" i="21"/>
  <c r="AM165" i="21"/>
  <c r="AN165" i="21"/>
  <c r="AO165" i="21"/>
  <c r="AM166" i="21"/>
  <c r="AN166" i="21"/>
  <c r="AO166" i="21"/>
  <c r="AM168" i="21"/>
  <c r="AN168" i="21"/>
  <c r="AO168" i="21"/>
  <c r="AM169" i="21"/>
  <c r="AN169" i="21"/>
  <c r="AO169" i="21"/>
  <c r="AM171" i="21"/>
  <c r="AN171" i="21"/>
  <c r="AO171" i="21"/>
  <c r="AM175" i="21"/>
  <c r="AN175" i="21"/>
  <c r="AO175" i="21"/>
  <c r="AM172" i="21"/>
  <c r="AN172" i="21"/>
  <c r="AO172" i="21"/>
  <c r="AM177" i="21"/>
  <c r="AN177" i="21"/>
  <c r="AO177" i="21"/>
  <c r="AM176" i="21"/>
  <c r="AN176" i="21"/>
  <c r="AO176" i="21"/>
  <c r="AM178" i="21"/>
  <c r="AN178" i="21"/>
  <c r="AO178" i="21"/>
  <c r="AM179" i="21"/>
  <c r="AN179" i="21"/>
  <c r="AO179" i="21"/>
  <c r="AM181" i="21"/>
  <c r="AN181" i="21"/>
  <c r="AO181" i="21"/>
  <c r="AN183" i="21"/>
  <c r="AO183" i="21"/>
  <c r="AM180" i="21"/>
  <c r="AN180" i="21"/>
  <c r="AO180" i="21"/>
  <c r="AM182" i="21"/>
  <c r="AN182" i="21"/>
  <c r="AO182" i="21"/>
  <c r="AM184" i="21"/>
  <c r="AN184" i="21"/>
  <c r="AO184" i="21"/>
  <c r="AM186" i="21"/>
  <c r="AN186" i="21"/>
  <c r="AO186" i="21"/>
  <c r="AM189" i="21"/>
  <c r="AN189" i="21"/>
  <c r="AO189" i="21"/>
  <c r="AM190" i="21"/>
  <c r="AN190" i="21"/>
  <c r="AO190" i="21"/>
  <c r="AM192" i="21"/>
  <c r="AN192" i="21"/>
  <c r="AO192" i="21"/>
  <c r="AM193" i="21"/>
  <c r="AN193" i="21"/>
  <c r="AO193" i="21"/>
  <c r="AM194" i="21"/>
  <c r="AN194" i="21"/>
  <c r="AO194" i="21"/>
  <c r="AM195" i="21"/>
  <c r="AN195" i="21"/>
  <c r="AO195" i="21"/>
  <c r="AM196" i="21"/>
  <c r="AN196" i="21"/>
  <c r="AO196" i="21"/>
  <c r="AM197" i="21"/>
  <c r="AN197" i="21"/>
  <c r="AO197" i="21"/>
  <c r="AM198" i="21"/>
  <c r="AN198" i="21"/>
  <c r="AO198" i="21"/>
  <c r="AM199" i="21"/>
  <c r="AN199" i="21"/>
  <c r="AO199" i="21"/>
  <c r="AM200" i="21"/>
  <c r="AN200" i="21"/>
  <c r="AO200" i="21"/>
  <c r="AM201" i="21"/>
  <c r="AN201" i="21"/>
  <c r="AO201" i="21"/>
  <c r="AO5" i="21"/>
  <c r="AG9" i="21"/>
  <c r="AH9" i="21"/>
  <c r="AI9" i="21"/>
  <c r="AG23" i="21"/>
  <c r="AH23" i="21"/>
  <c r="AI23" i="21"/>
  <c r="AG27" i="21"/>
  <c r="AH27" i="21"/>
  <c r="AI27" i="21"/>
  <c r="AG43" i="21"/>
  <c r="AH43" i="21"/>
  <c r="AI43" i="21"/>
  <c r="AG50" i="21"/>
  <c r="AH50" i="21"/>
  <c r="AI50" i="21"/>
  <c r="AG56" i="21"/>
  <c r="AH56" i="21"/>
  <c r="AI56" i="21"/>
  <c r="AG59" i="21"/>
  <c r="AH59" i="21"/>
  <c r="AI59" i="21"/>
  <c r="AG60" i="21"/>
  <c r="AH60" i="21"/>
  <c r="AI60" i="21"/>
  <c r="AG61" i="21"/>
  <c r="AH61" i="21"/>
  <c r="AI61" i="21"/>
  <c r="AG62" i="21"/>
  <c r="AH62" i="21"/>
  <c r="AI62" i="21"/>
  <c r="AG63" i="21"/>
  <c r="AH63" i="21"/>
  <c r="AI63" i="21"/>
  <c r="AG64" i="21"/>
  <c r="AH64" i="21"/>
  <c r="AI64" i="21"/>
  <c r="AG65" i="21"/>
  <c r="AH65" i="21"/>
  <c r="AI65" i="21"/>
  <c r="AG66" i="21"/>
  <c r="AH66" i="21"/>
  <c r="AI66" i="21"/>
  <c r="AG67" i="21"/>
  <c r="AH67" i="21"/>
  <c r="AI67" i="21"/>
  <c r="AG68" i="21"/>
  <c r="AH68" i="21"/>
  <c r="AI68" i="21"/>
  <c r="AG69" i="21"/>
  <c r="AH69" i="21"/>
  <c r="AI69" i="21"/>
  <c r="AG116" i="21"/>
  <c r="AH116" i="21"/>
  <c r="AI116" i="21"/>
  <c r="AG126" i="21"/>
  <c r="AH126" i="21"/>
  <c r="AI126" i="21"/>
  <c r="AG127" i="21"/>
  <c r="AH127" i="21"/>
  <c r="AI127" i="21"/>
  <c r="AG128" i="21"/>
  <c r="AH128" i="21"/>
  <c r="AI128" i="21"/>
  <c r="AG129" i="21"/>
  <c r="AH129" i="21"/>
  <c r="AI129" i="21"/>
  <c r="AG130" i="21"/>
  <c r="AH130" i="21"/>
  <c r="AI130" i="21"/>
  <c r="AG131" i="21"/>
  <c r="AH131" i="21"/>
  <c r="AI131" i="21"/>
  <c r="AG151" i="21"/>
  <c r="AH151" i="21"/>
  <c r="AI151" i="21"/>
  <c r="AG152" i="21"/>
  <c r="AH152" i="21"/>
  <c r="AI152" i="21"/>
  <c r="AG153" i="21"/>
  <c r="AH153" i="21"/>
  <c r="AI153" i="21"/>
  <c r="AG154" i="21"/>
  <c r="AH154" i="21"/>
  <c r="AI154" i="21"/>
  <c r="AG155" i="21"/>
  <c r="AH155" i="21"/>
  <c r="AI155" i="21"/>
  <c r="AG156" i="21"/>
  <c r="AH156" i="21"/>
  <c r="AI156" i="21"/>
  <c r="AG157" i="21"/>
  <c r="AH157" i="21"/>
  <c r="AI157" i="21"/>
  <c r="AG165" i="21"/>
  <c r="AH165" i="21"/>
  <c r="AI165" i="21"/>
  <c r="AG166" i="21"/>
  <c r="AH166" i="21"/>
  <c r="AI166" i="21"/>
  <c r="S81" i="21"/>
  <c r="AJ188" i="21"/>
  <c r="AJ113" i="21" s="1"/>
  <c r="V188" i="21"/>
  <c r="W188" i="21"/>
  <c r="X188" i="21"/>
  <c r="Z188" i="21"/>
  <c r="Z113" i="21" s="1"/>
  <c r="AA188" i="21"/>
  <c r="AA113" i="21" s="1"/>
  <c r="AB188" i="21"/>
  <c r="AB113" i="21" s="1"/>
  <c r="AD188" i="21"/>
  <c r="AE188" i="21"/>
  <c r="AE113" i="21" s="1"/>
  <c r="AF189" i="21"/>
  <c r="AI189" i="21" s="1"/>
  <c r="AC189" i="21"/>
  <c r="Y189" i="21"/>
  <c r="Y190" i="21"/>
  <c r="AC190" i="21"/>
  <c r="S167" i="21"/>
  <c r="T167" i="21"/>
  <c r="V167" i="21"/>
  <c r="W167" i="21"/>
  <c r="X167" i="21"/>
  <c r="Z167" i="21"/>
  <c r="Z48" i="21" s="1"/>
  <c r="AA167" i="21"/>
  <c r="AA48" i="21" s="1"/>
  <c r="AB167" i="21"/>
  <c r="AB161" i="21" s="1"/>
  <c r="AC167" i="21"/>
  <c r="AD167" i="21"/>
  <c r="AD48" i="21" s="1"/>
  <c r="AE167" i="21"/>
  <c r="AE48" i="21" s="1"/>
  <c r="R167" i="21"/>
  <c r="S164" i="21"/>
  <c r="T164" i="21"/>
  <c r="AO164" i="21" s="1"/>
  <c r="V164" i="21"/>
  <c r="V54" i="21" s="1"/>
  <c r="W164" i="21"/>
  <c r="W54" i="21" s="1"/>
  <c r="X164" i="21"/>
  <c r="Y164" i="21"/>
  <c r="Z164" i="21"/>
  <c r="Z54" i="21" s="1"/>
  <c r="AA164" i="21"/>
  <c r="AA54" i="21" s="1"/>
  <c r="Q57" i="24" s="1"/>
  <c r="P57" i="24" s="1"/>
  <c r="R164" i="21"/>
  <c r="S150" i="21"/>
  <c r="S125" i="21" s="1"/>
  <c r="V150" i="21"/>
  <c r="V125" i="21" s="1"/>
  <c r="X150" i="21"/>
  <c r="AA150" i="21"/>
  <c r="AA125" i="21" s="1"/>
  <c r="AE150" i="21"/>
  <c r="AE125" i="21" s="1"/>
  <c r="T140" i="21"/>
  <c r="T79" i="21" s="1"/>
  <c r="S140" i="21"/>
  <c r="S79" i="21" s="1"/>
  <c r="V140" i="21"/>
  <c r="V77" i="21" s="1"/>
  <c r="W140" i="21"/>
  <c r="W77" i="21" s="1"/>
  <c r="X140" i="21"/>
  <c r="Z140" i="21"/>
  <c r="Z79" i="21" s="1"/>
  <c r="AA140" i="21"/>
  <c r="AA79" i="21" s="1"/>
  <c r="AB140" i="21"/>
  <c r="AD140" i="21"/>
  <c r="AD79" i="21" s="1"/>
  <c r="AE140" i="21"/>
  <c r="AE79" i="21" s="1"/>
  <c r="R140" i="21"/>
  <c r="R79" i="21" s="1"/>
  <c r="X125" i="21"/>
  <c r="R114" i="21"/>
  <c r="Y121" i="21"/>
  <c r="AC121" i="21"/>
  <c r="AF121" i="21"/>
  <c r="AH121" i="21" s="1"/>
  <c r="S114" i="21"/>
  <c r="AF97" i="21"/>
  <c r="AG97" i="21" s="1"/>
  <c r="AC97" i="21"/>
  <c r="Y97" i="21"/>
  <c r="S32" i="21"/>
  <c r="R48" i="21"/>
  <c r="AW48" i="21" s="1"/>
  <c r="AJ21" i="21"/>
  <c r="AJ42" i="21"/>
  <c r="V42" i="21"/>
  <c r="W42" i="21"/>
  <c r="X42" i="21"/>
  <c r="Z42" i="21"/>
  <c r="AA42" i="21"/>
  <c r="AB42" i="21"/>
  <c r="Q51" i="24" s="1"/>
  <c r="AD42" i="21"/>
  <c r="AE42" i="21"/>
  <c r="T42" i="21"/>
  <c r="S42" i="21"/>
  <c r="R42" i="21"/>
  <c r="AF44" i="21"/>
  <c r="AH44" i="21" s="1"/>
  <c r="AC44" i="21"/>
  <c r="Y44" i="21"/>
  <c r="Y43" i="21"/>
  <c r="AC43" i="21"/>
  <c r="AI190" i="21"/>
  <c r="AG190" i="21"/>
  <c r="AH190" i="21"/>
  <c r="AJ164" i="21"/>
  <c r="AL167" i="21"/>
  <c r="AL48" i="21" s="1"/>
  <c r="AO48" i="21" s="1"/>
  <c r="AJ167" i="21"/>
  <c r="AJ48" i="21" s="1"/>
  <c r="AF168" i="21"/>
  <c r="AG168" i="21" s="1"/>
  <c r="AF169" i="21"/>
  <c r="AI169" i="21" s="1"/>
  <c r="AF162" i="21"/>
  <c r="AI162" i="21" s="1"/>
  <c r="AC162" i="21"/>
  <c r="Y162" i="21"/>
  <c r="Y157" i="21"/>
  <c r="Y156" i="21"/>
  <c r="Y155" i="21"/>
  <c r="Y154" i="21"/>
  <c r="Y153" i="21"/>
  <c r="Y152" i="21"/>
  <c r="Y151" i="21"/>
  <c r="AF141" i="21"/>
  <c r="AI141" i="21" s="1"/>
  <c r="AC141" i="21"/>
  <c r="Y141" i="21"/>
  <c r="AF142" i="21"/>
  <c r="AH142" i="21" s="1"/>
  <c r="AC142" i="21"/>
  <c r="Y142" i="21"/>
  <c r="Y167" i="21" s="1"/>
  <c r="AC116" i="21"/>
  <c r="Y116" i="21"/>
  <c r="AF115" i="21"/>
  <c r="AG115" i="21" s="1"/>
  <c r="AC115" i="21"/>
  <c r="Y115" i="21"/>
  <c r="Y85" i="21"/>
  <c r="Y111" i="21" s="1"/>
  <c r="Y104" i="21" s="1"/>
  <c r="Y84" i="21"/>
  <c r="AF90" i="21"/>
  <c r="AF99" i="21"/>
  <c r="AI99" i="21" s="1"/>
  <c r="AC99" i="21"/>
  <c r="Y99" i="21"/>
  <c r="Y91" i="21"/>
  <c r="AF98" i="21"/>
  <c r="AG98" i="21" s="1"/>
  <c r="AC98" i="21"/>
  <c r="Y98" i="21"/>
  <c r="AF96" i="21"/>
  <c r="AH96" i="21" s="1"/>
  <c r="AC96" i="21"/>
  <c r="Y96" i="21"/>
  <c r="AF55" i="21"/>
  <c r="AH55" i="21" s="1"/>
  <c r="AC55" i="21"/>
  <c r="Y55" i="21"/>
  <c r="AO93" i="21"/>
  <c r="AM93" i="21"/>
  <c r="AN93" i="21"/>
  <c r="AA93" i="21"/>
  <c r="AB93" i="21"/>
  <c r="AB150" i="21" s="1"/>
  <c r="AB125" i="21" s="1"/>
  <c r="AC125" i="21" s="1"/>
  <c r="AD93" i="21"/>
  <c r="AE93" i="21"/>
  <c r="Z93" i="21"/>
  <c r="Z150" i="21" s="1"/>
  <c r="AF95" i="21"/>
  <c r="AC95" i="21"/>
  <c r="Y95" i="21"/>
  <c r="AF94" i="21"/>
  <c r="AH94" i="21" s="1"/>
  <c r="AC94" i="21"/>
  <c r="Y94" i="21"/>
  <c r="AF51" i="21"/>
  <c r="AI51" i="21" s="1"/>
  <c r="AF40" i="21"/>
  <c r="AI40" i="21" s="1"/>
  <c r="AC40" i="21"/>
  <c r="Y40" i="21"/>
  <c r="AF39" i="21"/>
  <c r="AC39" i="21"/>
  <c r="Y39" i="21"/>
  <c r="AF38" i="21"/>
  <c r="AI38" i="21" s="1"/>
  <c r="AC38" i="21"/>
  <c r="Y38" i="21"/>
  <c r="AF35" i="21"/>
  <c r="AG35" i="21" s="1"/>
  <c r="AC35" i="21"/>
  <c r="Y35" i="21"/>
  <c r="AC34" i="21"/>
  <c r="Y34" i="21"/>
  <c r="AC26" i="21"/>
  <c r="Y26" i="21"/>
  <c r="AC27" i="21"/>
  <c r="Y27" i="21"/>
  <c r="AF22" i="21"/>
  <c r="AH22" i="21" s="1"/>
  <c r="AC22" i="21"/>
  <c r="Y22" i="21"/>
  <c r="AM51" i="21"/>
  <c r="AN51" i="21"/>
  <c r="AO51" i="21"/>
  <c r="AG34" i="21"/>
  <c r="AH34" i="21"/>
  <c r="AI34" i="21"/>
  <c r="AH26" i="21"/>
  <c r="AI26" i="21"/>
  <c r="AG26" i="21"/>
  <c r="W61" i="24"/>
  <c r="X61" i="24" s="1"/>
  <c r="W62" i="24"/>
  <c r="X62" i="24" s="1"/>
  <c r="W65" i="24"/>
  <c r="X65" i="24" s="1"/>
  <c r="W59" i="24"/>
  <c r="X59" i="24" s="1"/>
  <c r="W58" i="24"/>
  <c r="X58" i="24" s="1"/>
  <c r="W14" i="24"/>
  <c r="W33" i="24"/>
  <c r="X33" i="24" s="1"/>
  <c r="W29" i="24"/>
  <c r="X29" i="24" s="1"/>
  <c r="W20" i="24"/>
  <c r="X20" i="24" s="1"/>
  <c r="W95" i="24"/>
  <c r="W67" i="24"/>
  <c r="W66" i="24" s="1"/>
  <c r="W107" i="24"/>
  <c r="S106" i="24"/>
  <c r="T106" i="24" s="1"/>
  <c r="W104" i="24"/>
  <c r="X104" i="24" s="1"/>
  <c r="R105" i="24"/>
  <c r="S105" i="24" s="1"/>
  <c r="W105" i="24" s="1"/>
  <c r="AF105" i="24"/>
  <c r="AJ105" i="24"/>
  <c r="AR105" i="24"/>
  <c r="AV105" i="24"/>
  <c r="W106" i="24"/>
  <c r="X106" i="24" s="1"/>
  <c r="AV111" i="24"/>
  <c r="AR111" i="24"/>
  <c r="AN111" i="24"/>
  <c r="AJ111" i="24"/>
  <c r="AF111" i="24"/>
  <c r="X111" i="24"/>
  <c r="AV110" i="24"/>
  <c r="AR110" i="24"/>
  <c r="AN110" i="24"/>
  <c r="AJ110" i="24"/>
  <c r="AF110" i="24"/>
  <c r="AU109" i="24"/>
  <c r="AT109" i="24"/>
  <c r="AQ109" i="24"/>
  <c r="AP109" i="24"/>
  <c r="AM109" i="24"/>
  <c r="AL109" i="24"/>
  <c r="AI109" i="24"/>
  <c r="AH109" i="24"/>
  <c r="AE109" i="24"/>
  <c r="AD109" i="24"/>
  <c r="X109" i="24"/>
  <c r="AV108" i="24"/>
  <c r="AR108" i="24"/>
  <c r="AJ108" i="24"/>
  <c r="AF108" i="24"/>
  <c r="X108" i="24"/>
  <c r="V108" i="24"/>
  <c r="T108" i="24"/>
  <c r="Q108" i="24"/>
  <c r="R108" i="24" s="1"/>
  <c r="AV107" i="24"/>
  <c r="AR107" i="24"/>
  <c r="AJ107" i="24"/>
  <c r="AF107" i="24"/>
  <c r="X107" i="24"/>
  <c r="T107" i="24"/>
  <c r="AV106" i="24"/>
  <c r="AR106" i="24"/>
  <c r="AN106" i="24"/>
  <c r="AJ106" i="24"/>
  <c r="AF106" i="24"/>
  <c r="AV104" i="24"/>
  <c r="AR104" i="24"/>
  <c r="AN104" i="24"/>
  <c r="AJ104" i="24"/>
  <c r="AF104" i="24"/>
  <c r="T104" i="24"/>
  <c r="AU103" i="24"/>
  <c r="AV103" i="24" s="1"/>
  <c r="AT103" i="24"/>
  <c r="AQ103" i="24"/>
  <c r="AR103" i="24" s="1"/>
  <c r="AP103" i="24"/>
  <c r="AM103" i="24"/>
  <c r="AL103" i="24"/>
  <c r="AI103" i="24"/>
  <c r="AJ103" i="24" s="1"/>
  <c r="AH103" i="24"/>
  <c r="AE103" i="24"/>
  <c r="AF103" i="24" s="1"/>
  <c r="AD103" i="24"/>
  <c r="V103" i="24"/>
  <c r="AV102" i="24"/>
  <c r="AR102" i="24"/>
  <c r="AJ102" i="24"/>
  <c r="AF102" i="24"/>
  <c r="AA102" i="24"/>
  <c r="X102" i="24"/>
  <c r="V102" i="24"/>
  <c r="T102" i="24"/>
  <c r="Q102" i="24"/>
  <c r="R102" i="24" s="1"/>
  <c r="AV101" i="24"/>
  <c r="AR101" i="24"/>
  <c r="AJ101" i="24"/>
  <c r="AF101" i="24"/>
  <c r="AV100" i="24"/>
  <c r="AR100" i="24"/>
  <c r="AJ100" i="24"/>
  <c r="AF100" i="24"/>
  <c r="AA100" i="24"/>
  <c r="X100" i="24"/>
  <c r="V100" i="24"/>
  <c r="T100" i="24"/>
  <c r="Q100" i="24"/>
  <c r="R100" i="24" s="1"/>
  <c r="AV99" i="24"/>
  <c r="AR99" i="24"/>
  <c r="AJ99" i="24"/>
  <c r="AF99" i="24"/>
  <c r="AV98" i="24"/>
  <c r="AR98" i="24"/>
  <c r="AJ98" i="24"/>
  <c r="AF98" i="24"/>
  <c r="X98" i="24"/>
  <c r="AV97" i="24"/>
  <c r="AR97" i="24"/>
  <c r="AJ97" i="24"/>
  <c r="AF97" i="24"/>
  <c r="AA97" i="24"/>
  <c r="X97" i="24"/>
  <c r="V97" i="24"/>
  <c r="T97" i="24"/>
  <c r="Q97" i="24"/>
  <c r="R97" i="24" s="1"/>
  <c r="AV96" i="24"/>
  <c r="AR96" i="24"/>
  <c r="AJ96" i="24"/>
  <c r="AF96" i="24"/>
  <c r="X96" i="24"/>
  <c r="T96" i="24"/>
  <c r="AV95" i="24"/>
  <c r="AR95" i="24"/>
  <c r="AJ95" i="24"/>
  <c r="AF95" i="24"/>
  <c r="T95" i="24"/>
  <c r="AV94" i="24"/>
  <c r="AR94" i="24"/>
  <c r="AN94" i="24"/>
  <c r="AJ94" i="24"/>
  <c r="AF94" i="24"/>
  <c r="T94" i="24"/>
  <c r="AV93" i="24"/>
  <c r="AR93" i="24"/>
  <c r="AN93" i="24"/>
  <c r="AJ93" i="24"/>
  <c r="AF93" i="24"/>
  <c r="X93" i="24"/>
  <c r="T93" i="24"/>
  <c r="AU92" i="24"/>
  <c r="AV92" i="24" s="1"/>
  <c r="AT92" i="24"/>
  <c r="AQ92" i="24"/>
  <c r="AR92" i="24" s="1"/>
  <c r="AP92" i="24"/>
  <c r="AM92" i="24"/>
  <c r="AL92" i="24"/>
  <c r="AI92" i="24"/>
  <c r="AJ92" i="24" s="1"/>
  <c r="AH92" i="24"/>
  <c r="AE92" i="24"/>
  <c r="AF92" i="24" s="1"/>
  <c r="AD92" i="24"/>
  <c r="W92" i="24"/>
  <c r="X92" i="24" s="1"/>
  <c r="V92" i="24"/>
  <c r="S92" i="24"/>
  <c r="T92" i="24" s="1"/>
  <c r="R92" i="24"/>
  <c r="AV91" i="24"/>
  <c r="AR91" i="24"/>
  <c r="AJ91" i="24"/>
  <c r="AF91" i="24"/>
  <c r="X91" i="24"/>
  <c r="V91" i="24"/>
  <c r="T91" i="24"/>
  <c r="Q91" i="24"/>
  <c r="R91" i="24" s="1"/>
  <c r="AV90" i="24"/>
  <c r="AR90" i="24"/>
  <c r="AJ90" i="24"/>
  <c r="AF90" i="24"/>
  <c r="X90" i="24"/>
  <c r="T90" i="24"/>
  <c r="AV89" i="24"/>
  <c r="AR89" i="24"/>
  <c r="AN89" i="24"/>
  <c r="AJ89" i="24"/>
  <c r="AF89" i="24"/>
  <c r="AV88" i="24"/>
  <c r="AR88" i="24"/>
  <c r="AN88" i="24"/>
  <c r="AJ88" i="24"/>
  <c r="AF88" i="24"/>
  <c r="AV87" i="24"/>
  <c r="AR87" i="24"/>
  <c r="AN87" i="24"/>
  <c r="AJ87" i="24"/>
  <c r="AF87" i="24"/>
  <c r="AV86" i="24"/>
  <c r="AR86" i="24"/>
  <c r="AN86" i="24"/>
  <c r="AJ86" i="24"/>
  <c r="AF86" i="24"/>
  <c r="AV85" i="24"/>
  <c r="AR85" i="24"/>
  <c r="AN85" i="24"/>
  <c r="AJ85" i="24"/>
  <c r="AF85" i="24"/>
  <c r="AV84" i="24"/>
  <c r="AR84" i="24"/>
  <c r="AN84" i="24"/>
  <c r="AJ84" i="24"/>
  <c r="AF84" i="24"/>
  <c r="AV83" i="24"/>
  <c r="AR83" i="24"/>
  <c r="AN83" i="24"/>
  <c r="AJ83" i="24"/>
  <c r="AF83" i="24"/>
  <c r="AU82" i="24"/>
  <c r="AV82" i="24" s="1"/>
  <c r="AT82" i="24"/>
  <c r="AQ82" i="24"/>
  <c r="AR82" i="24" s="1"/>
  <c r="AP82" i="24"/>
  <c r="AM82" i="24"/>
  <c r="AL82" i="24"/>
  <c r="AI82" i="24"/>
  <c r="AJ82" i="24" s="1"/>
  <c r="AH82" i="24"/>
  <c r="AE82" i="24"/>
  <c r="AF82" i="24" s="1"/>
  <c r="AD82" i="24"/>
  <c r="T82" i="24"/>
  <c r="AV81" i="24"/>
  <c r="AR81" i="24"/>
  <c r="AJ81" i="24"/>
  <c r="AF81" i="24"/>
  <c r="T81" i="24"/>
  <c r="AV80" i="24"/>
  <c r="AR80" i="24"/>
  <c r="AJ80" i="24"/>
  <c r="AF80" i="24"/>
  <c r="X80" i="24"/>
  <c r="T80" i="24"/>
  <c r="AV79" i="24"/>
  <c r="AR79" i="24"/>
  <c r="AJ79" i="24"/>
  <c r="AF79" i="24"/>
  <c r="AA79" i="24"/>
  <c r="X79" i="24"/>
  <c r="V79" i="24"/>
  <c r="T79" i="24"/>
  <c r="Q79" i="24"/>
  <c r="R79" i="24" s="1"/>
  <c r="AV78" i="24"/>
  <c r="AR78" i="24"/>
  <c r="AN78" i="24"/>
  <c r="AJ78" i="24"/>
  <c r="AF78" i="24"/>
  <c r="X78" i="24"/>
  <c r="T78" i="24"/>
  <c r="AV77" i="24"/>
  <c r="AR77" i="24"/>
  <c r="AN77" i="24"/>
  <c r="AJ77" i="24"/>
  <c r="AF77" i="24"/>
  <c r="T77" i="24"/>
  <c r="AU76" i="24"/>
  <c r="AV76" i="24" s="1"/>
  <c r="AT76" i="24"/>
  <c r="AQ76" i="24"/>
  <c r="AR76" i="24" s="1"/>
  <c r="AP76" i="24"/>
  <c r="AM76" i="24"/>
  <c r="AL76" i="24"/>
  <c r="AI76" i="24"/>
  <c r="AJ76" i="24" s="1"/>
  <c r="AH76" i="24"/>
  <c r="AE76" i="24"/>
  <c r="AF76" i="24" s="1"/>
  <c r="AD76" i="24"/>
  <c r="W76" i="24"/>
  <c r="X76" i="24" s="1"/>
  <c r="V76" i="24"/>
  <c r="S76" i="24"/>
  <c r="T76" i="24" s="1"/>
  <c r="R76" i="24"/>
  <c r="AV75" i="24"/>
  <c r="AR75" i="24"/>
  <c r="AN75" i="24"/>
  <c r="AJ75" i="24"/>
  <c r="AF75" i="24"/>
  <c r="X75" i="24"/>
  <c r="T75" i="24"/>
  <c r="AV74" i="24"/>
  <c r="AR74" i="24"/>
  <c r="AN74" i="24"/>
  <c r="AJ74" i="24"/>
  <c r="AF74" i="24"/>
  <c r="AA74" i="24"/>
  <c r="X74" i="24"/>
  <c r="V74" i="24"/>
  <c r="T74" i="24"/>
  <c r="Q74" i="24"/>
  <c r="R74" i="24" s="1"/>
  <c r="AV73" i="24"/>
  <c r="AR73" i="24"/>
  <c r="AN73" i="24"/>
  <c r="AJ73" i="24"/>
  <c r="AF73" i="24"/>
  <c r="AV72" i="24"/>
  <c r="AR72" i="24"/>
  <c r="AN72" i="24"/>
  <c r="AJ72" i="24"/>
  <c r="AF72" i="24"/>
  <c r="AV71" i="24"/>
  <c r="AR71" i="24"/>
  <c r="AN71" i="24"/>
  <c r="AJ71" i="24"/>
  <c r="AF71" i="24"/>
  <c r="AA71" i="24"/>
  <c r="X71" i="24"/>
  <c r="V71" i="24"/>
  <c r="T71" i="24"/>
  <c r="Q71" i="24"/>
  <c r="R71" i="24" s="1"/>
  <c r="AV70" i="24"/>
  <c r="AR70" i="24"/>
  <c r="AN70" i="24"/>
  <c r="AJ70" i="24"/>
  <c r="AF70" i="24"/>
  <c r="AV69" i="24"/>
  <c r="AR69" i="24"/>
  <c r="AN69" i="24"/>
  <c r="AJ69" i="24"/>
  <c r="AF69" i="24"/>
  <c r="AV68" i="24"/>
  <c r="AR68" i="24"/>
  <c r="AN68" i="24"/>
  <c r="AJ68" i="24"/>
  <c r="AF68" i="24"/>
  <c r="X68" i="24"/>
  <c r="T68" i="24"/>
  <c r="AV67" i="24"/>
  <c r="AR67" i="24"/>
  <c r="AN67" i="24"/>
  <c r="AJ67" i="24"/>
  <c r="AF67" i="24"/>
  <c r="T67" i="24"/>
  <c r="AU66" i="24"/>
  <c r="AV66" i="24" s="1"/>
  <c r="AT66" i="24"/>
  <c r="AQ66" i="24"/>
  <c r="AR66" i="24" s="1"/>
  <c r="AP66" i="24"/>
  <c r="AM66" i="24"/>
  <c r="AN66" i="24" s="1"/>
  <c r="AL66" i="24"/>
  <c r="AI66" i="24"/>
  <c r="AJ66" i="24" s="1"/>
  <c r="AH66" i="24"/>
  <c r="AE66" i="24"/>
  <c r="AF66" i="24" s="1"/>
  <c r="AD66" i="24"/>
  <c r="V66" i="24"/>
  <c r="S66" i="24"/>
  <c r="T66" i="24" s="1"/>
  <c r="R66" i="24"/>
  <c r="AV65" i="24"/>
  <c r="AR65" i="24"/>
  <c r="AN65" i="24"/>
  <c r="AJ65" i="24"/>
  <c r="AF65" i="24"/>
  <c r="T65" i="24"/>
  <c r="AV64" i="24"/>
  <c r="AR64" i="24"/>
  <c r="AN64" i="24"/>
  <c r="AJ64" i="24"/>
  <c r="AF64" i="24"/>
  <c r="X64" i="24"/>
  <c r="T64" i="24"/>
  <c r="AV63" i="24"/>
  <c r="AR63" i="24"/>
  <c r="AN63" i="24"/>
  <c r="AJ63" i="24"/>
  <c r="AF63" i="24"/>
  <c r="X63" i="24"/>
  <c r="T63" i="24"/>
  <c r="AV62" i="24"/>
  <c r="AR62" i="24"/>
  <c r="AN62" i="24"/>
  <c r="AJ62" i="24"/>
  <c r="AF62" i="24"/>
  <c r="T62" i="24"/>
  <c r="AV61" i="24"/>
  <c r="AR61" i="24"/>
  <c r="AN61" i="24"/>
  <c r="AJ61" i="24"/>
  <c r="AF61" i="24"/>
  <c r="T61" i="24"/>
  <c r="AV60" i="24"/>
  <c r="AR60" i="24"/>
  <c r="AN60" i="24"/>
  <c r="AJ60" i="24"/>
  <c r="AF60" i="24"/>
  <c r="T60" i="24"/>
  <c r="AV59" i="24"/>
  <c r="AR59" i="24"/>
  <c r="AN59" i="24"/>
  <c r="AJ59" i="24"/>
  <c r="AF59" i="24"/>
  <c r="T59" i="24"/>
  <c r="AV58" i="24"/>
  <c r="AR58" i="24"/>
  <c r="AN58" i="24"/>
  <c r="AJ58" i="24"/>
  <c r="AF58" i="24"/>
  <c r="T58" i="24"/>
  <c r="AV57" i="24"/>
  <c r="AR57" i="24"/>
  <c r="AN57" i="24"/>
  <c r="AJ57" i="24"/>
  <c r="AF57" i="24"/>
  <c r="AV56" i="24"/>
  <c r="AR56" i="24"/>
  <c r="AN56" i="24"/>
  <c r="AJ56" i="24"/>
  <c r="AF56" i="24"/>
  <c r="AV55" i="24"/>
  <c r="AR55" i="24"/>
  <c r="AN55" i="24"/>
  <c r="AJ55" i="24"/>
  <c r="AF55" i="24"/>
  <c r="AV52" i="24"/>
  <c r="AR52" i="24"/>
  <c r="AN52" i="24"/>
  <c r="AJ52" i="24"/>
  <c r="AF52" i="24"/>
  <c r="AV51" i="24"/>
  <c r="AR51" i="24"/>
  <c r="AN51" i="24"/>
  <c r="AJ51" i="24"/>
  <c r="AF51" i="24"/>
  <c r="AU50" i="24"/>
  <c r="AV50" i="24" s="1"/>
  <c r="AT50" i="24"/>
  <c r="AQ50" i="24"/>
  <c r="AR50" i="24" s="1"/>
  <c r="AP50" i="24"/>
  <c r="AM50" i="24"/>
  <c r="AN50" i="24" s="1"/>
  <c r="AL50" i="24"/>
  <c r="AI50" i="24"/>
  <c r="AJ50" i="24" s="1"/>
  <c r="AH50" i="24"/>
  <c r="AE50" i="24"/>
  <c r="AF50" i="24" s="1"/>
  <c r="AD50" i="24"/>
  <c r="AV49" i="24"/>
  <c r="AR49" i="24"/>
  <c r="AN49" i="24"/>
  <c r="AJ49" i="24"/>
  <c r="AF49" i="24"/>
  <c r="AA49" i="24"/>
  <c r="X49" i="24"/>
  <c r="V49" i="24"/>
  <c r="T49" i="24"/>
  <c r="Q49" i="24"/>
  <c r="R49" i="24" s="1"/>
  <c r="AV46" i="24"/>
  <c r="AR46" i="24"/>
  <c r="AN46" i="24"/>
  <c r="AJ46" i="24"/>
  <c r="AF46" i="24"/>
  <c r="X46" i="24"/>
  <c r="T46" i="24"/>
  <c r="AV45" i="24"/>
  <c r="AR45" i="24"/>
  <c r="AN45" i="24"/>
  <c r="AJ45" i="24"/>
  <c r="AF45" i="24"/>
  <c r="AV44" i="24"/>
  <c r="AR44" i="24"/>
  <c r="AN44" i="24"/>
  <c r="AJ44" i="24"/>
  <c r="AF44" i="24"/>
  <c r="AV43" i="24"/>
  <c r="AR43" i="24"/>
  <c r="AN43" i="24"/>
  <c r="AJ43" i="24"/>
  <c r="AF43" i="24"/>
  <c r="X43" i="24"/>
  <c r="T43" i="24"/>
  <c r="AV42" i="24"/>
  <c r="AR42" i="24"/>
  <c r="AN42" i="24"/>
  <c r="AJ42" i="24"/>
  <c r="AF42" i="24"/>
  <c r="AV40" i="24"/>
  <c r="AR40" i="24"/>
  <c r="AN40" i="24"/>
  <c r="AJ40" i="24"/>
  <c r="AF40" i="24"/>
  <c r="T40" i="24"/>
  <c r="AV39" i="24"/>
  <c r="AR39" i="24"/>
  <c r="AN39" i="24"/>
  <c r="AJ39" i="24"/>
  <c r="AF39" i="24"/>
  <c r="X39" i="24"/>
  <c r="T39" i="24"/>
  <c r="AV38" i="24"/>
  <c r="AR38" i="24"/>
  <c r="AN38" i="24"/>
  <c r="AJ38" i="24"/>
  <c r="AF38" i="24"/>
  <c r="T38" i="24"/>
  <c r="AU37" i="24"/>
  <c r="AV37" i="24" s="1"/>
  <c r="AT37" i="24"/>
  <c r="AQ37" i="24"/>
  <c r="AR37" i="24" s="1"/>
  <c r="AP37" i="24"/>
  <c r="AM37" i="24"/>
  <c r="AN37" i="24" s="1"/>
  <c r="AL37" i="24"/>
  <c r="AI37" i="24"/>
  <c r="AJ37" i="24" s="1"/>
  <c r="AH37" i="24"/>
  <c r="AE37" i="24"/>
  <c r="AF37" i="24" s="1"/>
  <c r="AD37" i="24"/>
  <c r="AV36" i="24"/>
  <c r="AR36" i="24"/>
  <c r="AN36" i="24"/>
  <c r="AJ36" i="24"/>
  <c r="AF36" i="24"/>
  <c r="T36" i="24"/>
  <c r="AV35" i="24"/>
  <c r="AR35" i="24"/>
  <c r="AN35" i="24"/>
  <c r="AJ35" i="24"/>
  <c r="AF35" i="24"/>
  <c r="T35" i="24"/>
  <c r="AV34" i="24"/>
  <c r="AR34" i="24"/>
  <c r="AN34" i="24"/>
  <c r="AJ34" i="24"/>
  <c r="AF34" i="24"/>
  <c r="X34" i="24"/>
  <c r="V34" i="24"/>
  <c r="T34" i="24"/>
  <c r="Q34" i="24"/>
  <c r="R34" i="24" s="1"/>
  <c r="AV33" i="24"/>
  <c r="AR33" i="24"/>
  <c r="AN33" i="24"/>
  <c r="AJ33" i="24"/>
  <c r="AF33" i="24"/>
  <c r="T33" i="24"/>
  <c r="AV32" i="24"/>
  <c r="AR32" i="24"/>
  <c r="AN32" i="24"/>
  <c r="AJ32" i="24"/>
  <c r="AF32" i="24"/>
  <c r="AV31" i="24"/>
  <c r="AR31" i="24"/>
  <c r="AN31" i="24"/>
  <c r="AJ31" i="24"/>
  <c r="AF31" i="24"/>
  <c r="X31" i="24"/>
  <c r="V31" i="24"/>
  <c r="T31" i="24"/>
  <c r="Q31" i="24"/>
  <c r="R31" i="24" s="1"/>
  <c r="AV30" i="24"/>
  <c r="AR30" i="24"/>
  <c r="AN30" i="24"/>
  <c r="AJ30" i="24"/>
  <c r="AF30" i="24"/>
  <c r="X30" i="24"/>
  <c r="T30" i="24"/>
  <c r="AV29" i="24"/>
  <c r="AR29" i="24"/>
  <c r="AN29" i="24"/>
  <c r="AJ29" i="24"/>
  <c r="AF29" i="24"/>
  <c r="T29" i="24"/>
  <c r="AV28" i="24"/>
  <c r="AR28" i="24"/>
  <c r="AN28" i="24"/>
  <c r="AJ28" i="24"/>
  <c r="AF28" i="24"/>
  <c r="T28" i="24"/>
  <c r="AV27" i="24"/>
  <c r="AR27" i="24"/>
  <c r="AN27" i="24"/>
  <c r="AJ27" i="24"/>
  <c r="AF27" i="24"/>
  <c r="AA27" i="24"/>
  <c r="X27" i="24"/>
  <c r="V27" i="24"/>
  <c r="T27" i="24"/>
  <c r="Q27" i="24"/>
  <c r="R27" i="24" s="1"/>
  <c r="AV26" i="24"/>
  <c r="AR26" i="24"/>
  <c r="AN26" i="24"/>
  <c r="AJ26" i="24"/>
  <c r="AF26" i="24"/>
  <c r="X26" i="24"/>
  <c r="T26" i="24"/>
  <c r="AV25" i="24"/>
  <c r="AR25" i="24"/>
  <c r="AN25" i="24"/>
  <c r="AJ25" i="24"/>
  <c r="AF25" i="24"/>
  <c r="X25" i="24"/>
  <c r="T25" i="24"/>
  <c r="AU24" i="24"/>
  <c r="AV24" i="24" s="1"/>
  <c r="AT24" i="24"/>
  <c r="AQ24" i="24"/>
  <c r="AR24" i="24" s="1"/>
  <c r="AP24" i="24"/>
  <c r="AM24" i="24"/>
  <c r="AN24" i="24" s="1"/>
  <c r="AL24" i="24"/>
  <c r="AI24" i="24"/>
  <c r="AJ24" i="24" s="1"/>
  <c r="AH24" i="24"/>
  <c r="AE24" i="24"/>
  <c r="AF24" i="24" s="1"/>
  <c r="AD24" i="24"/>
  <c r="S24" i="24"/>
  <c r="T24" i="24" s="1"/>
  <c r="AV23" i="24"/>
  <c r="AR23" i="24"/>
  <c r="AN23" i="24"/>
  <c r="AJ23" i="24"/>
  <c r="AF23" i="24"/>
  <c r="X23" i="24"/>
  <c r="T23" i="24"/>
  <c r="AV22" i="24"/>
  <c r="AR22" i="24"/>
  <c r="AN22" i="24"/>
  <c r="AJ22" i="24"/>
  <c r="AF22" i="24"/>
  <c r="X22" i="24"/>
  <c r="T22" i="24"/>
  <c r="AU21" i="24"/>
  <c r="AV21" i="24" s="1"/>
  <c r="AT21" i="24"/>
  <c r="AQ21" i="24"/>
  <c r="AR21" i="24" s="1"/>
  <c r="AP21" i="24"/>
  <c r="AM21" i="24"/>
  <c r="AN21" i="24" s="1"/>
  <c r="AL21" i="24"/>
  <c r="AI21" i="24"/>
  <c r="AJ21" i="24" s="1"/>
  <c r="AH21" i="24"/>
  <c r="AE21" i="24"/>
  <c r="AF21" i="24" s="1"/>
  <c r="AD21" i="24"/>
  <c r="AV20" i="24"/>
  <c r="AR20" i="24"/>
  <c r="AN20" i="24"/>
  <c r="AJ20" i="24"/>
  <c r="AF20" i="24"/>
  <c r="T20" i="24"/>
  <c r="AV19" i="24"/>
  <c r="AR19" i="24"/>
  <c r="AN19" i="24"/>
  <c r="AJ19" i="24"/>
  <c r="AF19" i="24"/>
  <c r="T19" i="24"/>
  <c r="AV18" i="24"/>
  <c r="AR18" i="24"/>
  <c r="AN18" i="24"/>
  <c r="AJ18" i="24"/>
  <c r="AF18" i="24"/>
  <c r="X18" i="24"/>
  <c r="V18" i="24"/>
  <c r="T18" i="24"/>
  <c r="Q18" i="24"/>
  <c r="R18" i="24" s="1"/>
  <c r="AV17" i="24"/>
  <c r="AR17" i="24"/>
  <c r="AN17" i="24"/>
  <c r="AJ17" i="24"/>
  <c r="AF17" i="24"/>
  <c r="T17" i="24"/>
  <c r="AV16" i="24"/>
  <c r="AR16" i="24"/>
  <c r="AN16" i="24"/>
  <c r="AJ16" i="24"/>
  <c r="AF16" i="24"/>
  <c r="X16" i="24"/>
  <c r="V16" i="24"/>
  <c r="T16" i="24"/>
  <c r="Q16" i="24"/>
  <c r="R16" i="24" s="1"/>
  <c r="AV15" i="24"/>
  <c r="AR15" i="24"/>
  <c r="AN15" i="24"/>
  <c r="AJ15" i="24"/>
  <c r="AF15" i="24"/>
  <c r="T15" i="24"/>
  <c r="AV14" i="24"/>
  <c r="AR14" i="24"/>
  <c r="AN14" i="24"/>
  <c r="AJ14" i="24"/>
  <c r="AF14" i="24"/>
  <c r="T14" i="24"/>
  <c r="AV13" i="24"/>
  <c r="AR13" i="24"/>
  <c r="AN13" i="24"/>
  <c r="AJ13" i="24"/>
  <c r="AF13" i="24"/>
  <c r="T13" i="24"/>
  <c r="AU12" i="24"/>
  <c r="AV12" i="24" s="1"/>
  <c r="AT12" i="24"/>
  <c r="AQ12" i="24"/>
  <c r="AR12" i="24" s="1"/>
  <c r="AP12" i="24"/>
  <c r="AM12" i="24"/>
  <c r="AN12" i="24" s="1"/>
  <c r="AL12" i="24"/>
  <c r="AI12" i="24"/>
  <c r="AJ12" i="24" s="1"/>
  <c r="AH12" i="24"/>
  <c r="AE12" i="24"/>
  <c r="AF12" i="24" s="1"/>
  <c r="AD12" i="24"/>
  <c r="S12" i="24"/>
  <c r="T12" i="24" s="1"/>
  <c r="AV11" i="24"/>
  <c r="AR11" i="24"/>
  <c r="AN11" i="24"/>
  <c r="AJ11" i="24"/>
  <c r="AF11" i="24"/>
  <c r="AV10" i="24"/>
  <c r="AR10" i="24"/>
  <c r="AN10" i="24"/>
  <c r="AJ10" i="24"/>
  <c r="AF10" i="24"/>
  <c r="T10" i="24"/>
  <c r="AV9" i="24"/>
  <c r="AR9" i="24"/>
  <c r="AN9" i="24"/>
  <c r="AJ9" i="24"/>
  <c r="AF9" i="24"/>
  <c r="T9" i="24"/>
  <c r="AV8" i="24"/>
  <c r="AR8" i="24"/>
  <c r="AN8" i="24"/>
  <c r="AJ8" i="24"/>
  <c r="AF8" i="24"/>
  <c r="T8" i="24"/>
  <c r="AU7" i="24"/>
  <c r="AV7" i="24" s="1"/>
  <c r="AT7" i="24"/>
  <c r="AQ7" i="24"/>
  <c r="AR7" i="24" s="1"/>
  <c r="AP7" i="24"/>
  <c r="AM7" i="24"/>
  <c r="AN7" i="24" s="1"/>
  <c r="AL7" i="24"/>
  <c r="AI7" i="24"/>
  <c r="AJ7" i="24" s="1"/>
  <c r="AH7" i="24"/>
  <c r="AE7" i="24"/>
  <c r="AF7" i="24" s="1"/>
  <c r="AD7" i="24"/>
  <c r="S7" i="24"/>
  <c r="T7" i="24" s="1"/>
  <c r="AV6" i="24"/>
  <c r="AR6" i="24"/>
  <c r="AN6" i="24"/>
  <c r="AJ6" i="24"/>
  <c r="AF6" i="24"/>
  <c r="T6" i="24"/>
  <c r="AV5" i="24"/>
  <c r="AR5" i="24"/>
  <c r="AN5" i="24"/>
  <c r="AJ5" i="24"/>
  <c r="AF5" i="24"/>
  <c r="X5" i="24"/>
  <c r="T5" i="24"/>
  <c r="Q5" i="24"/>
  <c r="R5" i="24" s="1"/>
  <c r="AF182" i="21"/>
  <c r="AH182" i="21" s="1"/>
  <c r="AF180" i="21"/>
  <c r="AH180" i="21" s="1"/>
  <c r="AF183" i="21"/>
  <c r="AG183" i="21" s="1"/>
  <c r="AF181" i="21"/>
  <c r="AG181" i="21" s="1"/>
  <c r="E51" i="17"/>
  <c r="G51" i="17"/>
  <c r="H51" i="17"/>
  <c r="J49" i="17"/>
  <c r="J48" i="17"/>
  <c r="J51" i="17"/>
  <c r="J50" i="17"/>
  <c r="H50" i="17"/>
  <c r="G50" i="17"/>
  <c r="E50" i="17"/>
  <c r="H49" i="17"/>
  <c r="G49" i="17"/>
  <c r="H48" i="17"/>
  <c r="G48" i="17"/>
  <c r="E48" i="17"/>
  <c r="D41" i="17"/>
  <c r="I41" i="17" s="1"/>
  <c r="D40" i="17"/>
  <c r="I40" i="17" s="1"/>
  <c r="D46" i="17"/>
  <c r="F46" i="17" s="1"/>
  <c r="D47" i="17"/>
  <c r="D43" i="17"/>
  <c r="F43" i="17" s="1"/>
  <c r="D42" i="17"/>
  <c r="D50" i="17" s="1"/>
  <c r="D31" i="17"/>
  <c r="D30" i="17"/>
  <c r="F30" i="17" s="1"/>
  <c r="F45" i="17"/>
  <c r="F44" i="17"/>
  <c r="F47" i="17"/>
  <c r="F32" i="17"/>
  <c r="F33" i="17"/>
  <c r="F34" i="17"/>
  <c r="F35" i="17"/>
  <c r="F37" i="17"/>
  <c r="F38" i="17"/>
  <c r="F39" i="17"/>
  <c r="I45" i="17"/>
  <c r="I44" i="17"/>
  <c r="I47" i="17"/>
  <c r="I32" i="17"/>
  <c r="I33" i="17"/>
  <c r="I34" i="17"/>
  <c r="I35" i="17"/>
  <c r="I37" i="17"/>
  <c r="I38" i="17"/>
  <c r="I39" i="17"/>
  <c r="AF6" i="21"/>
  <c r="AI6" i="21" s="1"/>
  <c r="AF7" i="21"/>
  <c r="AH7" i="21" s="1"/>
  <c r="AF8" i="21"/>
  <c r="AI8" i="21" s="1"/>
  <c r="AF12" i="21"/>
  <c r="AI12" i="21" s="1"/>
  <c r="AF13" i="21"/>
  <c r="AI13" i="21" s="1"/>
  <c r="AF14" i="21"/>
  <c r="AH14" i="21" s="1"/>
  <c r="AF15" i="21"/>
  <c r="AH15" i="21" s="1"/>
  <c r="AF16" i="21"/>
  <c r="AG16" i="21" s="1"/>
  <c r="AF18" i="21"/>
  <c r="AH18" i="21" s="1"/>
  <c r="AF19" i="21"/>
  <c r="AH19" i="21" s="1"/>
  <c r="AF20" i="21"/>
  <c r="AH20" i="21" s="1"/>
  <c r="AF21" i="21"/>
  <c r="AF28" i="21"/>
  <c r="AI28" i="21" s="1"/>
  <c r="AF29" i="21"/>
  <c r="AG29" i="21" s="1"/>
  <c r="AF46" i="21"/>
  <c r="AG46" i="21" s="1"/>
  <c r="AF47" i="21"/>
  <c r="AG47" i="21" s="1"/>
  <c r="AF118" i="21"/>
  <c r="AG118" i="21" s="1"/>
  <c r="AF71" i="21"/>
  <c r="AH71" i="21" s="1"/>
  <c r="AF102" i="21"/>
  <c r="AI102" i="21" s="1"/>
  <c r="AF122" i="21"/>
  <c r="AG122" i="21" s="1"/>
  <c r="AF123" i="21"/>
  <c r="AG123" i="21" s="1"/>
  <c r="AF124" i="21"/>
  <c r="AH124" i="21" s="1"/>
  <c r="AF132" i="21"/>
  <c r="AG132" i="21" s="1"/>
  <c r="AF133" i="21"/>
  <c r="AG133" i="21" s="1"/>
  <c r="AF134" i="21"/>
  <c r="AG134" i="21" s="1"/>
  <c r="AF135" i="21"/>
  <c r="AI135" i="21" s="1"/>
  <c r="AF136" i="21"/>
  <c r="AI136" i="21" s="1"/>
  <c r="AF137" i="21"/>
  <c r="AI137" i="21" s="1"/>
  <c r="AF138" i="21"/>
  <c r="AI138" i="21" s="1"/>
  <c r="AF139" i="21"/>
  <c r="AH139" i="21" s="1"/>
  <c r="AF143" i="21"/>
  <c r="AG143" i="21" s="1"/>
  <c r="AF144" i="21"/>
  <c r="AI144" i="21" s="1"/>
  <c r="AF145" i="21"/>
  <c r="AG145" i="21" s="1"/>
  <c r="AF146" i="21"/>
  <c r="AG146" i="21" s="1"/>
  <c r="AF147" i="21"/>
  <c r="AG147" i="21" s="1"/>
  <c r="AF148" i="21"/>
  <c r="AG148" i="21" s="1"/>
  <c r="AF158" i="21"/>
  <c r="AH158" i="21" s="1"/>
  <c r="AF171" i="21"/>
  <c r="AH171" i="21" s="1"/>
  <c r="AF172" i="21"/>
  <c r="AG172" i="21" s="1"/>
  <c r="AF173" i="21"/>
  <c r="AH173" i="21" s="1"/>
  <c r="AF175" i="21"/>
  <c r="AG175" i="21" s="1"/>
  <c r="AF177" i="21"/>
  <c r="AI177" i="21" s="1"/>
  <c r="AF176" i="21"/>
  <c r="AG176" i="21" s="1"/>
  <c r="AF178" i="21"/>
  <c r="AH178" i="21" s="1"/>
  <c r="AF179" i="21"/>
  <c r="AI179" i="21" s="1"/>
  <c r="AF184" i="21"/>
  <c r="AI184" i="21" s="1"/>
  <c r="AF185" i="21"/>
  <c r="AH185" i="21" s="1"/>
  <c r="AF186" i="21"/>
  <c r="AH186" i="21" s="1"/>
  <c r="AF192" i="21"/>
  <c r="AH192" i="21" s="1"/>
  <c r="AF193" i="21"/>
  <c r="AG193" i="21" s="1"/>
  <c r="AF194" i="21"/>
  <c r="AG194" i="21" s="1"/>
  <c r="AF195" i="21"/>
  <c r="AG195" i="21" s="1"/>
  <c r="AF196" i="21"/>
  <c r="AI196" i="21" s="1"/>
  <c r="AF197" i="21"/>
  <c r="AI197" i="21" s="1"/>
  <c r="AF198" i="21"/>
  <c r="AG198" i="21" s="1"/>
  <c r="AF199" i="21"/>
  <c r="AG199" i="21" s="1"/>
  <c r="AF200" i="21"/>
  <c r="BC200" i="21" s="1"/>
  <c r="AF5" i="21"/>
  <c r="AI5" i="21" s="1"/>
  <c r="AC6" i="21"/>
  <c r="AC7" i="21"/>
  <c r="AC8" i="21"/>
  <c r="AC12" i="21"/>
  <c r="AC13" i="21"/>
  <c r="AC14" i="21"/>
  <c r="AC15" i="21"/>
  <c r="AC16" i="21"/>
  <c r="AC18" i="21"/>
  <c r="AC19" i="21"/>
  <c r="AC20" i="21"/>
  <c r="AC21" i="21"/>
  <c r="AC28" i="21"/>
  <c r="AC29" i="21"/>
  <c r="AC30" i="21"/>
  <c r="AC32" i="21"/>
  <c r="AC45" i="21"/>
  <c r="AC46" i="21"/>
  <c r="AC47" i="21"/>
  <c r="AC118" i="21"/>
  <c r="AC71" i="21"/>
  <c r="AC102" i="21"/>
  <c r="AC122" i="21"/>
  <c r="AC123" i="21"/>
  <c r="AC124" i="21"/>
  <c r="AC132" i="21"/>
  <c r="AC133" i="21"/>
  <c r="AC134" i="21"/>
  <c r="AC135" i="21"/>
  <c r="AC136" i="21"/>
  <c r="AC137" i="21"/>
  <c r="AC138" i="21"/>
  <c r="AC139" i="21"/>
  <c r="AC143" i="21"/>
  <c r="AC144" i="21"/>
  <c r="AC145" i="21"/>
  <c r="AC146" i="21"/>
  <c r="AC147" i="21"/>
  <c r="AC148" i="21"/>
  <c r="AC149" i="21"/>
  <c r="AC158" i="21"/>
  <c r="AC159" i="21"/>
  <c r="AC171" i="21"/>
  <c r="AC172" i="21"/>
  <c r="AC173" i="21"/>
  <c r="AC175" i="21"/>
  <c r="AC177" i="21"/>
  <c r="AC176" i="21"/>
  <c r="AC178" i="21"/>
  <c r="AC179" i="21"/>
  <c r="AC184" i="21"/>
  <c r="AC185" i="21"/>
  <c r="AC186" i="21"/>
  <c r="AC192" i="21"/>
  <c r="AC193" i="21"/>
  <c r="AC194" i="21"/>
  <c r="AC195" i="21"/>
  <c r="AC196" i="21"/>
  <c r="AC197" i="21"/>
  <c r="AC198" i="21"/>
  <c r="AC199" i="21"/>
  <c r="AC200" i="21"/>
  <c r="AC201" i="21"/>
  <c r="AC5" i="21"/>
  <c r="Y6" i="21"/>
  <c r="Y7" i="21"/>
  <c r="Y8" i="21"/>
  <c r="Y12" i="21"/>
  <c r="Y13" i="21"/>
  <c r="Y14" i="21"/>
  <c r="Y15" i="21"/>
  <c r="Y16" i="21"/>
  <c r="Y17" i="21"/>
  <c r="Y18" i="21"/>
  <c r="Y19" i="21"/>
  <c r="Y20" i="21"/>
  <c r="Y21" i="21"/>
  <c r="Y28" i="21"/>
  <c r="Y29" i="21"/>
  <c r="Y30" i="21"/>
  <c r="Y32" i="21"/>
  <c r="Y45" i="21"/>
  <c r="Y46" i="21"/>
  <c r="Y47" i="21"/>
  <c r="Y118" i="21"/>
  <c r="Y71" i="21"/>
  <c r="Y93" i="21"/>
  <c r="Y102" i="21"/>
  <c r="Y122" i="21"/>
  <c r="Y123" i="21"/>
  <c r="Y124" i="21"/>
  <c r="Y132" i="21"/>
  <c r="Y133" i="21"/>
  <c r="Y134" i="21"/>
  <c r="Y135" i="21"/>
  <c r="Y136" i="21"/>
  <c r="Y137" i="21"/>
  <c r="Y138" i="21"/>
  <c r="Y139" i="21"/>
  <c r="Y143" i="21"/>
  <c r="Y144" i="21"/>
  <c r="Y145" i="21"/>
  <c r="Y146" i="21"/>
  <c r="Y147" i="21"/>
  <c r="Y148" i="21"/>
  <c r="Y149" i="21"/>
  <c r="Y158" i="21"/>
  <c r="Y159" i="21"/>
  <c r="Y171" i="21"/>
  <c r="Y172" i="21"/>
  <c r="Y173" i="21"/>
  <c r="Y175" i="21"/>
  <c r="Y177" i="21"/>
  <c r="Y176" i="21"/>
  <c r="Y178" i="21"/>
  <c r="Y179" i="21"/>
  <c r="Y184" i="21"/>
  <c r="Y185" i="21"/>
  <c r="Y186" i="21"/>
  <c r="Y192" i="21"/>
  <c r="Y193" i="21"/>
  <c r="Y194" i="21"/>
  <c r="Y195" i="21"/>
  <c r="Y196" i="21"/>
  <c r="Y197" i="21"/>
  <c r="Y198" i="21"/>
  <c r="Y199" i="21"/>
  <c r="Y200" i="21"/>
  <c r="Y201" i="21"/>
  <c r="Y5" i="21"/>
  <c r="AG159" i="21"/>
  <c r="AH159" i="21"/>
  <c r="AI159" i="21"/>
  <c r="AH30" i="21"/>
  <c r="AI30" i="21"/>
  <c r="AG30" i="21"/>
  <c r="AI149" i="21"/>
  <c r="AG149" i="21"/>
  <c r="AH149" i="21"/>
  <c r="AG17" i="21"/>
  <c r="AH17" i="21"/>
  <c r="AN36" i="25"/>
  <c r="AM36" i="25"/>
  <c r="AO36" i="25"/>
  <c r="X17" i="24"/>
  <c r="V17" i="24"/>
  <c r="AA16" i="24"/>
  <c r="AA18" i="24"/>
  <c r="AA34" i="24"/>
  <c r="AA31" i="24"/>
  <c r="AN22" i="25"/>
  <c r="AM30" i="25"/>
  <c r="AM43" i="25"/>
  <c r="AO67" i="25"/>
  <c r="AM17" i="25"/>
  <c r="AO39" i="25"/>
  <c r="AM11" i="25"/>
  <c r="AN15" i="25"/>
  <c r="AM19" i="25"/>
  <c r="AM31" i="25"/>
  <c r="AM40" i="25"/>
  <c r="AN40" i="25"/>
  <c r="AM33" i="25"/>
  <c r="AM12" i="25"/>
  <c r="AO16" i="25"/>
  <c r="AN20" i="25"/>
  <c r="AO28" i="25"/>
  <c r="AM21" i="25"/>
  <c r="AN29" i="25"/>
  <c r="AM54" i="25"/>
  <c r="AO54" i="25"/>
  <c r="Z105" i="24"/>
  <c r="AB105" i="24" s="1"/>
  <c r="AN60" i="25"/>
  <c r="AO40" i="25"/>
  <c r="AN39" i="25"/>
  <c r="AO30" i="25"/>
  <c r="AN19" i="25"/>
  <c r="AO29" i="25"/>
  <c r="AN47" i="25"/>
  <c r="AN54" i="25"/>
  <c r="AN12" i="25"/>
  <c r="AN43" i="25"/>
  <c r="AN51" i="25"/>
  <c r="AO24" i="25"/>
  <c r="AO7" i="25"/>
  <c r="AM7" i="25"/>
  <c r="AN7" i="25"/>
  <c r="AN44" i="25"/>
  <c r="AM25" i="25"/>
  <c r="AO25" i="25"/>
  <c r="AN25" i="25"/>
  <c r="AN41" i="25"/>
  <c r="AM49" i="25"/>
  <c r="AO49" i="25"/>
  <c r="AN49" i="25"/>
  <c r="AN69" i="25"/>
  <c r="AO42" i="25"/>
  <c r="AO61" i="25"/>
  <c r="AM68" i="25"/>
  <c r="AN56" i="25"/>
  <c r="AO60" i="25"/>
  <c r="AM58" i="25"/>
  <c r="AN14" i="25"/>
  <c r="AM13" i="25"/>
  <c r="Z48" i="24"/>
  <c r="AO15" i="25"/>
  <c r="AN31" i="25"/>
  <c r="AN52" i="25"/>
  <c r="AO20" i="25"/>
  <c r="AN42" i="25"/>
  <c r="AM26" i="25"/>
  <c r="AO17" i="25"/>
  <c r="AO34" i="25"/>
  <c r="AM22" i="25"/>
  <c r="AM38" i="25"/>
  <c r="AM14" i="25"/>
  <c r="AM8" i="25"/>
  <c r="AN21" i="25"/>
  <c r="AM46" i="25"/>
  <c r="AN28" i="25"/>
  <c r="AO51" i="25"/>
  <c r="Z33" i="24"/>
  <c r="AO27" i="25"/>
  <c r="AO33" i="25"/>
  <c r="AM69" i="25"/>
  <c r="AM57" i="25"/>
  <c r="AN32" i="25"/>
  <c r="AN16" i="25"/>
  <c r="Z11" i="24"/>
  <c r="AO48" i="25"/>
  <c r="Z10" i="24"/>
  <c r="AB10" i="24" s="1"/>
  <c r="AO37" i="25"/>
  <c r="AN59" i="25"/>
  <c r="AN9" i="25"/>
  <c r="AN67" i="25"/>
  <c r="AM41" i="25"/>
  <c r="Z25" i="24"/>
  <c r="AN64" i="25"/>
  <c r="AM66" i="25"/>
  <c r="AN10" i="25"/>
  <c r="AN11" i="25"/>
  <c r="AN45" i="25"/>
  <c r="AN24" i="25"/>
  <c r="AM27" i="25"/>
  <c r="AM47" i="25"/>
  <c r="Z23" i="24"/>
  <c r="Z104" i="24"/>
  <c r="Z32" i="24"/>
  <c r="AB20" i="24"/>
  <c r="AM42" i="25"/>
  <c r="AO69" i="25"/>
  <c r="AO8" i="25"/>
  <c r="AO44" i="25"/>
  <c r="AO23" i="25"/>
  <c r="AM24" i="25"/>
  <c r="AM34" i="25"/>
  <c r="Z15" i="24"/>
  <c r="AB15" i="24" s="1"/>
  <c r="AM60" i="25"/>
  <c r="AO66" i="25"/>
  <c r="AM29" i="25"/>
  <c r="AO9" i="25"/>
  <c r="AN61" i="25"/>
  <c r="AN53" i="25"/>
  <c r="AM45" i="25"/>
  <c r="AO32" i="25"/>
  <c r="AM28" i="25"/>
  <c r="AM20" i="25"/>
  <c r="AN68" i="25"/>
  <c r="AM64" i="25"/>
  <c r="AO56" i="25"/>
  <c r="AN48" i="25"/>
  <c r="AO31" i="25"/>
  <c r="AM15" i="25"/>
  <c r="AO11" i="25"/>
  <c r="AN46" i="25"/>
  <c r="AM39" i="25"/>
  <c r="AN17" i="25"/>
  <c r="AM59" i="25"/>
  <c r="AO47" i="25"/>
  <c r="AM37" i="25"/>
  <c r="AN30" i="25"/>
  <c r="AN26" i="25"/>
  <c r="AO10" i="25"/>
  <c r="AO57" i="25"/>
  <c r="AN13" i="25"/>
  <c r="Z9" i="24"/>
  <c r="AB9" i="24" s="1"/>
  <c r="Z106" i="24"/>
  <c r="AO41" i="25"/>
  <c r="AN8" i="25"/>
  <c r="AM44" i="25"/>
  <c r="AM23" i="25"/>
  <c r="AM51" i="25"/>
  <c r="AN34" i="25"/>
  <c r="Z19" i="24"/>
  <c r="AN66" i="25"/>
  <c r="AO21" i="25"/>
  <c r="AM9" i="25"/>
  <c r="AN57" i="25"/>
  <c r="AO53" i="25"/>
  <c r="AN38" i="25"/>
  <c r="AM32" i="25"/>
  <c r="AM16" i="25"/>
  <c r="AO12" i="25"/>
  <c r="AN33" i="25"/>
  <c r="AO68" i="25"/>
  <c r="AO64" i="25"/>
  <c r="AM56" i="25"/>
  <c r="AM48" i="25"/>
  <c r="AN27" i="25"/>
  <c r="AO19" i="25"/>
  <c r="AN58" i="25"/>
  <c r="AO46" i="25"/>
  <c r="AM67" i="25"/>
  <c r="AO59" i="25"/>
  <c r="AO43" i="25"/>
  <c r="AN37" i="25"/>
  <c r="AO22" i="25"/>
  <c r="AM10" i="25"/>
  <c r="AN23" i="25"/>
  <c r="AM61" i="25"/>
  <c r="AO45" i="25"/>
  <c r="AO38" i="25"/>
  <c r="AO52" i="25"/>
  <c r="AO58" i="25"/>
  <c r="AO26" i="25"/>
  <c r="Z26" i="24"/>
  <c r="AB26" i="24" s="1"/>
  <c r="Z107" i="24"/>
  <c r="AM6" i="25"/>
  <c r="AO6" i="25"/>
  <c r="AN6" i="25"/>
  <c r="AA8" i="24" l="1"/>
  <c r="Z50" i="24"/>
  <c r="AB37" i="25"/>
  <c r="U35" i="25"/>
  <c r="AB35" i="25"/>
  <c r="I48" i="17"/>
  <c r="E19" i="9"/>
  <c r="F19" i="9" s="1"/>
  <c r="E20" i="9"/>
  <c r="F20" i="9" s="1"/>
  <c r="AD35" i="25"/>
  <c r="H19" i="9"/>
  <c r="AB26" i="25"/>
  <c r="AD161" i="21"/>
  <c r="AE161" i="21"/>
  <c r="AA161" i="21"/>
  <c r="Z161" i="21"/>
  <c r="AG28" i="26"/>
  <c r="AG65" i="26"/>
  <c r="T22" i="26"/>
  <c r="T24" i="26"/>
  <c r="AG130" i="26"/>
  <c r="AG66" i="26"/>
  <c r="AG63" i="26"/>
  <c r="T21" i="26"/>
  <c r="T23" i="26"/>
  <c r="T45" i="26"/>
  <c r="AG64" i="26"/>
  <c r="AG129" i="26"/>
  <c r="AG131" i="26"/>
  <c r="AG132" i="26"/>
  <c r="AY84" i="21"/>
  <c r="AX84" i="21"/>
  <c r="AW84" i="21"/>
  <c r="AX87" i="21"/>
  <c r="AY87" i="21"/>
  <c r="AW87" i="21"/>
  <c r="AD125" i="21"/>
  <c r="Z125" i="21"/>
  <c r="AK25" i="21"/>
  <c r="AK32" i="21" s="1"/>
  <c r="AL25" i="21"/>
  <c r="AM25" i="21" s="1"/>
  <c r="Y54" i="21"/>
  <c r="AC91" i="21"/>
  <c r="S112" i="24"/>
  <c r="T112" i="24" s="1"/>
  <c r="AF86" i="21"/>
  <c r="AH86" i="21" s="1"/>
  <c r="AL111" i="21"/>
  <c r="AL104" i="21" s="1"/>
  <c r="AO104" i="21" s="1"/>
  <c r="AM170" i="21"/>
  <c r="S52" i="24"/>
  <c r="T52" i="24" s="1"/>
  <c r="AC92" i="21"/>
  <c r="Z77" i="21"/>
  <c r="AF74" i="21"/>
  <c r="AI74" i="21" s="1"/>
  <c r="AC75" i="21"/>
  <c r="AY86" i="21"/>
  <c r="AV188" i="21"/>
  <c r="AV113" i="21" s="1"/>
  <c r="Z66" i="24" s="1"/>
  <c r="Y66" i="24" s="1"/>
  <c r="S77" i="21"/>
  <c r="AJ77" i="21"/>
  <c r="AT81" i="21"/>
  <c r="AN82" i="21"/>
  <c r="AL81" i="21"/>
  <c r="AY81" i="21"/>
  <c r="T88" i="24"/>
  <c r="AN109" i="24"/>
  <c r="AN108" i="24" s="1"/>
  <c r="AN107" i="24" s="1"/>
  <c r="X66" i="24"/>
  <c r="AV71" i="21"/>
  <c r="I42" i="17"/>
  <c r="F42" i="17"/>
  <c r="F40" i="17"/>
  <c r="F50" i="17"/>
  <c r="AB28" i="25"/>
  <c r="Y6" i="24"/>
  <c r="D48" i="17"/>
  <c r="F31" i="17"/>
  <c r="F41" i="17"/>
  <c r="W83" i="24"/>
  <c r="Y83" i="24" s="1"/>
  <c r="AG9" i="26"/>
  <c r="AG12" i="26"/>
  <c r="T42" i="26"/>
  <c r="T44" i="26"/>
  <c r="T85" i="26"/>
  <c r="T87" i="26"/>
  <c r="D49" i="17"/>
  <c r="F49" i="17" s="1"/>
  <c r="T32" i="24"/>
  <c r="T86" i="24"/>
  <c r="AG27" i="26"/>
  <c r="L24" i="17"/>
  <c r="I50" i="17"/>
  <c r="AG26" i="26"/>
  <c r="I46" i="17"/>
  <c r="I43" i="17"/>
  <c r="W12" i="24"/>
  <c r="X12" i="24" s="1"/>
  <c r="V21" i="24"/>
  <c r="T43" i="26"/>
  <c r="T84" i="26"/>
  <c r="T86" i="26"/>
  <c r="AG89" i="26"/>
  <c r="AG110" i="26"/>
  <c r="AG111" i="26"/>
  <c r="AG112" i="26"/>
  <c r="AG113" i="26"/>
  <c r="AG114" i="26"/>
  <c r="AG115" i="26"/>
  <c r="AG116" i="26"/>
  <c r="AG117" i="26"/>
  <c r="AG118" i="26"/>
  <c r="AG119" i="26"/>
  <c r="AG120" i="26"/>
  <c r="AG121" i="26"/>
  <c r="AG122" i="26"/>
  <c r="AG123" i="26"/>
  <c r="AG124" i="26"/>
  <c r="AG125" i="26"/>
  <c r="AG126" i="26"/>
  <c r="AG127" i="26"/>
  <c r="AG128" i="26"/>
  <c r="AG46" i="26"/>
  <c r="AG29" i="26"/>
  <c r="AG30" i="26"/>
  <c r="AG31" i="26"/>
  <c r="AG32" i="26"/>
  <c r="AG33" i="26"/>
  <c r="AG34" i="26"/>
  <c r="AG35" i="26"/>
  <c r="AG36" i="26"/>
  <c r="AG37" i="26"/>
  <c r="AG38" i="26"/>
  <c r="AG39" i="26"/>
  <c r="AG40" i="26"/>
  <c r="AG41" i="26"/>
  <c r="AG7" i="26"/>
  <c r="AG20" i="26"/>
  <c r="AG5" i="26"/>
  <c r="AG6" i="26"/>
  <c r="AG8" i="26"/>
  <c r="AG10" i="26"/>
  <c r="AG11" i="26"/>
  <c r="AG13" i="26"/>
  <c r="AG14" i="26"/>
  <c r="AG15" i="26"/>
  <c r="AG16" i="26"/>
  <c r="AG17" i="26"/>
  <c r="AG18" i="26"/>
  <c r="AG19" i="26"/>
  <c r="AG88" i="26"/>
  <c r="AG72" i="26"/>
  <c r="AG81" i="26"/>
  <c r="AG76" i="26"/>
  <c r="AG68" i="26"/>
  <c r="AG69" i="26"/>
  <c r="AG70" i="26"/>
  <c r="AG71" i="26"/>
  <c r="AG73" i="26"/>
  <c r="AG74" i="26"/>
  <c r="AG75" i="26"/>
  <c r="AG77" i="26"/>
  <c r="AG78" i="26"/>
  <c r="AG79" i="26"/>
  <c r="AG80" i="26"/>
  <c r="AG82" i="26"/>
  <c r="AG83" i="26"/>
  <c r="AG67" i="26"/>
  <c r="AG47" i="26"/>
  <c r="AG48" i="26"/>
  <c r="AG49" i="26"/>
  <c r="AG50" i="26"/>
  <c r="AG51" i="26"/>
  <c r="AG52" i="26"/>
  <c r="AG53" i="26"/>
  <c r="AG54" i="26"/>
  <c r="AG55" i="26"/>
  <c r="AG56" i="26"/>
  <c r="AG57" i="26"/>
  <c r="AG58" i="26"/>
  <c r="AG59" i="26"/>
  <c r="AG60" i="26"/>
  <c r="AG61" i="26"/>
  <c r="AG62" i="26"/>
  <c r="AG109" i="26"/>
  <c r="AG100" i="26"/>
  <c r="AG101" i="26"/>
  <c r="AG102" i="26"/>
  <c r="AG103" i="26"/>
  <c r="AG90" i="26"/>
  <c r="AG91" i="26"/>
  <c r="AG92" i="26"/>
  <c r="AG93" i="26"/>
  <c r="AG94" i="26"/>
  <c r="AG95" i="26"/>
  <c r="AG96" i="26"/>
  <c r="AG97" i="26"/>
  <c r="AG98" i="26"/>
  <c r="AG99" i="26"/>
  <c r="AG104" i="26"/>
  <c r="K21" i="17"/>
  <c r="I24" i="17"/>
  <c r="G24" i="17"/>
  <c r="H24" i="17" s="1"/>
  <c r="AB14" i="24"/>
  <c r="Z12" i="24"/>
  <c r="AB12" i="24" s="1"/>
  <c r="AY42" i="21"/>
  <c r="AA36" i="24"/>
  <c r="AB36" i="24"/>
  <c r="AA55" i="24"/>
  <c r="AB55" i="24"/>
  <c r="Y63" i="24"/>
  <c r="AB63" i="24"/>
  <c r="AA89" i="24"/>
  <c r="AB89" i="24"/>
  <c r="AA95" i="24"/>
  <c r="AB95" i="24"/>
  <c r="Y17" i="24"/>
  <c r="AB17" i="24"/>
  <c r="AA56" i="24"/>
  <c r="AB56" i="24"/>
  <c r="AA70" i="24"/>
  <c r="AB70" i="24"/>
  <c r="Y80" i="24"/>
  <c r="AB80" i="24"/>
  <c r="Y90" i="24"/>
  <c r="AB90" i="24"/>
  <c r="AA69" i="24"/>
  <c r="AB69" i="24"/>
  <c r="AA76" i="24"/>
  <c r="AB76" i="24"/>
  <c r="Y30" i="24"/>
  <c r="AB30" i="24"/>
  <c r="AA42" i="24"/>
  <c r="AB42" i="24"/>
  <c r="AA38" i="24"/>
  <c r="AB38" i="24"/>
  <c r="AA61" i="24"/>
  <c r="AB61" i="24"/>
  <c r="AA65" i="24"/>
  <c r="AB65" i="24"/>
  <c r="Y93" i="24"/>
  <c r="AB93" i="24"/>
  <c r="Y111" i="24"/>
  <c r="AB111" i="24"/>
  <c r="AA51" i="24"/>
  <c r="AB51" i="24"/>
  <c r="AA45" i="24"/>
  <c r="AB45" i="24"/>
  <c r="AA59" i="24"/>
  <c r="AB59" i="24"/>
  <c r="Y68" i="24"/>
  <c r="AB68" i="24"/>
  <c r="Y78" i="24"/>
  <c r="AB78" i="24"/>
  <c r="AA87" i="24"/>
  <c r="AB87" i="24"/>
  <c r="AA110" i="24"/>
  <c r="AA60" i="24"/>
  <c r="AB60" i="24"/>
  <c r="Y64" i="24"/>
  <c r="AB64" i="24"/>
  <c r="AA72" i="24"/>
  <c r="AB72" i="24"/>
  <c r="AA86" i="24"/>
  <c r="AB86" i="24"/>
  <c r="Y96" i="24"/>
  <c r="AB96" i="24"/>
  <c r="Y112" i="24"/>
  <c r="AB112" i="24"/>
  <c r="Y77" i="24"/>
  <c r="AB77" i="24"/>
  <c r="AA35" i="24"/>
  <c r="AB35" i="24"/>
  <c r="AA52" i="24"/>
  <c r="AB52" i="24"/>
  <c r="AA58" i="24"/>
  <c r="AB58" i="24"/>
  <c r="AA67" i="24"/>
  <c r="AB67" i="24"/>
  <c r="AA84" i="24"/>
  <c r="AB84" i="24"/>
  <c r="AA101" i="24"/>
  <c r="AB101" i="24"/>
  <c r="AA32" i="24"/>
  <c r="AB32" i="24"/>
  <c r="AA25" i="24"/>
  <c r="AB25" i="24"/>
  <c r="AA19" i="24"/>
  <c r="AB19" i="24"/>
  <c r="AA104" i="24"/>
  <c r="AB104" i="24"/>
  <c r="AA48" i="24"/>
  <c r="AB48" i="24"/>
  <c r="AA6" i="24"/>
  <c r="AB6" i="24"/>
  <c r="AA107" i="24"/>
  <c r="AB107" i="24"/>
  <c r="AA11" i="24"/>
  <c r="AB11" i="24"/>
  <c r="AA23" i="24"/>
  <c r="AB23" i="24"/>
  <c r="AA106" i="24"/>
  <c r="AB106" i="24"/>
  <c r="AA13" i="24"/>
  <c r="AB13" i="24"/>
  <c r="AA33" i="24"/>
  <c r="AB33" i="24"/>
  <c r="AA22" i="24"/>
  <c r="AB22" i="24"/>
  <c r="T85" i="24"/>
  <c r="AN92" i="24"/>
  <c r="AN91" i="24" s="1"/>
  <c r="AN90" i="24" s="1"/>
  <c r="V7" i="24"/>
  <c r="AF109" i="24"/>
  <c r="AV109" i="24"/>
  <c r="AN76" i="24"/>
  <c r="T84" i="24"/>
  <c r="W8" i="24"/>
  <c r="Y8" i="24" s="1"/>
  <c r="AJ109" i="24"/>
  <c r="AR109" i="24"/>
  <c r="T87" i="24"/>
  <c r="AN103" i="24"/>
  <c r="AN102" i="24" s="1"/>
  <c r="AN101" i="24" s="1"/>
  <c r="AN100" i="24" s="1"/>
  <c r="AN99" i="24" s="1"/>
  <c r="AN98" i="24" s="1"/>
  <c r="AN97" i="24" s="1"/>
  <c r="AN96" i="24" s="1"/>
  <c r="AN95" i="24" s="1"/>
  <c r="AA30" i="24"/>
  <c r="Y81" i="24"/>
  <c r="AA81" i="24"/>
  <c r="AT111" i="21"/>
  <c r="AT104" i="21" s="1"/>
  <c r="AM164" i="21"/>
  <c r="AW164" i="21"/>
  <c r="AY112" i="21"/>
  <c r="AV111" i="21"/>
  <c r="AV104" i="21" s="1"/>
  <c r="AW104" i="21" s="1"/>
  <c r="AW42" i="21"/>
  <c r="AW91" i="21"/>
  <c r="AT71" i="21"/>
  <c r="AT92" i="21" s="1"/>
  <c r="AT90" i="21" s="1"/>
  <c r="AT93" i="21" s="1"/>
  <c r="AT150" i="21" s="1"/>
  <c r="AT125" i="21" s="1"/>
  <c r="AW82" i="21"/>
  <c r="AU71" i="21"/>
  <c r="AU54" i="21" s="1"/>
  <c r="AN62" i="25"/>
  <c r="AM62" i="25"/>
  <c r="Y95" i="24"/>
  <c r="AA78" i="24"/>
  <c r="AA80" i="24"/>
  <c r="AX42" i="21"/>
  <c r="AX161" i="21"/>
  <c r="AX73" i="21"/>
  <c r="Y60" i="24"/>
  <c r="AY79" i="21"/>
  <c r="AA73" i="24"/>
  <c r="Y73" i="24"/>
  <c r="AA75" i="24"/>
  <c r="Y75" i="24"/>
  <c r="Y94" i="24"/>
  <c r="AA94" i="24"/>
  <c r="Y15" i="24"/>
  <c r="Y20" i="24"/>
  <c r="T11" i="24"/>
  <c r="T105" i="24"/>
  <c r="X14" i="24"/>
  <c r="AN82" i="24"/>
  <c r="AN81" i="24" s="1"/>
  <c r="AN80" i="24" s="1"/>
  <c r="AN79" i="24" s="1"/>
  <c r="T89" i="24"/>
  <c r="S103" i="24"/>
  <c r="T103" i="24" s="1"/>
  <c r="Y29" i="24"/>
  <c r="W103" i="24"/>
  <c r="X103" i="24" s="1"/>
  <c r="X105" i="24"/>
  <c r="Y89" i="24"/>
  <c r="X89" i="24"/>
  <c r="Y87" i="24"/>
  <c r="Y88" i="24"/>
  <c r="Y9" i="24"/>
  <c r="Q24" i="24"/>
  <c r="X6" i="24"/>
  <c r="Y38" i="24"/>
  <c r="Y61" i="24"/>
  <c r="Y10" i="24"/>
  <c r="Y105" i="24"/>
  <c r="Y28" i="24"/>
  <c r="Y26" i="24" s="1"/>
  <c r="Y25" i="24" s="1"/>
  <c r="Y24" i="24" s="1"/>
  <c r="Y62" i="24"/>
  <c r="Y85" i="24"/>
  <c r="Y14" i="24"/>
  <c r="Y41" i="24"/>
  <c r="F48" i="17"/>
  <c r="I31" i="17"/>
  <c r="I30" i="17"/>
  <c r="D51" i="17"/>
  <c r="I51" i="17" s="1"/>
  <c r="AB65" i="25"/>
  <c r="AN78" i="21"/>
  <c r="AA39" i="24"/>
  <c r="AM42" i="21"/>
  <c r="AG32" i="21"/>
  <c r="Y99" i="24"/>
  <c r="AA112" i="24"/>
  <c r="AC25" i="21"/>
  <c r="AG21" i="21"/>
  <c r="AA96" i="24"/>
  <c r="Y86" i="24"/>
  <c r="AN160" i="21"/>
  <c r="AO160" i="21"/>
  <c r="AA90" i="24"/>
  <c r="AA41" i="24"/>
  <c r="AN72" i="21"/>
  <c r="AO79" i="21"/>
  <c r="AN48" i="21"/>
  <c r="Z24" i="24"/>
  <c r="AI46" i="21"/>
  <c r="AI98" i="21"/>
  <c r="Y32" i="24"/>
  <c r="AA65" i="25"/>
  <c r="Y106" i="24"/>
  <c r="AA62" i="25"/>
  <c r="Z21" i="24"/>
  <c r="Y21" i="24" s="1"/>
  <c r="AA9" i="24"/>
  <c r="Y13" i="24"/>
  <c r="AO62" i="25"/>
  <c r="AI123" i="21"/>
  <c r="AI178" i="21"/>
  <c r="AI118" i="21"/>
  <c r="AI186" i="21"/>
  <c r="AW74" i="21"/>
  <c r="AX88" i="21"/>
  <c r="AY74" i="21"/>
  <c r="AX74" i="21"/>
  <c r="Y19" i="24"/>
  <c r="Y11" i="24"/>
  <c r="AN65" i="25"/>
  <c r="AA20" i="24"/>
  <c r="AA26" i="24"/>
  <c r="Y33" i="24"/>
  <c r="AM55" i="25"/>
  <c r="Y22" i="24"/>
  <c r="Y36" i="24"/>
  <c r="AY88" i="21"/>
  <c r="AH75" i="21"/>
  <c r="AH21" i="21"/>
  <c r="AI47" i="21"/>
  <c r="AA28" i="24"/>
  <c r="AM161" i="21"/>
  <c r="AA55" i="25"/>
  <c r="Y23" i="24"/>
  <c r="AA15" i="24"/>
  <c r="Z7" i="24"/>
  <c r="AB7" i="24" s="1"/>
  <c r="Z103" i="24"/>
  <c r="AB62" i="25"/>
  <c r="T55" i="25"/>
  <c r="AO65" i="25"/>
  <c r="AA105" i="24"/>
  <c r="AA10" i="24"/>
  <c r="AN55" i="25"/>
  <c r="AA14" i="24"/>
  <c r="AM65" i="25"/>
  <c r="Y107" i="24"/>
  <c r="AO55" i="25"/>
  <c r="Y104" i="24"/>
  <c r="AB55" i="25"/>
  <c r="AG189" i="21"/>
  <c r="V73" i="24"/>
  <c r="AX86" i="21"/>
  <c r="AY114" i="21"/>
  <c r="AX79" i="21"/>
  <c r="AW86" i="21"/>
  <c r="AH85" i="21"/>
  <c r="AO86" i="21"/>
  <c r="AN86" i="21"/>
  <c r="AW79" i="21"/>
  <c r="AG171" i="21"/>
  <c r="AI164" i="21"/>
  <c r="AM21" i="21"/>
  <c r="AV77" i="21"/>
  <c r="AM114" i="21"/>
  <c r="AU111" i="21"/>
  <c r="AU104" i="21" s="1"/>
  <c r="AC164" i="21"/>
  <c r="AC161" i="21" s="1"/>
  <c r="AH162" i="21"/>
  <c r="AI44" i="21"/>
  <c r="AX78" i="21"/>
  <c r="Y72" i="24"/>
  <c r="AY72" i="21"/>
  <c r="AG85" i="21"/>
  <c r="AN21" i="21"/>
  <c r="AX114" i="21"/>
  <c r="AW114" i="21"/>
  <c r="AX72" i="21"/>
  <c r="AO161" i="21"/>
  <c r="R70" i="24"/>
  <c r="AI191" i="21"/>
  <c r="AX83" i="21"/>
  <c r="AW72" i="21"/>
  <c r="AH6" i="21"/>
  <c r="AG28" i="21"/>
  <c r="AI173" i="21"/>
  <c r="AA64" i="24"/>
  <c r="AA68" i="24"/>
  <c r="AG84" i="21"/>
  <c r="AG78" i="21"/>
  <c r="AN75" i="21"/>
  <c r="Y35" i="24"/>
  <c r="AX112" i="21"/>
  <c r="AW78" i="21"/>
  <c r="AC114" i="21"/>
  <c r="AO84" i="21"/>
  <c r="AV92" i="21"/>
  <c r="AX92" i="21" s="1"/>
  <c r="AX167" i="21"/>
  <c r="AH134" i="21"/>
  <c r="AI195" i="21"/>
  <c r="AG71" i="21"/>
  <c r="AA63" i="24"/>
  <c r="Y59" i="24"/>
  <c r="AO114" i="21"/>
  <c r="AM84" i="21"/>
  <c r="AH78" i="21"/>
  <c r="AJ111" i="21"/>
  <c r="AJ104" i="21" s="1"/>
  <c r="AJ25" i="21" s="1"/>
  <c r="AJ32" i="21" s="1"/>
  <c r="Y55" i="24"/>
  <c r="AG138" i="21"/>
  <c r="AI194" i="21"/>
  <c r="AI199" i="21"/>
  <c r="AG144" i="21"/>
  <c r="AN114" i="21"/>
  <c r="AY167" i="21"/>
  <c r="AM79" i="21"/>
  <c r="AH135" i="21"/>
  <c r="AG185" i="21"/>
  <c r="AH122" i="21"/>
  <c r="AI16" i="21"/>
  <c r="AH133" i="21"/>
  <c r="AG94" i="21"/>
  <c r="AN167" i="21"/>
  <c r="AY140" i="21"/>
  <c r="AW167" i="21"/>
  <c r="AM82" i="21"/>
  <c r="AH170" i="21"/>
  <c r="Y70" i="24"/>
  <c r="V101" i="24"/>
  <c r="AS161" i="21"/>
  <c r="AM188" i="21"/>
  <c r="AI115" i="21"/>
  <c r="AW140" i="21"/>
  <c r="AO87" i="21"/>
  <c r="AC78" i="21"/>
  <c r="AB111" i="21"/>
  <c r="AB104" i="21" s="1"/>
  <c r="AG170" i="21"/>
  <c r="AT77" i="21"/>
  <c r="AO75" i="21"/>
  <c r="AY73" i="21"/>
  <c r="AG7" i="21"/>
  <c r="AG45" i="21"/>
  <c r="AG173" i="21"/>
  <c r="AH5" i="21"/>
  <c r="AH144" i="21"/>
  <c r="AA83" i="24"/>
  <c r="AX140" i="21"/>
  <c r="R72" i="24"/>
  <c r="Q109" i="24"/>
  <c r="P109" i="24" s="1"/>
  <c r="AX91" i="21"/>
  <c r="X99" i="24"/>
  <c r="AH13" i="21"/>
  <c r="AH28" i="21"/>
  <c r="AI134" i="21"/>
  <c r="AI145" i="21"/>
  <c r="AI193" i="21"/>
  <c r="AH147" i="21"/>
  <c r="AH195" i="21"/>
  <c r="BC195" i="21"/>
  <c r="T42" i="24"/>
  <c r="AA93" i="24"/>
  <c r="Y56" i="24"/>
  <c r="R110" i="24"/>
  <c r="Z109" i="24"/>
  <c r="AB109" i="24" s="1"/>
  <c r="AA77" i="24"/>
  <c r="Y79" i="21"/>
  <c r="AI112" i="21"/>
  <c r="AD111" i="21"/>
  <c r="AD104" i="21" s="1"/>
  <c r="AD25" i="21" s="1"/>
  <c r="Y42" i="24"/>
  <c r="T77" i="21"/>
  <c r="AG15" i="21"/>
  <c r="AH138" i="21"/>
  <c r="AG18" i="21"/>
  <c r="AG158" i="21"/>
  <c r="AG186" i="21"/>
  <c r="AH199" i="21"/>
  <c r="T70" i="24"/>
  <c r="AA85" i="24"/>
  <c r="AA111" i="24"/>
  <c r="AH112" i="21"/>
  <c r="AC79" i="21"/>
  <c r="Z111" i="21"/>
  <c r="Z104" i="21" s="1"/>
  <c r="AL71" i="21"/>
  <c r="AO71" i="21" s="1"/>
  <c r="AG197" i="21"/>
  <c r="S69" i="24"/>
  <c r="R69" i="24" s="1"/>
  <c r="AI183" i="21"/>
  <c r="X56" i="24"/>
  <c r="AH168" i="21"/>
  <c r="AN161" i="21"/>
  <c r="AG142" i="21"/>
  <c r="AC140" i="21"/>
  <c r="AF188" i="21"/>
  <c r="AO188" i="21"/>
  <c r="AH189" i="21"/>
  <c r="AN87" i="21"/>
  <c r="AO78" i="21"/>
  <c r="T92" i="21"/>
  <c r="AI92" i="21" s="1"/>
  <c r="Y69" i="24"/>
  <c r="AX85" i="21"/>
  <c r="AY82" i="21"/>
  <c r="AY78" i="21"/>
  <c r="AX82" i="21"/>
  <c r="AW75" i="21"/>
  <c r="AI172" i="21"/>
  <c r="AH102" i="21"/>
  <c r="AH183" i="21"/>
  <c r="AA29" i="24"/>
  <c r="T110" i="24"/>
  <c r="Y84" i="24"/>
  <c r="AI39" i="21"/>
  <c r="AI22" i="21"/>
  <c r="Y33" i="21"/>
  <c r="AI168" i="21"/>
  <c r="AG96" i="21"/>
  <c r="AI84" i="21"/>
  <c r="AN188" i="21"/>
  <c r="AB77" i="21"/>
  <c r="AI78" i="21"/>
  <c r="AH90" i="21"/>
  <c r="AE111" i="21"/>
  <c r="AE104" i="21" s="1"/>
  <c r="AE25" i="21" s="1"/>
  <c r="Y101" i="24"/>
  <c r="AK81" i="21"/>
  <c r="AG177" i="21"/>
  <c r="AH8" i="21"/>
  <c r="AH132" i="21"/>
  <c r="Y58" i="24"/>
  <c r="Y65" i="24"/>
  <c r="AG39" i="21"/>
  <c r="AI94" i="21"/>
  <c r="AI96" i="21"/>
  <c r="AG162" i="21"/>
  <c r="Y42" i="21"/>
  <c r="AC188" i="21"/>
  <c r="AC113" i="21" s="1"/>
  <c r="AC111" i="21" s="1"/>
  <c r="AC104" i="21" s="1"/>
  <c r="Y78" i="21"/>
  <c r="AY91" i="21"/>
  <c r="AA17" i="24"/>
  <c r="V55" i="24"/>
  <c r="AH172" i="21"/>
  <c r="AH184" i="21"/>
  <c r="AH193" i="21"/>
  <c r="AG201" i="21"/>
  <c r="AH46" i="21"/>
  <c r="AG102" i="21"/>
  <c r="AG8" i="21"/>
  <c r="AH136" i="21"/>
  <c r="AG20" i="21"/>
  <c r="BC193" i="21"/>
  <c r="X69" i="24"/>
  <c r="X95" i="24"/>
  <c r="AH39" i="21"/>
  <c r="AI33" i="21"/>
  <c r="AG22" i="21"/>
  <c r="AH98" i="21"/>
  <c r="AH169" i="21"/>
  <c r="AG141" i="21"/>
  <c r="AI121" i="21"/>
  <c r="AC42" i="21"/>
  <c r="AO91" i="21"/>
  <c r="AN79" i="21"/>
  <c r="AL77" i="21"/>
  <c r="R77" i="21"/>
  <c r="AY161" i="21"/>
  <c r="Y52" i="24"/>
  <c r="AH191" i="21"/>
  <c r="AQ161" i="21"/>
  <c r="AY75" i="21"/>
  <c r="AI45" i="21"/>
  <c r="AH177" i="21"/>
  <c r="AI15" i="21"/>
  <c r="AI143" i="21"/>
  <c r="BC197" i="21"/>
  <c r="AA62" i="24"/>
  <c r="X67" i="24"/>
  <c r="AA88" i="24"/>
  <c r="Z92" i="24"/>
  <c r="AB92" i="24" s="1"/>
  <c r="AA98" i="24"/>
  <c r="Y67" i="24"/>
  <c r="AH33" i="21"/>
  <c r="AG99" i="21"/>
  <c r="AI97" i="21"/>
  <c r="AN140" i="21"/>
  <c r="AY164" i="21"/>
  <c r="AO112" i="21"/>
  <c r="AN91" i="21"/>
  <c r="AO85" i="21"/>
  <c r="AC72" i="21"/>
  <c r="AC93" i="21" s="1"/>
  <c r="AH73" i="21"/>
  <c r="AM160" i="21"/>
  <c r="Y45" i="24"/>
  <c r="AG191" i="21"/>
  <c r="BC161" i="21"/>
  <c r="AH187" i="21"/>
  <c r="AX75" i="21"/>
  <c r="AW85" i="21"/>
  <c r="AH99" i="21"/>
  <c r="X55" i="24"/>
  <c r="AG184" i="21"/>
  <c r="AH197" i="21"/>
  <c r="AI132" i="21"/>
  <c r="AI147" i="21"/>
  <c r="S109" i="24"/>
  <c r="T109" i="24" s="1"/>
  <c r="AC33" i="21"/>
  <c r="AF42" i="21"/>
  <c r="AG42" i="21" s="1"/>
  <c r="AG44" i="21"/>
  <c r="AO140" i="21"/>
  <c r="AX164" i="21"/>
  <c r="AN85" i="21"/>
  <c r="AH92" i="21"/>
  <c r="AJ90" i="21"/>
  <c r="AJ150" i="21" s="1"/>
  <c r="AJ125" i="21" s="1"/>
  <c r="AW161" i="21"/>
  <c r="X72" i="24"/>
  <c r="AY83" i="21"/>
  <c r="AK77" i="21"/>
  <c r="AU81" i="21"/>
  <c r="Z82" i="24"/>
  <c r="AI73" i="21"/>
  <c r="AG73" i="21"/>
  <c r="AG92" i="21"/>
  <c r="AW73" i="21"/>
  <c r="AG139" i="21"/>
  <c r="AO167" i="21"/>
  <c r="AI182" i="21"/>
  <c r="AH32" i="21"/>
  <c r="AG179" i="21"/>
  <c r="AH38" i="21"/>
  <c r="AN42" i="21"/>
  <c r="AG6" i="21"/>
  <c r="AG13" i="21"/>
  <c r="AH123" i="21"/>
  <c r="AH145" i="21"/>
  <c r="AH72" i="21" s="1"/>
  <c r="AI18" i="21"/>
  <c r="AH118" i="21"/>
  <c r="AI158" i="21"/>
  <c r="AH164" i="21"/>
  <c r="AG19" i="21"/>
  <c r="AG178" i="21"/>
  <c r="AJ195" i="21"/>
  <c r="AI192" i="21"/>
  <c r="BC199" i="21"/>
  <c r="AI35" i="21"/>
  <c r="AI142" i="21"/>
  <c r="AN164" i="21"/>
  <c r="AH97" i="21"/>
  <c r="AO82" i="21"/>
  <c r="AE77" i="21"/>
  <c r="AD81" i="21"/>
  <c r="AE81" i="21"/>
  <c r="AF81" i="21" s="1"/>
  <c r="AG81" i="21" s="1"/>
  <c r="AO170" i="21"/>
  <c r="AG14" i="21"/>
  <c r="AI29" i="21"/>
  <c r="AM48" i="21"/>
  <c r="AG124" i="21"/>
  <c r="AG196" i="21"/>
  <c r="AH181" i="21"/>
  <c r="AH51" i="21"/>
  <c r="AH35" i="21"/>
  <c r="AH141" i="21"/>
  <c r="AG90" i="21"/>
  <c r="Z81" i="21"/>
  <c r="AA81" i="21"/>
  <c r="R101" i="24"/>
  <c r="V99" i="24"/>
  <c r="AW112" i="21"/>
  <c r="AG180" i="21"/>
  <c r="AM78" i="21"/>
  <c r="AC54" i="21"/>
  <c r="R99" i="24"/>
  <c r="R73" i="24"/>
  <c r="R55" i="24"/>
  <c r="AG187" i="21"/>
  <c r="AI201" i="21"/>
  <c r="AH176" i="21"/>
  <c r="AI198" i="21"/>
  <c r="AI122" i="21"/>
  <c r="AG136" i="21"/>
  <c r="AH143" i="21"/>
  <c r="AG12" i="21"/>
  <c r="AI20" i="21"/>
  <c r="AI133" i="21"/>
  <c r="AI148" i="21"/>
  <c r="BC201" i="21"/>
  <c r="AG182" i="21"/>
  <c r="AF140" i="21"/>
  <c r="AF79" i="21" s="1"/>
  <c r="AG79" i="21" s="1"/>
  <c r="AH115" i="21"/>
  <c r="AF114" i="21"/>
  <c r="AM140" i="21"/>
  <c r="AN112" i="21"/>
  <c r="AG75" i="21"/>
  <c r="AI75" i="21"/>
  <c r="AA77" i="21"/>
  <c r="AA111" i="21"/>
  <c r="AA104" i="21" s="1"/>
  <c r="AN170" i="21"/>
  <c r="V70" i="24"/>
  <c r="AU77" i="21"/>
  <c r="AI185" i="21"/>
  <c r="AH198" i="21"/>
  <c r="AH12" i="21"/>
  <c r="AG137" i="21"/>
  <c r="BC194" i="21"/>
  <c r="AH40" i="21"/>
  <c r="AG95" i="21"/>
  <c r="S45" i="24"/>
  <c r="V45" i="24" s="1"/>
  <c r="AM167" i="21"/>
  <c r="Y140" i="21"/>
  <c r="AM112" i="21"/>
  <c r="AM75" i="21"/>
  <c r="AD77" i="21"/>
  <c r="AK71" i="21"/>
  <c r="AK54" i="21" s="1"/>
  <c r="AY113" i="21"/>
  <c r="AX113" i="21"/>
  <c r="AW113" i="21"/>
  <c r="AH37" i="21"/>
  <c r="AG37" i="21"/>
  <c r="Y81" i="21"/>
  <c r="AH160" i="21"/>
  <c r="AI160" i="21"/>
  <c r="AG160" i="21"/>
  <c r="AM173" i="21"/>
  <c r="AN173" i="21"/>
  <c r="R56" i="24"/>
  <c r="P56" i="24"/>
  <c r="AI7" i="21"/>
  <c r="AH29" i="21"/>
  <c r="AI124" i="21"/>
  <c r="AG135" i="21"/>
  <c r="AI146" i="21"/>
  <c r="AG164" i="21"/>
  <c r="AI176" i="21"/>
  <c r="AH194" i="21"/>
  <c r="AG5" i="21"/>
  <c r="AI21" i="21"/>
  <c r="AH47" i="21"/>
  <c r="AH16" i="21"/>
  <c r="AI71" i="21"/>
  <c r="AH137" i="21"/>
  <c r="AH148" i="21"/>
  <c r="AI175" i="21"/>
  <c r="AH179" i="21"/>
  <c r="AG192" i="21"/>
  <c r="AH200" i="21"/>
  <c r="BC198" i="21"/>
  <c r="BC192" i="21"/>
  <c r="AI180" i="21"/>
  <c r="T72" i="24"/>
  <c r="AI95" i="21"/>
  <c r="AG51" i="21"/>
  <c r="AG38" i="21"/>
  <c r="AF167" i="21"/>
  <c r="AF48" i="21" s="1"/>
  <c r="AG169" i="21"/>
  <c r="AG121" i="21"/>
  <c r="AC82" i="21"/>
  <c r="AB81" i="21"/>
  <c r="AC81" i="21" s="1"/>
  <c r="AG87" i="21"/>
  <c r="AH87" i="21"/>
  <c r="Q50" i="24"/>
  <c r="P51" i="24"/>
  <c r="AI139" i="21"/>
  <c r="AH175" i="21"/>
  <c r="AH196" i="21"/>
  <c r="AI200" i="21"/>
  <c r="BC196" i="21"/>
  <c r="AO72" i="21"/>
  <c r="AM72" i="21"/>
  <c r="AI82" i="21"/>
  <c r="AH82" i="21"/>
  <c r="AO83" i="21"/>
  <c r="AN83" i="21"/>
  <c r="AM83" i="21"/>
  <c r="V98" i="24"/>
  <c r="R98" i="24"/>
  <c r="Y110" i="24"/>
  <c r="V110" i="24"/>
  <c r="AN73" i="21"/>
  <c r="AM73" i="21"/>
  <c r="AO73" i="21"/>
  <c r="AH83" i="21"/>
  <c r="AI83" i="21"/>
  <c r="AG83" i="21"/>
  <c r="X51" i="24"/>
  <c r="Y51" i="24"/>
  <c r="AI14" i="21"/>
  <c r="AH146" i="21"/>
  <c r="AI19" i="21"/>
  <c r="AI171" i="21"/>
  <c r="AG40" i="21"/>
  <c r="AH95" i="21"/>
  <c r="Y72" i="21"/>
  <c r="AF54" i="21"/>
  <c r="S57" i="24" s="1"/>
  <c r="T57" i="24" s="1"/>
  <c r="AF91" i="21"/>
  <c r="AF72" i="21"/>
  <c r="AF93" i="21" s="1"/>
  <c r="AO42" i="21"/>
  <c r="AI37" i="21"/>
  <c r="AG200" i="21"/>
  <c r="Y161" i="21"/>
  <c r="AI181" i="21"/>
  <c r="AI55" i="21"/>
  <c r="AI72" i="21" s="1"/>
  <c r="AG55" i="21"/>
  <c r="AG72" i="21" s="1"/>
  <c r="S51" i="24"/>
  <c r="Y188" i="21"/>
  <c r="AO173" i="21"/>
  <c r="AM74" i="21"/>
  <c r="AN74" i="21"/>
  <c r="AO74" i="21"/>
  <c r="AS164" i="21"/>
  <c r="BC164" i="21"/>
  <c r="AQ164" i="21"/>
  <c r="I49" i="17" l="1"/>
  <c r="R52" i="24"/>
  <c r="V52" i="24"/>
  <c r="AF161" i="21"/>
  <c r="AI161" i="21" s="1"/>
  <c r="AN25" i="21"/>
  <c r="AI86" i="21"/>
  <c r="AO25" i="21"/>
  <c r="AW188" i="21"/>
  <c r="AX188" i="21"/>
  <c r="AG86" i="21"/>
  <c r="AM111" i="21"/>
  <c r="AO111" i="21"/>
  <c r="AN104" i="21"/>
  <c r="AM104" i="21"/>
  <c r="AY188" i="21"/>
  <c r="AN111" i="21"/>
  <c r="AX104" i="21"/>
  <c r="AY104" i="21"/>
  <c r="AG74" i="21"/>
  <c r="AH74" i="21"/>
  <c r="AN77" i="21"/>
  <c r="AX77" i="21"/>
  <c r="AI93" i="21"/>
  <c r="AF150" i="21"/>
  <c r="AL125" i="21"/>
  <c r="AW54" i="21"/>
  <c r="AY54" i="21"/>
  <c r="AX54" i="21"/>
  <c r="AH79" i="21"/>
  <c r="AI79" i="21"/>
  <c r="AU25" i="21"/>
  <c r="AU32" i="21" s="1"/>
  <c r="AU21" i="21" s="1"/>
  <c r="AL32" i="21"/>
  <c r="W44" i="24"/>
  <c r="R57" i="24"/>
  <c r="AG188" i="21"/>
  <c r="AF113" i="21"/>
  <c r="AF111" i="21" s="1"/>
  <c r="AH111" i="21" s="1"/>
  <c r="AU93" i="21"/>
  <c r="AU150" i="21" s="1"/>
  <c r="AU125" i="21" s="1"/>
  <c r="AL54" i="21"/>
  <c r="AT54" i="21"/>
  <c r="AL92" i="21"/>
  <c r="AL90" i="21" s="1"/>
  <c r="AL150" i="21" s="1"/>
  <c r="AN150" i="21" s="1"/>
  <c r="AK92" i="21"/>
  <c r="AK90" i="21" s="1"/>
  <c r="AK150" i="21" s="1"/>
  <c r="AK125" i="21" s="1"/>
  <c r="AF77" i="21"/>
  <c r="AH77" i="21" s="1"/>
  <c r="AF104" i="21"/>
  <c r="AU92" i="21"/>
  <c r="Y76" i="24"/>
  <c r="Y109" i="24"/>
  <c r="Y108" i="24" s="1"/>
  <c r="W24" i="24"/>
  <c r="X24" i="24" s="1"/>
  <c r="Y82" i="24"/>
  <c r="AB82" i="24"/>
  <c r="W7" i="24"/>
  <c r="X7" i="24" s="1"/>
  <c r="X8" i="24"/>
  <c r="AA103" i="24"/>
  <c r="AB103" i="24"/>
  <c r="AA24" i="24"/>
  <c r="AB24" i="24"/>
  <c r="AA109" i="24"/>
  <c r="AA66" i="24"/>
  <c r="AB66" i="24"/>
  <c r="AA21" i="24"/>
  <c r="AB21" i="24"/>
  <c r="AW81" i="21"/>
  <c r="AW71" i="21"/>
  <c r="AY71" i="21"/>
  <c r="AI188" i="21"/>
  <c r="AH188" i="21"/>
  <c r="V69" i="24"/>
  <c r="Y103" i="24"/>
  <c r="Y102" i="24" s="1"/>
  <c r="AH42" i="21"/>
  <c r="F51" i="17"/>
  <c r="AH93" i="21"/>
  <c r="AW77" i="21"/>
  <c r="V109" i="24"/>
  <c r="AY77" i="21"/>
  <c r="AA7" i="24"/>
  <c r="Y12" i="24"/>
  <c r="AA12" i="24"/>
  <c r="AX71" i="21"/>
  <c r="T90" i="21"/>
  <c r="AI42" i="21"/>
  <c r="AG93" i="21"/>
  <c r="AW92" i="21"/>
  <c r="AC77" i="21"/>
  <c r="AN71" i="21"/>
  <c r="T45" i="24"/>
  <c r="AM71" i="21"/>
  <c r="R109" i="24"/>
  <c r="AY92" i="21"/>
  <c r="P50" i="24"/>
  <c r="T69" i="24"/>
  <c r="Y77" i="21"/>
  <c r="AI81" i="21"/>
  <c r="AH81" i="21"/>
  <c r="AM77" i="21"/>
  <c r="AO77" i="21"/>
  <c r="AG161" i="21"/>
  <c r="Y92" i="24"/>
  <c r="AA92" i="24"/>
  <c r="AX81" i="21"/>
  <c r="AA82" i="24"/>
  <c r="AG114" i="21"/>
  <c r="AH114" i="21"/>
  <c r="AI114" i="21"/>
  <c r="AG140" i="21"/>
  <c r="AI140" i="21"/>
  <c r="AH140" i="21"/>
  <c r="AX111" i="21"/>
  <c r="AW111" i="21"/>
  <c r="AY111" i="21"/>
  <c r="R51" i="24"/>
  <c r="T51" i="24"/>
  <c r="S50" i="24"/>
  <c r="T50" i="24" s="1"/>
  <c r="V51" i="24"/>
  <c r="AN81" i="21"/>
  <c r="AO81" i="21"/>
  <c r="AM81" i="21"/>
  <c r="AH167" i="21"/>
  <c r="AG167" i="21"/>
  <c r="AI167" i="21"/>
  <c r="AH54" i="21"/>
  <c r="AI54" i="21"/>
  <c r="AG54" i="21"/>
  <c r="AG91" i="21"/>
  <c r="AI91" i="21"/>
  <c r="AH91" i="21"/>
  <c r="AH48" i="21"/>
  <c r="AG48" i="21"/>
  <c r="AI48" i="21"/>
  <c r="AH161" i="21" l="1"/>
  <c r="Y7" i="24"/>
  <c r="AG77" i="21"/>
  <c r="AI77" i="21"/>
  <c r="R50" i="24"/>
  <c r="AN90" i="21"/>
  <c r="AM150" i="21"/>
  <c r="AV90" i="21"/>
  <c r="AW90" i="21" s="1"/>
  <c r="AU90" i="21"/>
  <c r="AV93" i="21" s="1"/>
  <c r="AM90" i="21"/>
  <c r="AI111" i="21"/>
  <c r="AO92" i="21"/>
  <c r="AG111" i="21"/>
  <c r="AF25" i="21"/>
  <c r="AI104" i="21"/>
  <c r="AG104" i="21"/>
  <c r="AH104" i="21"/>
  <c r="AM92" i="21"/>
  <c r="AN92" i="21"/>
  <c r="AG113" i="21"/>
  <c r="AH113" i="21"/>
  <c r="AI113" i="21"/>
  <c r="AO32" i="21"/>
  <c r="AN32" i="21"/>
  <c r="AM32" i="21"/>
  <c r="AV125" i="21"/>
  <c r="AW150" i="21"/>
  <c r="AX150" i="21"/>
  <c r="W57" i="24"/>
  <c r="Y57" i="24" s="1"/>
  <c r="Y50" i="24" s="1"/>
  <c r="AN54" i="21"/>
  <c r="AM54" i="21"/>
  <c r="AO54" i="21"/>
  <c r="AV32" i="21"/>
  <c r="Z44" i="24"/>
  <c r="AA44" i="24" s="1"/>
  <c r="AX25" i="21"/>
  <c r="AW25" i="21"/>
  <c r="AY25" i="21"/>
  <c r="AO125" i="21"/>
  <c r="AN125" i="21"/>
  <c r="AM125" i="21"/>
  <c r="AF125" i="21"/>
  <c r="AH150" i="21"/>
  <c r="AG150" i="21"/>
  <c r="AI90" i="21"/>
  <c r="T150" i="21"/>
  <c r="W37" i="24"/>
  <c r="X37" i="24" s="1"/>
  <c r="X44" i="24"/>
  <c r="AA57" i="24"/>
  <c r="AB57" i="24"/>
  <c r="AO90" i="21"/>
  <c r="AX90" i="21"/>
  <c r="AC90" i="21"/>
  <c r="Y90" i="21"/>
  <c r="Y150" i="21" s="1"/>
  <c r="Y125" i="21" s="1"/>
  <c r="AY90" i="21" l="1"/>
  <c r="AY93" i="21"/>
  <c r="AX93" i="21"/>
  <c r="AW93" i="21"/>
  <c r="AA50" i="24"/>
  <c r="AB50" i="24"/>
  <c r="AC150" i="21"/>
  <c r="AO150" i="21"/>
  <c r="AI150" i="21"/>
  <c r="AB44" i="24"/>
  <c r="Y44" i="24"/>
  <c r="AI125" i="21"/>
  <c r="AH125" i="21"/>
  <c r="AG125" i="21"/>
  <c r="AW32" i="21"/>
  <c r="AY32" i="21"/>
  <c r="AX32" i="21"/>
  <c r="X57" i="24"/>
  <c r="W50" i="24"/>
  <c r="X50" i="24" s="1"/>
  <c r="V57" i="24"/>
  <c r="V50" i="24" s="1"/>
  <c r="AY125" i="21"/>
  <c r="AW125" i="21"/>
  <c r="AH25" i="21"/>
  <c r="AI25" i="21"/>
  <c r="AG25" i="21"/>
  <c r="S44" i="24"/>
  <c r="AY150" i="21"/>
  <c r="C6" i="5"/>
  <c r="AM50" i="25"/>
  <c r="AO50" i="25"/>
  <c r="AN50" i="25"/>
  <c r="Z40" i="24" l="1"/>
  <c r="Z37" i="24" s="1"/>
  <c r="AY21" i="21"/>
  <c r="AX21" i="21"/>
  <c r="AW21" i="21"/>
  <c r="AB43" i="24"/>
  <c r="AA43" i="24"/>
  <c r="Y43" i="24"/>
  <c r="R44" i="24"/>
  <c r="R37" i="24" s="1"/>
  <c r="T44" i="24"/>
  <c r="S37" i="24"/>
  <c r="T37" i="24" s="1"/>
  <c r="V44" i="24"/>
  <c r="V37" i="24" s="1"/>
  <c r="Y46" i="24"/>
  <c r="AA46" i="24"/>
  <c r="AB46" i="24"/>
  <c r="AB40" i="24" l="1"/>
  <c r="AA40" i="24"/>
  <c r="Y40" i="24"/>
  <c r="Y37" i="24" s="1"/>
  <c r="AB37" i="24" l="1"/>
  <c r="AA37" i="24"/>
</calcChain>
</file>

<file path=xl/sharedStrings.xml><?xml version="1.0" encoding="utf-8"?>
<sst xmlns="http://schemas.openxmlformats.org/spreadsheetml/2006/main" count="8200" uniqueCount="1507">
  <si>
    <t>FOND</t>
  </si>
  <si>
    <t>%</t>
  </si>
  <si>
    <t>ESF</t>
  </si>
  <si>
    <t>Koolitusel osalenud õpetajate arv</t>
  </si>
  <si>
    <t>Koolitusel osalenud haridusasutuste juhtide arv</t>
  </si>
  <si>
    <t>Koolitusel osalenud noorsootöötajate arv</t>
  </si>
  <si>
    <t>Valdkondade arv, milles on välja töötatud uuenduslik õppevara</t>
  </si>
  <si>
    <t>Kaasajastatud digitaristuga koolide arv</t>
  </si>
  <si>
    <t>ERDF</t>
  </si>
  <si>
    <t>Kaasajastatud pind</t>
  </si>
  <si>
    <t>Loodud ja tegutsevate kogude (valdkonna nõukogud ja koordinatsioonikogu) arv</t>
  </si>
  <si>
    <t>Õpipoisiõppes osalenute arv</t>
  </si>
  <si>
    <t>Praktikajuhendamise koolitustel osalenud juhendajate arv</t>
  </si>
  <si>
    <t>Õppeasutuste arv, kes osalevad ettevõtlusprogrammis, et võtta kasutusele ettevõtlusmoodul</t>
  </si>
  <si>
    <t>Kutseõppeasutuste ja kutseõpet andvate rakenduskõrgkoolide õppekavarühmade akrediteerimiskordade (hindamisühikute) arv</t>
  </si>
  <si>
    <t>Täienduskoolitusel  osalenud täiskasvanute arv</t>
  </si>
  <si>
    <t>Digitaalse kirjaoskuse koolitusel osalenute arv</t>
  </si>
  <si>
    <t>Eesti Töötukassasse loodud karjäärinõustaja ametikohad töötavatele ja mitteaktiivsetele inimestele karjäärinõustamise teenuse osutamiseks</t>
  </si>
  <si>
    <t>Töötavatele ja mitteaktiivsetele inimestele  osutatud karjäärinõustamise kordade arv</t>
  </si>
  <si>
    <t>Hooldajate arv, kes on saanud vähemalt ühte puuetega laste tugiteenust ühe puudega lapse kohta</t>
  </si>
  <si>
    <t>Hoolekande teenuste saajate arv</t>
  </si>
  <si>
    <t>Perepõhiste asendushoolduse vormide pakkujate arv</t>
  </si>
  <si>
    <t>Vanglast vabanejale suunatud tugiteenuste saajate arv</t>
  </si>
  <si>
    <t>Alkoholi tarvitamise vähendamisele suunatud teenuseid saanud inimeste arv</t>
  </si>
  <si>
    <t>Pädevuskeskustena töötavate piirkondlike haiglate kaasajastatud raviüksuste arv</t>
  </si>
  <si>
    <t>Kaasajastatud esmatasandi tervisekeskuste arv</t>
  </si>
  <si>
    <t>Puuetega inimeste arv, kellele on tagatud sobivad eluruumid</t>
  </si>
  <si>
    <t>Kohanemiskoolitustel osalejate arv</t>
  </si>
  <si>
    <t>Tugisüsteemi kasutajate arv</t>
  </si>
  <si>
    <t>Lõimumiskoolitustel osalejate arv</t>
  </si>
  <si>
    <t>Noorsootöö teenustes osalejate koguarv</t>
  </si>
  <si>
    <t>Osalise töövõimega inimesed, kes on saanud töövõime reformi vahendusel teenuseid</t>
  </si>
  <si>
    <t>Tööandjaid ja töötajaid toetavate tegevuste arv</t>
  </si>
  <si>
    <t>Töövõime toetamise reform on läbi viidud, sh avalikkus on teadlik reformiga seotud muudatustest, töövõimet hinnatakse uutel alustel ning osapoolte vaheline andmevahetus toimib</t>
  </si>
  <si>
    <t>Aktiivseid tööturuteenuseid saanud osalejate arv</t>
  </si>
  <si>
    <t>Toetust saavate teadusasutustega koostööd tegevate ettevõtete arv</t>
  </si>
  <si>
    <t>Ettevõtete arv, kellega ülikoolid ja teadusasutused on kasvualade rakendusuuringute käigus koostööd teinud</t>
  </si>
  <si>
    <t>Innovaatilisi lahendusi pakkunud ettevõtete arv</t>
  </si>
  <si>
    <t>Ressursitõhususe valdkonnas koolitatute arv</t>
  </si>
  <si>
    <t>Ressursi- ja energiatõhususe auditite arv</t>
  </si>
  <si>
    <t>Abi saavate ettevõtete arv (kokku)</t>
  </si>
  <si>
    <t>Toetust saavate uute ettevõtete arv</t>
  </si>
  <si>
    <t>Korraldatud turundustegevuste arv</t>
  </si>
  <si>
    <t>Laenu, tagatist ja eksporditehingute kindlustust saanud ettevõtjate arv</t>
  </si>
  <si>
    <t>Tööhõive kasv toetust saanud ettevõtetes</t>
  </si>
  <si>
    <t>Varajase faasi fondifondi struktuuri kaudu riskikapitali kaasanud ettevõtjate arv</t>
  </si>
  <si>
    <t>Mitterahalist abi saavate ettevõtete arv</t>
  </si>
  <si>
    <t>Toetusi saavate ettevõtete arv</t>
  </si>
  <si>
    <t>Lahendatud toimepiirkondade ühendusvõimaluste kitsaskohtade  arv</t>
  </si>
  <si>
    <t>CF</t>
  </si>
  <si>
    <t>Liginullenergia-hoone ehitusprojektide arv</t>
  </si>
  <si>
    <t>Renoveeritud või uus soojuse tootmise võimsus kaugküttes (MW)</t>
  </si>
  <si>
    <t>Renoveeritud ja uue torustiku pikkus (km)</t>
  </si>
  <si>
    <t>Soojusmajanduse arengukavade arv</t>
  </si>
  <si>
    <t>Täiendav elanikkond, keda teenindatakse tõhusama veevarustuse abil</t>
  </si>
  <si>
    <t>Taastatud maa kogupindala (ha)</t>
  </si>
  <si>
    <t>Soetatud, rajatud ja rekonstrueeritud objektide arv seoses kaitstavate liikide või elupaikadega</t>
  </si>
  <si>
    <t>Inventeeritud alad</t>
  </si>
  <si>
    <t>Ökosüsteemide arv, millele on elurikkuse sotsiaal-majanduslikult seostatud seisundi hindamissüsteem loodud</t>
  </si>
  <si>
    <t>Soetatud multifunktsionaalsed päästesõidukid</t>
  </si>
  <si>
    <t>Soetatud merereostustõrje sõidukid</t>
  </si>
  <si>
    <t>Avalik linnaruum, mis on loodud või taastatud linnapiirkondades (m2)</t>
  </si>
  <si>
    <t>Linnapiirkondades ehitatud või renoveeritud avalikud või ärihooned (m2)</t>
  </si>
  <si>
    <t>Loodud lasteaia- ja lapsehoiukohtade arv</t>
  </si>
  <si>
    <t>Uuenduslikud arendusprojektid</t>
  </si>
  <si>
    <t>Kohalike omavalitsuste ja MTÜ-de osalejate arv ESF toetatud koolitustel, eesmärgiga suurendada nende asjatundlikkust</t>
  </si>
  <si>
    <t>Toetatud keskvalitsuse organisatsioonide arv, kes said ESF toetust parandamaks oma juhtimissüsteeme</t>
  </si>
  <si>
    <t>Tehtud analüüside arv</t>
  </si>
  <si>
    <t>Kaasamisprojektide arv</t>
  </si>
  <si>
    <t>Rakke- ja ekspertrühmade arv</t>
  </si>
  <si>
    <t>Kodifitseeritud seaduseelnõude arv, mis on esitatud Vabariigi Valitsusele heakskiitmiseks</t>
  </si>
  <si>
    <t>Avalike teenuste parandamise eesmärgil läbi viidud projektide arv</t>
  </si>
  <si>
    <t>Tehniline abi</t>
  </si>
  <si>
    <t>Auditeerivale asutusele suunatud koolituspäevad</t>
  </si>
  <si>
    <t>Potentsiaalsed ja tegutsevad start-up ettevõtjad</t>
  </si>
  <si>
    <t>31 420</t>
  </si>
  <si>
    <t>Sihttase 2023</t>
  </si>
  <si>
    <t>1.1.1</t>
  </si>
  <si>
    <t>1.2.1</t>
  </si>
  <si>
    <t>1.2.2</t>
  </si>
  <si>
    <t>1.3.1</t>
  </si>
  <si>
    <t>1.4.1</t>
  </si>
  <si>
    <t>1.4.2</t>
  </si>
  <si>
    <t>1.5.1</t>
  </si>
  <si>
    <t>1.5.2</t>
  </si>
  <si>
    <t>1.5.3</t>
  </si>
  <si>
    <t>1.5.4</t>
  </si>
  <si>
    <t>1.6.1</t>
  </si>
  <si>
    <t>1.6.2</t>
  </si>
  <si>
    <t>1.6.3</t>
  </si>
  <si>
    <t>1.6.4</t>
  </si>
  <si>
    <t>2.1.1</t>
  </si>
  <si>
    <t>2.1.2</t>
  </si>
  <si>
    <t>2.2.1</t>
  </si>
  <si>
    <t>2.2.2</t>
  </si>
  <si>
    <t>2.2.3</t>
  </si>
  <si>
    <t>2.3.1</t>
  </si>
  <si>
    <t>2.4.1</t>
  </si>
  <si>
    <t>2.4.2</t>
  </si>
  <si>
    <t>2.5.1</t>
  </si>
  <si>
    <t>2.5.2</t>
  </si>
  <si>
    <t>2.6.2</t>
  </si>
  <si>
    <t>2.6.3</t>
  </si>
  <si>
    <t>2.6.4</t>
  </si>
  <si>
    <t>2.6.5</t>
  </si>
  <si>
    <t>2.6.6</t>
  </si>
  <si>
    <t>2.7.1</t>
  </si>
  <si>
    <t>2.7.2</t>
  </si>
  <si>
    <t>2.7.3</t>
  </si>
  <si>
    <t>2.7.4</t>
  </si>
  <si>
    <t>3.1.1</t>
  </si>
  <si>
    <t>3.1.2</t>
  </si>
  <si>
    <t>3.1.3</t>
  </si>
  <si>
    <t>3.2.1</t>
  </si>
  <si>
    <t>4.1.1</t>
  </si>
  <si>
    <t>4.1.2</t>
  </si>
  <si>
    <t>4.1.3</t>
  </si>
  <si>
    <t>4.1.4</t>
  </si>
  <si>
    <t>4.1.5</t>
  </si>
  <si>
    <t>4.2.1</t>
  </si>
  <si>
    <t>4.2.2</t>
  </si>
  <si>
    <t>4.2.3</t>
  </si>
  <si>
    <t>4.2.4</t>
  </si>
  <si>
    <t>4.2.5</t>
  </si>
  <si>
    <t>4.2.6</t>
  </si>
  <si>
    <t>4.3.1</t>
  </si>
  <si>
    <t>4.3.2</t>
  </si>
  <si>
    <t>4.3.3</t>
  </si>
  <si>
    <t>4.3.4</t>
  </si>
  <si>
    <t>4.3.5</t>
  </si>
  <si>
    <t>4.3.6</t>
  </si>
  <si>
    <t>4.4.1</t>
  </si>
  <si>
    <t>4.4.2</t>
  </si>
  <si>
    <t>5.1.2</t>
  </si>
  <si>
    <t>5.1.3</t>
  </si>
  <si>
    <t>5.1.4</t>
  </si>
  <si>
    <t>5.1.6</t>
  </si>
  <si>
    <t>5.1.8</t>
  </si>
  <si>
    <t>5.2.1</t>
  </si>
  <si>
    <t>5.2.2</t>
  </si>
  <si>
    <t>5.3.1</t>
  </si>
  <si>
    <t>5.3.2</t>
  </si>
  <si>
    <t>5.3.3</t>
  </si>
  <si>
    <t>5.3.4</t>
  </si>
  <si>
    <t>5.3.5</t>
  </si>
  <si>
    <t>5.3.6</t>
  </si>
  <si>
    <t>5.3.7</t>
  </si>
  <si>
    <t>5.4.1</t>
  </si>
  <si>
    <t>5.4.2</t>
  </si>
  <si>
    <t>5.4.3</t>
  </si>
  <si>
    <t>5.4.4</t>
  </si>
  <si>
    <t>6.1.1</t>
  </si>
  <si>
    <t>6.2.1</t>
  </si>
  <si>
    <t>6.2.2</t>
  </si>
  <si>
    <t>6.2.3</t>
  </si>
  <si>
    <t>6.2.4</t>
  </si>
  <si>
    <t>6.3.1</t>
  </si>
  <si>
    <t>6.4.1</t>
  </si>
  <si>
    <t>7.1.1</t>
  </si>
  <si>
    <t>7.2.1</t>
  </si>
  <si>
    <t>7.2.2</t>
  </si>
  <si>
    <t>7.2.3</t>
  </si>
  <si>
    <t>8.1.1</t>
  </si>
  <si>
    <t>8.1.2</t>
  </si>
  <si>
    <t>8.1.3</t>
  </si>
  <si>
    <t>8.1.4</t>
  </si>
  <si>
    <t>8.1.5</t>
  </si>
  <si>
    <t>8.1.9</t>
  </si>
  <si>
    <t>8.1.6</t>
  </si>
  <si>
    <t>8.1.7</t>
  </si>
  <si>
    <t>8.1.8</t>
  </si>
  <si>
    <t>8.2.1</t>
  </si>
  <si>
    <t>8.2.2</t>
  </si>
  <si>
    <t>8.2.3</t>
  </si>
  <si>
    <t>9.1.1</t>
  </si>
  <si>
    <t>9.1.2</t>
  </si>
  <si>
    <t>9.2.1</t>
  </si>
  <si>
    <t>9.2.2</t>
  </si>
  <si>
    <t>10.1.1</t>
  </si>
  <si>
    <t>10.1.2</t>
  </si>
  <si>
    <t>10.1.3</t>
  </si>
  <si>
    <t>10.1.4</t>
  </si>
  <si>
    <t>10.2.1</t>
  </si>
  <si>
    <t>10.2.2</t>
  </si>
  <si>
    <t>10.2.3</t>
  </si>
  <si>
    <t>10.2.4</t>
  </si>
  <si>
    <t>11.1.1</t>
  </si>
  <si>
    <t>11.2.1</t>
  </si>
  <si>
    <t>12.1.1</t>
  </si>
  <si>
    <t>12.1.2</t>
  </si>
  <si>
    <t>12.1.3</t>
  </si>
  <si>
    <t>12.1.4</t>
  </si>
  <si>
    <t>12.2.1</t>
  </si>
  <si>
    <t>12.2.2</t>
  </si>
  <si>
    <t>12.2.3</t>
  </si>
  <si>
    <t>12.2.4</t>
  </si>
  <si>
    <t>12.2.5</t>
  </si>
  <si>
    <t>12.2.6</t>
  </si>
  <si>
    <t>12.2.7</t>
  </si>
  <si>
    <t>12.3.1</t>
  </si>
  <si>
    <t>12.3.2</t>
  </si>
  <si>
    <t>Individuaalseid õppenõustamise ja karjääriteenuseid saanud laste, õppurite ning noorte arv</t>
  </si>
  <si>
    <t>sealhulgas põhikooli 3. kooliastmes karjääriinfot ja/või individuaalnõustamist saanud õppurite arv</t>
  </si>
  <si>
    <t>HEV õpilaste integreerimiseks toetust saavate koolide arv</t>
  </si>
  <si>
    <t>Täiendavas keeleõppes osalenute arv</t>
  </si>
  <si>
    <t>Uute lapsehoiukohtade arv</t>
  </si>
  <si>
    <t>Loodud kvaliteetsete teenuskohtade arv</t>
  </si>
  <si>
    <t>Koostöö- ja kommunikatsiooni-tegevustes osalevate isikute arv</t>
  </si>
  <si>
    <t>Täiustatud uuringutealase taristuga asutustes töötavate teadurite arv</t>
  </si>
  <si>
    <t>Välismaalastest teadlaste osakaal Eesti teadlaste ja inseneride koguarvust</t>
  </si>
  <si>
    <t>Välisüliõpilaste osakaal magistri- ja doktoriõppes</t>
  </si>
  <si>
    <t>Tippkeskuse teadlaste poolt kalendriaastal avaldatud publikatsioonide arv (WoS+ERIH A)</t>
  </si>
  <si>
    <t>Toetatud ettevõtted, kes on tutvustanud turu jaoks uut toodet või teenust</t>
  </si>
  <si>
    <t>Toetatud ettevõtted, kes on tutvustanud ettevõtte jaoks uut toodet või teenust</t>
  </si>
  <si>
    <t>Ressursi- ja energiasäästuks toetust saanud ettevõtete arv</t>
  </si>
  <si>
    <t>Jäätmete ringlussevõtuks toetust saanud projektide arv</t>
  </si>
  <si>
    <t>Jäätmete korduskasutuseks ettevalmistamiseks toetust saanud projektide arv</t>
  </si>
  <si>
    <t>Koostöövõrgustikes osalevate ettevõtete arv</t>
  </si>
  <si>
    <t>Mitterahalist toetut saavate ettevõtete arv</t>
  </si>
  <si>
    <t>Paranenud energia-tarbimisklassiga kodumajapidamiste (korterite) arv</t>
  </si>
  <si>
    <t>Renoveeritud tänavavalgustuspunktide arv</t>
  </si>
  <si>
    <t xml:space="preserve">Täiendav elanikkond, kellele on suunatud tõhusama reoveepuhastuse teenus </t>
  </si>
  <si>
    <t>Seisundi parandamiseks toetust saanud elupaikade pindala (ha)</t>
  </si>
  <si>
    <t>Automaatsondijaam</t>
  </si>
  <si>
    <t>Kogu linnapiirkonna ühistranspordivõrgustikku arendavate ning liikuvust arendavate ja uuenduslike kergliikluse edendamise projektide arv</t>
  </si>
  <si>
    <t>rekonstrueeritud või uuendatud maanteelõikude kogupikkus, millest TEN-T (km)</t>
  </si>
  <si>
    <t>parandatud ühendusvõimalustega ühistranspordipeatuste arv</t>
  </si>
  <si>
    <t>rekonstrueeritud või uuendatud raudteelõikude kogupikkus, millest TEN-T (km)</t>
  </si>
  <si>
    <t>keskkonnasõbralike ja vähese CO2-heitega transpordisüsteemide, sh siseveeteede ja meretranspordi, sadamate ning eri transpordiliikide ühendamiseks/parandamiseks rekonstrueeritud/ehitatud objektid</t>
  </si>
  <si>
    <t>Teenuste baastaristul põhinevate uute piiriüleste avalike teenuste arv</t>
  </si>
  <si>
    <t>Kohalikku ja regionaalset arendusvõimekust ning kohaliku/regionaalse administratsiooni ja kodanike vahel koostööd parandavate ESF toetatud projektide arv</t>
  </si>
  <si>
    <t>ERF</t>
  </si>
  <si>
    <t>ÜF</t>
  </si>
  <si>
    <t>HTM</t>
  </si>
  <si>
    <t>MKM</t>
  </si>
  <si>
    <t>SOM</t>
  </si>
  <si>
    <t>RM</t>
  </si>
  <si>
    <t>KUM</t>
  </si>
  <si>
    <t>SIM</t>
  </si>
  <si>
    <t>RK</t>
  </si>
  <si>
    <t>1.1</t>
  </si>
  <si>
    <t>1.2</t>
  </si>
  <si>
    <t>1.4</t>
  </si>
  <si>
    <t>1.5</t>
  </si>
  <si>
    <t>1.6</t>
  </si>
  <si>
    <t>2.4</t>
  </si>
  <si>
    <t>2.5</t>
  </si>
  <si>
    <t>4.1</t>
  </si>
  <si>
    <t>4.2</t>
  </si>
  <si>
    <t>4.3</t>
  </si>
  <si>
    <t>4.4</t>
  </si>
  <si>
    <t>5.1</t>
  </si>
  <si>
    <t>5.2</t>
  </si>
  <si>
    <t>5.4</t>
  </si>
  <si>
    <t>6.1</t>
  </si>
  <si>
    <t>7.1</t>
  </si>
  <si>
    <t>7.2</t>
  </si>
  <si>
    <t>8.1</t>
  </si>
  <si>
    <t>8.2</t>
  </si>
  <si>
    <t>9.1</t>
  </si>
  <si>
    <t>9.2</t>
  </si>
  <si>
    <t>10.1</t>
  </si>
  <si>
    <t>10.2</t>
  </si>
  <si>
    <t>11.1</t>
  </si>
  <si>
    <t>11.2</t>
  </si>
  <si>
    <t>12.1</t>
  </si>
  <si>
    <t>12.3</t>
  </si>
  <si>
    <t>JAH</t>
  </si>
  <si>
    <t>EI</t>
  </si>
  <si>
    <t>2014. ja 2015. a jäädi karjääriteenustes planeeritud mahtude täitmisele alla, kuid õppenõustamise sihid olid isegi pisut ületäidetud. Samas 2016. a eesmärk karjääriteenustes täideti 110% ning järgnevatel aastatel algusaastate alatäitmine eeldatavasti tasandatakse. 2018 vahetase on saavutatav.</t>
  </si>
  <si>
    <t xml:space="preserve">Sh avatud vooru projektides osalejaid 764. 2018. a sihttase peaks olema saavutatav. </t>
  </si>
  <si>
    <t>Sh avatud vooru projektides osalejaid 16.</t>
  </si>
  <si>
    <t>Noorsootöötajate koolituste korraldamine ja arendamine toimub vastavalt iga-aastastele tegevuskavadele, mille täitmine läheb plaanipäraselt.</t>
  </si>
  <si>
    <t>Numbris sisalduvad kolme valminud riigigümnaasiumi andmed 2016. a lõpu seisuga. 2016 vahetasemeni ei jõutud, sest põhikoolide meetme kinnitamine, taotlusvooru väljakuulutamine ja hindamine osutusid prognoositust oluliselt ajamahukamaks. 2018 vahetase on saavutatav.</t>
  </si>
  <si>
    <t>Töökohapõhise õppe meetme käivitamine viibis 2015 aastal, kuna elluviijal oli kompetentsete töötajate leidmisega probleeme. Sisuliselt on 2016. a tase saavutatud ühe aastaga.  2018. aasta sihtase on täidetav, kuid selleks tuleb tõhustada tööandjate ja ühiskonna teadlikkust ja laiendada sihtrühma noorte suunas.</t>
  </si>
  <si>
    <t>Täienduskoolituste pakkumise käivitamine ning läbirääkimised kursuste ühikuhinna kehtestamiseks võtsid kavandatust kauem mistõttu 2015. a tellimust ei koostatud. 2016. a alustati kursustega märtsis. Rakendades lisameetmeid - täiendav tellimus 2017. a, suuremahulisem tellimus 2018. a – on saavutatav 2018. aastaks seatud näitaja siht.</t>
  </si>
  <si>
    <t>Tegevuste käivitumine võttis planeeritust kauem aega.</t>
  </si>
  <si>
    <t>2016. aastaks seatud indikaatorid on täidetud ja täitmine edeneb planeeritust paremini. Seega on  2018. aastaks seatud vahe-eesmärk RA hinnangul saavutatav.</t>
  </si>
  <si>
    <t>Plaanipärane areng. Hanked on läbi 
viidud ja ülejäänud sõidukid saabuvad ka 2017. aastal (va 3 UTV-d, mille hange on veel töös</t>
  </si>
  <si>
    <t>Plaanipärane areng. Hanked on läbi 
viidud ja sõidukid saabuvad 2018. aastal. Reostustõrjelaev ehitatakse nullist. Lennuk on olemas, kuid sellele paigaldatakse Rootsis reostuse seiretehnika</t>
  </si>
  <si>
    <t xml:space="preserve">2016. a-ks seatud sihttase (494) on täidetud, 2018. aastaks seatud vahe-eesmärk on saavutatav. </t>
  </si>
  <si>
    <t>Uuendatud hüdrometeoroloogia seirevõrgu osakaal</t>
  </si>
  <si>
    <t xml:space="preserve">Kuigi tegevuse toetuse andmise tingimused kinnitati 25.11.2015, avati vastav meede ja tegevus SFOSis alles 28.01.2016.  Sellest lähtuvalt on veninud tegevuste elluviimine, maksetaotluse prognoosi esitamine, ettemaksutaotluse esitamine ning ka partnerite stipendiumiväljamaksed üliõpilastele. </t>
  </si>
  <si>
    <t xml:space="preserve">31.12.2016 seisuga on esitatud kokku 41 taotlust kogumahus 19,8 mln eurot. Jaanuari alguse seisuga on hinnatud kokku 20 projekti, kellest rahastatud on 6 (edukuse määr 30%). Projektide kogumaksumus on 2,5 mln eurot, projektidele eraldatud toetuse summa on 1,72 mln eurot. </t>
  </si>
  <si>
    <t xml:space="preserve">Elluviimine plaanipärane. Alustatud on täiendava 9 rakke- või eksperdirühmaga. Sihttase saab tõenäoselt ületatud. </t>
  </si>
  <si>
    <t>Arvestades juba toetatud projekte, võib eeldada  sihttasemete  ületamist. Toetatud on 5 tegutseva kompetentsikeskuse edasiarendusi, mis lõpevad aastal 2019. Nende projektide taotlustes näidatud eeldatav saavutustase ületab 2023. aastaks seatud sihttaseme. Samas on kavandatud ka täiendav lisavoor kompetentsikeskuste koostööprojektideks ettevõtetega 2017. aastal, mille projektid peaksid lõppema 2018. aasta lõpuks ja panustama vahe-eesmärgi näitajasse.</t>
  </si>
  <si>
    <t>Arvestades juba toetatud projekte, võib eeldada  sihttasemete  ületamist. Prognoos arvestab rahastatud projektides esitatud väljundnäitajate mahtusid ning projektide eeldatavaid lõppemise aegasid. Selle järgi saavutatakse nii vahe- kui lõpptase.</t>
  </si>
  <si>
    <t>Nii vahetase kui sihttase tõenäoliselt saavutatakse. Linnapiirkonna meetmest toetuse taotlemise aluseks on kinnitatud linnapiirkondade tegevuskavad. Prognooside aluseks on võetudlinnapiirkondade tegevuskavades nimetatud projektide panus väljudnäitajasse ja nende elluviimise ajakava.</t>
  </si>
  <si>
    <t>Sihttasemed tõenäoliselt saavutatakse. Linnapiirkonna meetmest toetuse taotlemise aluseks on kinnitatud linnapiirkondade tegevuskavad. Prognooside aluseks on võetudlinnapiirkondade tegevuskavades nimetatud projektide panus väljudnäitajasse ja nende elluviimise ajakava</t>
  </si>
  <si>
    <t>VRO: Sihttaseme saavutamine on realistlik ja tegevused antud meetmest on hoogsalt käivitunud (aruandlusperioodil suur rõhk EL Nõukogu eesistumise ettevalmistamises). Kuna tegevmist on riigiüleste koolitustega, siis palju aega on võtnud ka raamhangete tegemine ja tegevuste ettevalmistamine. Oluline on rõhutada seda, et pigem viiakse ellu kvaliteetse sisuga hästi ettevalmistatud koolitusi, mille läbiviimised võtavadki aega (pikemad koolitusmoodulid vastavalt konkreetsele sihtrühmale).</t>
  </si>
  <si>
    <t>N/A</t>
  </si>
  <si>
    <t>Potentsiaalsetele taotlejatele, partneritele ja toetuse saajatele suunatud koolituspäevad</t>
  </si>
  <si>
    <t>Rakendusasutusele ja rakendusüksustele suunatud koolitus- ja seminaripäevade arv</t>
  </si>
  <si>
    <t>Rakenduskava hindamiste arv</t>
  </si>
  <si>
    <t>Tehnilisest abist kaasrahastatud struktuurivahendite administratsiooni töötajate arv</t>
  </si>
  <si>
    <t>13.1</t>
  </si>
  <si>
    <t>13.1.1</t>
  </si>
  <si>
    <t>13.1.2</t>
  </si>
  <si>
    <t>Meetme tegevuse 7.1.1 raames on tehtud 7 taotluse rahuldamise otsust. Taotlemise aktiivsuse kasvuks on korraldatud teabepäev taotlejatele ja täiendav infoseminar. Vahe-eesmärgid on saavutatavad.</t>
  </si>
  <si>
    <t>Aruandlusaasta jooksul on projekti viidud ellu eesmärgipäraselt. Probleeme ei ole tekkinud Projekti on võimalik lõpetada tähtaegselt</t>
  </si>
  <si>
    <t xml:space="preserve">Meetmest „Kaitsealuste liikide ja elupaikade säilitamine ning taastamine” taotlemine on aktiivne ja seetõttu on tulemused saavutatavad. Rakendusasutuse tegevusteks vastuvõetud TORT-d liiguvad ettenähtud ajakavas. </t>
  </si>
  <si>
    <t>Meetmest „Kaitsealuste liikide ja elupaikade säilitamine ning taastamine” taotlemine on aktiivne ja seetõttu on tulemused saavutatavad. Rakendusasutuse tegevusteks vastuvõetud TORT-d liiguvad ettenähtud ajakavas. Probleeme eesmärkide saavutamisel ei ole.</t>
  </si>
  <si>
    <t>Rakendusasutuse tegevusteks vastuvõetud TORT tegevused on ajakavas. Probleeme eesmärkide saavutamisel ei ole.</t>
  </si>
  <si>
    <t xml:space="preserve">Läbi viidud on kaks taotlusvooru. Vaheeesmärgid on saavutatavad. </t>
  </si>
  <si>
    <t>Taotlusvoor avati 2017 alguses</t>
  </si>
  <si>
    <t>54 181</t>
  </si>
  <si>
    <t>1 109</t>
  </si>
  <si>
    <t>Näitaja tugineb toetuse saajate poolt RÜ-le esitatud aruannetes kajastatud andmetele. Vahe-eesmärgid on juba saavutatud 2016. a lõpuks.</t>
  </si>
  <si>
    <t>Toetuse taotlemine on osutunud planeeritust aktiivsemaks. Määruse muutmine kitsendas potentsiaalsete taotlejate hulka, mistõttu esitatavate ja rahastatavate taotluste hulk on võrreldes varasemaga oluliselt väiksem. Vaheeesmärgid on juba saavutatud 2016. a lõpuks.</t>
  </si>
  <si>
    <t>Toetuse taotlemine on olnud oodatust tagasihoidlikum ja probleemiks on loome- ja teiste sektorite ettevõtjate vähene initsiatiiv ning huvi teha omavahel  strateegilist koostööd võrdsetel alustel. Seega tuleb suunda koostööle esialgu edendada pigem tegevuste 5.3.5 ja 5.3.6 raames.</t>
  </si>
  <si>
    <t>Tegevuste elluviimine algas 2016. a, esimesed suurprojektid käivituvad 2017. a esimeses kvartalis ning nendes kajastatud andmete põhjal väljundnäitaja 2023. a sihttase saavutatakse 2018. a lõpuks, mil projektid lõpevad.</t>
  </si>
  <si>
    <t>Esimene (ja hetkeseisuga ka viimane) taotlusvoor toimus 2016. a sügisel ning selle raames rahastatud taotlustes esitatud andmete põhjal väljundnäitaja 2023. a sihttase saavutatakse (või ületatakse) 2020. a lõpuks. Projektid lõpevad 2019. a lõpuks.</t>
  </si>
  <si>
    <t>Tulenevalt sellest, et toetusskeemi hakati rakendama 2015. aasta algusest, siis ei ole 2016. aastal veel suuri saavutusi saavutatud. Samas 2016. aastal koolitati 483 inimest ja 400 inimest koolitati Oxfordi Ülikooliga sõlmitud lepingu raames. 61 koolitati E-valitsemise mõju mõõtmine: majanduslikud, poliitilised ja sotsiaalsed mõjud aine läbiviimise käigus ning 22 koolitati IT-õiguse programmi raames. Arvestades käesolevaks hetkeks sõlmitud lepinguid, siis aastaks 2020 on ainult nende lepingute raames planeeritud koolitada 3230 inimest. Kuna seni on tegeletud suhteliselt spetsiifiliste ning väiksele sihtrühmale suunatud koolitustega, siis ei kata need koolitused väga suurt osa indikaatorist. Järgnevate aastate tegevuste puhul suunatakse  koolitusprojektid laiemale sihtrühmale, mille läbi tagatakse programmi indikaatorite täitmine aastaks 2018 ja ka 2023.</t>
  </si>
  <si>
    <t>Täitmine lõpetatud</t>
  </si>
  <si>
    <t>Vahe-eesmärk täidetud.</t>
  </si>
  <si>
    <t>2015. aastal kinnitatud investeeringute kava 9 projektist said kõik 2016 lõpuks valmis (kokku ca 1404 km). Septembris kinnitati järjekordne investeeringute kava, mille alusel kiideti heaks 7 projekti (ca. 948 km) toetamine kogumahus 10 836 139 eurot.</t>
  </si>
  <si>
    <t>Kokku on rahastatud 75 (planeeritus 200st) ja lõppenud 36 projekti. 2016. aastal viidi läbi 36 paikvaatlust projekti juures ja eesmärkide saavutamine on plaanipärane. Olulisi probleeme aruandlusperioodil ei ilmnenud. Kasuks on tulnud hankemenetluste ja lepinguprojektide kontroll enne rahastamisotsuse tegemist, millega on kindlustatud püstitatud eesmärkide saavutamine ja välditud abikõlbmatuid kulusid.</t>
  </si>
  <si>
    <t>2016.a oli toetusskeemi esimene täistegevusaasta. 2016.a valmis 2 analüüsi ning 2016.a alustati veel 2 analüüsi läbiviimist. TART punkti 5 kohaselt võivad mitu toetatavat tegevust korraga panustada ühe kümnest ellu viidava projekti saavutamisse. Olulisi probleeme aruandlusperioodil ei ilmnenud. Paikvaatlust ei tehtud.</t>
  </si>
  <si>
    <t>2018.a lõpuks on see eesmärk realistlik täita.</t>
  </si>
  <si>
    <t>2016.a saavutustase 0, kuid 2017.a hetke saavutustase vahearuande kohaselt 1109 ning seega täidetud.</t>
  </si>
  <si>
    <t xml:space="preserve">Esimesed taotlused tulid sisse 2016a suvel ning seeläbi on meetme käivitumine olnud planeeritust aeglasem. Siiski loodan 2017.a märtsi teadmise juures, et vahe-eesmärk täitub. </t>
  </si>
  <si>
    <t xml:space="preserve">Märts 2017a. seisuga on antud 175 starditoetust. 2018a. vaheeesmärk 474 on täidetav. </t>
  </si>
  <si>
    <t xml:space="preserve">Teenused on kiirelt töösse saadud ning tagasiside teenustele on positiivne, mis innustab uusi ettevõtteid meie teenuseid kasutama ja ka juba teenustes osalenuid uusi teenuseid proovima. </t>
  </si>
  <si>
    <t>2015. a oli 142 tegevust ja 2016. a oli 122, kokku 264 tegevust.  Sihttase saavutatakse juba 2017. a.</t>
  </si>
  <si>
    <t>Toetuse avamine lükkus mitme aasta võrra edasi. Kogueesmärgid on saavutatavad, kuid toetuse kasutamisega alustatakse aastal 2018, millest ka prognoositav toetuse saajate arv 5.</t>
  </si>
  <si>
    <t xml:space="preserve">2018 lõpuks planeeritud vahe-eesmärgi saavutamine keeruline, eelhindamine vajab uuendamist ja läbi selle saab reaalsusele vastavad saavutusmäärad. EKd on antud indikaatori muutmise teemal teavitatud . </t>
  </si>
  <si>
    <t xml:space="preserve">Vahe- eesmärki on keeruline saavutada, kuna reaalselt on KredExile esitatud 84% maksimaalse määra taotlusi, mida eelnevast praktikast tulenevalt ei näinud ega saanudki keegi ette näha. Eelmises meetmes taotleti maksimaalses määras toetust vaid 30% juhtudest. Kõige olulisemaks põhjuseks on ka see, et kui toetuse määrade osakaalud (41%, 29% ja 30%) oleksid 1 000 maja puhul olnud samad, mis eelmise meetme 663 maja puhul, oleks soojusenergia sääst olnud 90 GWh/a, nüüd on 550 majaga eeldatavalt 88 GWh/a, see tähendab, et kuna maju tehakse korda väga kõrgel tasemel, on ka sääst mahu mõttes oluliselt kõrgem ja selles osas saavutame täpselt sama taseme, mis oleks saavutanud 1 000 maja osalise rekonstrueerimisega. Alustatud läbirääkimisi EKga indikaatori täpsustamiseks. </t>
  </si>
  <si>
    <t>Tabelis on saavutusmääraks 1,9 MW, ainult lõppenud projektide saavutusmäär on 0,9 MW.  Esimeses voorus rahastatud projektid peaks kokku andma ca 19 MW ja aprilli alguses laekuvad uued taotlused. Nii esimese kui teise vooru projektid peaks valmima 2018 a lõpuks ja panustama vahe-eesmärki.</t>
  </si>
  <si>
    <t xml:space="preserve">STAT ametilt on veel andmed tulemata. 32 ei ole korrektne arv. Kokku on hoolekandeteenuse saajaid erinevate teenuste lõikes kokku ca 2400 Unikaalsete isikute arvud on veel STAT ametilt saada. Läbi on viidud avatud taotlusvoor, kus läbi projektide on kavandatud sihtgruppi osalema 1375 inimest. Kuna antud meetme indikaatorite saavutamine on kavandatud olulises osas läbi KOVdele suunatud voorude, siis läbiviidav haldusreform mõjutab KOVde valmisolekut ja suutlikkust toetust taotleda eelkõige just 2017.a ja 2018.a seega lükkuvad osad kavandatud voorudest edasi. </t>
  </si>
  <si>
    <t xml:space="preserve">Ametikohad on loodud ning teenuse osutamine toimub üle Eesti. </t>
  </si>
  <si>
    <t xml:space="preserve">2018.a vahetase on saavutatud. </t>
  </si>
  <si>
    <t>Vahetase on saavutatav investeeringute kava on kinnitamisel ja projektide rahuldamisotsuseid tehakse</t>
  </si>
  <si>
    <t xml:space="preserve">Pilootprojekt Tallinna LVga on elluviimisel, avatud vooru määrus ettevalmistamisel. Vahetaseme saavutamist mõjutab läbiviidav haldusreform. Oleme teinud ettepaneku vahetaset vähendada. </t>
  </si>
  <si>
    <t xml:space="preserve">2017.a hakkab hindamisele sisenema suurem arv sihtgrupist, mistõttu suureneb ka teenusel osalejate arv. Teenused on 2016.a käivitunud ja sihtgrupp osaleb teenustel. Vahetase eeldatavalt saavutatav. </t>
  </si>
  <si>
    <t xml:space="preserve">TK aruande baasilt on olnud osalejaid teenustes kokku 1099 inimest. Osalejate arv on olnud kavandatust madalam, mistõttu teenuse osutamise tingimused on 2017.a sihtrühmale läbivaatamisel ja muutmisel. Lisaks on välja töötatud uus noorteseire TAT, mille abil üles leida NEET noori ning neid juhtumikorralduse abil teenustele jõudmisel abistada. </t>
  </si>
  <si>
    <t>Vaheeesmärk on saavutatud. 2016. a lõpuks osales 3302 inimest tasuta eesti keele kursustel; kodakondsuskoolitustest võttis osa 559 inimest, sh 45 noort. Lisaks osales eesti keele ja kultuuri tundmise klubides 480 inimest (ei lähe väljundnäitaja arvestusse).</t>
  </si>
  <si>
    <t>Tabel 1</t>
  </si>
  <si>
    <t>Euroopa Regionaalarengu Fondi ja Ühtekuuluvusfondi tulemusnäitajad (prioriteetse suuna ja erieesmärgi alusel); see kehtib samuti tehnilise abi prioriteetsele suunale</t>
  </si>
  <si>
    <t>Prioriteetne suund</t>
  </si>
  <si>
    <t>Näitaja</t>
  </si>
  <si>
    <t>Mõõtühik</t>
  </si>
  <si>
    <t xml:space="preserve">Piirkonna kategooria </t>
  </si>
  <si>
    <t>Keskhariduse tasemel õppurite jagunemine üldkeskhariduse ja kutsekeskhariduse vahel</t>
  </si>
  <si>
    <t>vähem arenenud</t>
  </si>
  <si>
    <t>Gümnaasiumiastmega koolide arv</t>
  </si>
  <si>
    <t xml:space="preserve">kool </t>
  </si>
  <si>
    <t>Ruutmeetreid õpilase kohta haridusvõrgu korrastamisel toetust saanud objektidel</t>
  </si>
  <si>
    <t>Üld- ja kohalike haiglate arv, kus piirkondlik haigla/pädevuskeskus on omandanud osaluse/ otsustusõiguse</t>
  </si>
  <si>
    <t>haiglate arv</t>
  </si>
  <si>
    <t>Vastuvõttude arv esmatasandi tervisekeskustes 1000 inimese kohta</t>
  </si>
  <si>
    <t>vastuvõtt 1000 el kohta</t>
  </si>
  <si>
    <t>Iseseisvat toimetulekut toetavate teenuste ja ööpäevaringsete institutsionaalsete hooldusteenuste kohtade suhtarv erihoolekandes</t>
  </si>
  <si>
    <t>suhtarv</t>
  </si>
  <si>
    <t>Erasektori rahastatud avaliku sektori teadus- ja arendustegevuse kulutuste osakaal</t>
  </si>
  <si>
    <t>7%</t>
  </si>
  <si>
    <t>Eesti edukus ELi teadus- ja arendustegevuse raamprogrammis Horisont 2020: võidetud lepingute maht elaniku kohta</t>
  </si>
  <si>
    <t>% EL keskmisest, EL=100%</t>
  </si>
  <si>
    <t>100%</t>
  </si>
  <si>
    <t>4.2.3, 4.2.4</t>
  </si>
  <si>
    <t>Ülikoolide ja teiste kõrgkoolidega innovatsioonialast koostööd teinud ettevõtete osakaal kõigi küsitletud ettevõtete hulgas</t>
  </si>
  <si>
    <t>4,2%</t>
  </si>
  <si>
    <t>6,8%</t>
  </si>
  <si>
    <t>Erasektori teadus- ja arendustegevuse TA kulutuste osakaal (% SKP-st)</t>
  </si>
  <si>
    <t>1,26%</t>
  </si>
  <si>
    <t>2%</t>
  </si>
  <si>
    <t>Ressursitootlikkus</t>
  </si>
  <si>
    <t>euro/kg</t>
  </si>
  <si>
    <t>Müügitulu uutest või oluliselt muudetud toodetest või teenustest</t>
  </si>
  <si>
    <t>20%</t>
  </si>
  <si>
    <t>VKE-de poolt loodud lisandväärtus töötaja kohta (jooksevhindades)</t>
  </si>
  <si>
    <t>euro</t>
  </si>
  <si>
    <t>Eksportivate ettevõtete arv</t>
  </si>
  <si>
    <t>ettevõte</t>
  </si>
  <si>
    <t>5.4.1-5.4.4</t>
  </si>
  <si>
    <t>Väljaspool Harjumaad ja Tartumaad loodud SKP osakaal Eesti SKP-st</t>
  </si>
  <si>
    <t>30%</t>
  </si>
  <si>
    <t xml:space="preserve">Arvestuslik keskmine energiasääst rekonstrueeritud kortermajades </t>
  </si>
  <si>
    <t>Eeldatav keskmine valgustuspunkti installeeritud elektriline võimsus</t>
  </si>
  <si>
    <t>n/a</t>
  </si>
  <si>
    <t>140</t>
  </si>
  <si>
    <t>Ühisveevärgist nõuetekohast joogivett saavate inimeste osakaal enam kui 2000 inimest teenindavates veevärkides</t>
  </si>
  <si>
    <t>Reovee kogumise ja puhastamise osas nõuetele vastavate üle 2000 ie koormusega reoveekogumisalade osakaal</t>
  </si>
  <si>
    <t>Korrastatud riikliku tähtsusega jääkreostusobjektide osakaal</t>
  </si>
  <si>
    <t>Veekogumid, kus on vajadus likvideerida keemilise või ökoloogilise seisundi halvenemise oht</t>
  </si>
  <si>
    <t>veekogum</t>
  </si>
  <si>
    <t>Ökosüsteemile omase veerežiimiga alade osakaal kogu mahajäetud alade pindalast</t>
  </si>
  <si>
    <t>Paranenud või samaks jäänud seisundiga liikide arv</t>
  </si>
  <si>
    <t>Soodsas seisundis 53, ebapiisavas seisundis 27, halvas seisundis 8, teadmata 11 liiki</t>
  </si>
  <si>
    <t>12 liigi seisund on paranenud, teiste liikide seisund on jäänud samaks</t>
  </si>
  <si>
    <t>Soodsas
seisundis 53,
ebapiisavas
seisundis 27,
halvas
seisundis 8,
teadmata 11
liiki</t>
  </si>
  <si>
    <t>Paranenud või samaks jäänud seisundiga elupaigatüüpide arv</t>
  </si>
  <si>
    <t>Soodsas seisundis 31, ebapiisavas seisundis 27, halvas seisundis 3 elupaigatüüpi</t>
  </si>
  <si>
    <t>7 elupaigatüübi seisund on paranenud, teiste elupaigatüüpide seisund on jäänud samaks</t>
  </si>
  <si>
    <t xml:space="preserve">Soodsas
seisundis 31,
ebapiisavas
seisundis 27,
halvas
seisundis 3
elupaigatüüpi
</t>
  </si>
  <si>
    <t>Soodsas
seisundis 31,
ebapiisavas
seisundis 27,
halvas
seisundis 3
elupaigatüüpi</t>
  </si>
  <si>
    <t>Piirkondade arv, kus suudetakse samaaegselt kuni 600 ha tulekahju lokaliseerida ja likvideerida (4 piirkonda)</t>
  </si>
  <si>
    <t>piirkond</t>
  </si>
  <si>
    <t>Reostustõrjelaevade (kogu korjevõimekusega 1,2 km2/24h) reageerimise aeg ideaalsetes tingimustes jõudmaks reostuseni kogu Eesti riigi vastutusala piires (PPA)</t>
  </si>
  <si>
    <t>tund</t>
  </si>
  <si>
    <t>9.1.1, 9.2.1</t>
  </si>
  <si>
    <t>Igapäevaseks töölkäimiseks ühistransporti või jalgratast kasutavate või jalgsi liikuvate inimeste osatähtsus suuremates linnapiirkondades</t>
  </si>
  <si>
    <t>50%</t>
  </si>
  <si>
    <t>Lapsehoiu- ja lasteaiajärjekordade pikkus suuremates linnapiirkondades</t>
  </si>
  <si>
    <t>Investeeringute tulemusena kasu saanud ettevõtjate ja teenuse osutajate arv</t>
  </si>
  <si>
    <t>ettevõtjate ja teenuse osutajate arv</t>
  </si>
  <si>
    <t>30</t>
  </si>
  <si>
    <t>Halvas seisundis teede osakaal TEN-T võrgustiku teedest</t>
  </si>
  <si>
    <t>Rahvusvaheliste reisijate arv aastas (õhu, vee- ja bussitransport)</t>
  </si>
  <si>
    <t>Ühistranspordi kasutajate, jalgsi ja jalgrattaga liikujate osakaal</t>
  </si>
  <si>
    <t>Rongireisijate arv aastas</t>
  </si>
  <si>
    <t>100 Mbp/s või suurema kiirusega ühenduste osakaal interneti püsiühenduste koguarvust</t>
  </si>
  <si>
    <t>Turvalise elektroonse identiteedi (ID-kaart, mobiil-ID jne) kasutajad</t>
  </si>
  <si>
    <t>isik</t>
  </si>
  <si>
    <t>X-tee vahendusel Eesti ametiasutuste
poolt pakutavad e-teenused</t>
  </si>
  <si>
    <t>tk</t>
  </si>
  <si>
    <t>12.3.1-12.3.2</t>
  </si>
  <si>
    <t>85%</t>
  </si>
  <si>
    <t>90%</t>
  </si>
  <si>
    <t xml:space="preserve">Avalikest e-teenustest teadlike elanike osakaal </t>
  </si>
  <si>
    <t>avalikkuse teadlikkus struktuurivahenditest</t>
  </si>
  <si>
    <t>rakenduskava/partnerlusleppe rakendamisega seotud administratsiooni personalivoolavus</t>
  </si>
  <si>
    <t>rikkumiste veamäär</t>
  </si>
  <si>
    <t>alla 2%</t>
  </si>
  <si>
    <t>13.2.1</t>
  </si>
  <si>
    <t>Tabel 2C</t>
  </si>
  <si>
    <t>õpilaste arv</t>
  </si>
  <si>
    <t>Osakaal väikekoolidest (alla 150 õpilase), kes kasutavad ESFist toetatud piirkondlike õppenõustamiskeskuste pakutavaid teenuseid</t>
  </si>
  <si>
    <t>koolide arv</t>
  </si>
  <si>
    <t>1.2.1-1.2.3</t>
  </si>
  <si>
    <t>Osakaal koolitustel (maht vähemalt 30 ak tundi) osalenud õpetajatest, haridusasutuste juhtidest ja noorsootöötajatest, kes said koolituse lõppedes kvalifikatsiooni</t>
  </si>
  <si>
    <t>osaleja</t>
  </si>
  <si>
    <t>1.3.1-1.3.2</t>
  </si>
  <si>
    <t>8. klassi õpilaste osakaal, kes õpivad koolides, kus õpetajad kasutavad ESF-i toel arendatud IKT lahendusi vähemalt 25% tundidest</t>
  </si>
  <si>
    <t>Raskete hariduslike erivajadustega (puuetega) õpilaste osakaal kaasatuna tavakooli</t>
  </si>
  <si>
    <t>Õpipoisiõppes osalenutest edukalt lõpetanute määr</t>
  </si>
  <si>
    <t>Programmis osalenud õppeasutuste osakaal, kes on ettevõtlusmooduli kasutusele võtnud</t>
  </si>
  <si>
    <t>õppe-asutus</t>
  </si>
  <si>
    <t xml:space="preserve">ESF tugimeetmest toetatavate täiskasvanud õppurite õpingute katkestamise määr mittestatsionaarses tasemeõppes </t>
  </si>
  <si>
    <t>Täiskasvanute täienduskoolitustel osalenud, kes lahkudes saavad kvalifikatsiooni- või kompetentsitunnistuse</t>
  </si>
  <si>
    <t>spetsialistid</t>
  </si>
  <si>
    <t>2.1.1-2.1.2</t>
  </si>
  <si>
    <t>Osalejad, kes 6 kuud pärast lapsehoiu ja/või puuetega laste tugiteenuse saamise algust on  tööturul.</t>
  </si>
  <si>
    <t>Osalejad, kes 6 kuud pärast hoolekandeteenuse saamise algust on tööturul</t>
  </si>
  <si>
    <t>Osalejate suhtarv, kes said aasta jooksul ESFist  toetatud hoolekandeteenuseid ning kelle toimetulek seeläbi paranes või kelle puhul välditi ööpäevaringsele institutsionaalsele teenusele suundumist.</t>
  </si>
  <si>
    <t>Osalejad, kes 1 kuu pärast vanglast vabanenutele suunatud tugiteenuse saamist on tööturul</t>
  </si>
  <si>
    <t>Osalejad, kelle hulgas on alkoholi liigtarvitamise riskitase vähenenud 6 kuud pärast alkoholi tarvitamise vähendamisele suunatud teenuste osutamise algust.</t>
  </si>
  <si>
    <t>Kohanemis- ja lõimumisprogrammi läbinute arv, kelle eesti keele oskus, praktiline informeeritus  ja teadmised Eesti riigi, ühiskonna ja kultuuri kohta on paranenud.</t>
  </si>
  <si>
    <t>Osakaal noortemeetmest kasusaajatest kes on sihtgrupile suunatud tegevused läbinud</t>
  </si>
  <si>
    <t>Tugimeetmetes osalenud NEET noorte (vanuses 15-26) osakaal, kes 6 kuud peale tegevusest lahkumist on väljunud NEET noore staatusest.</t>
  </si>
  <si>
    <t>Mittetöötavad inimeste, kelle töövõimet hinnati osaliseks ning kes on liikunud hõivesse 12. kuu möödumisel peale hindamist</t>
  </si>
  <si>
    <t>arv</t>
  </si>
  <si>
    <t>Rakendatud uued protsessid</t>
  </si>
  <si>
    <t>projekt</t>
  </si>
  <si>
    <t>Algatuste arv, mis on ESF toetuse tulemusel käima lükatud parandamaks koostööd, kaasamist ja paremat teabekasutust poliitika kujundamisel</t>
  </si>
  <si>
    <t>Rakenduskavaga toetatud ettevõtete arv, võtmata arvesse mitmekordseid toetusi</t>
  </si>
  <si>
    <r>
      <t xml:space="preserve">Abi </t>
    </r>
    <r>
      <rPr>
        <i/>
        <sz val="10"/>
        <color theme="1"/>
        <rFont val="Calibri"/>
        <family val="2"/>
        <charset val="186"/>
        <scheme val="minor"/>
      </rPr>
      <t xml:space="preserve">(toetust, muud rahalist abi, mitterahalist abi) </t>
    </r>
    <r>
      <rPr>
        <sz val="10"/>
        <color theme="1"/>
        <rFont val="Calibri"/>
        <family val="2"/>
        <charset val="186"/>
        <scheme val="minor"/>
      </rPr>
      <t>saavate ettevõtete arv</t>
    </r>
  </si>
  <si>
    <r>
      <t xml:space="preserve">Toetust </t>
    </r>
    <r>
      <rPr>
        <i/>
        <sz val="10"/>
        <color theme="1"/>
        <rFont val="Calibri"/>
        <family val="2"/>
        <charset val="186"/>
        <scheme val="minor"/>
      </rPr>
      <t xml:space="preserve">(tagastamatut otsest rahalist abi) </t>
    </r>
    <r>
      <rPr>
        <sz val="10"/>
        <color theme="1"/>
        <rFont val="Calibri"/>
        <family val="2"/>
        <charset val="186"/>
        <scheme val="minor"/>
      </rPr>
      <t>saavate ettevõtete arv</t>
    </r>
  </si>
  <si>
    <r>
      <t xml:space="preserve">Mitterahalist abi </t>
    </r>
    <r>
      <rPr>
        <i/>
        <sz val="10"/>
        <color theme="1"/>
        <rFont val="Calibri"/>
        <family val="2"/>
        <charset val="186"/>
        <scheme val="minor"/>
      </rPr>
      <t xml:space="preserve">(nõustamine, konsultatsioon, ettevõtlusinkubaator jne) </t>
    </r>
    <r>
      <rPr>
        <sz val="10"/>
        <color theme="1"/>
        <rFont val="Calibri"/>
        <family val="2"/>
        <charset val="186"/>
        <scheme val="minor"/>
      </rPr>
      <t>saavate ettevõtete arv</t>
    </r>
  </si>
  <si>
    <r>
      <t xml:space="preserve">Uute </t>
    </r>
    <r>
      <rPr>
        <i/>
        <sz val="10"/>
        <color theme="1"/>
        <rFont val="Calibri"/>
        <family val="2"/>
        <charset val="186"/>
        <scheme val="minor"/>
      </rPr>
      <t>(programmi raames loodud või projekti alguse seisuga kuni 3a vanad)</t>
    </r>
    <r>
      <rPr>
        <sz val="10"/>
        <color theme="1"/>
        <rFont val="Calibri"/>
        <family val="2"/>
        <charset val="186"/>
        <scheme val="minor"/>
      </rPr>
      <t xml:space="preserve"> abi </t>
    </r>
    <r>
      <rPr>
        <i/>
        <sz val="10"/>
        <color theme="1"/>
        <rFont val="Calibri"/>
        <family val="2"/>
        <charset val="186"/>
        <scheme val="minor"/>
      </rPr>
      <t>(toetust, muud rahalist  abi või mitterahalist abi)</t>
    </r>
    <r>
      <rPr>
        <sz val="10"/>
        <color theme="1"/>
        <rFont val="Calibri"/>
        <family val="2"/>
        <charset val="186"/>
        <scheme val="minor"/>
      </rPr>
      <t xml:space="preserve"> saanud ettevõtete arv</t>
    </r>
  </si>
  <si>
    <t>Tabel 3A</t>
  </si>
  <si>
    <t>Rakenduskava väljundi ühised ja erinäitajad Euroopa Regionaalarengu Fondi ja Ühtekuuluvusfondi kohta 
(prioriteetse suuna, investeerimise prioriteedi kaupa, jaotatuna Euroopa Regionaalarengu Fondi piirkonna kategooria alusel; kehtib ka tehnilise abi prioriteetsete suundade kohta)</t>
  </si>
  <si>
    <t>Investeeringud haridusse, koolitusse ja kutseõppesse oskuste omandamise eesmärgil ja elukestvasse õppesse haridus- ja koolitustaristu arendamise läbi.</t>
  </si>
  <si>
    <r>
      <t xml:space="preserve">ID </t>
    </r>
    <r>
      <rPr>
        <b/>
        <sz val="8.5"/>
        <color rgb="FF0070C0"/>
        <rFont val="Lucida Sans Unicode"/>
        <family val="2"/>
        <charset val="186"/>
      </rPr>
      <t/>
    </r>
  </si>
  <si>
    <t>Fond</t>
  </si>
  <si>
    <t>m2</t>
  </si>
  <si>
    <t>Investeeringud tervishoidu ja sotsiaalsesse taristusse, mis panustavad piirkondlikku ja kohalikku arengusse, vähendades tervisealast ebavõrdsust ning edendades sotsiaalset kaasatust parandatud</t>
  </si>
  <si>
    <t>raviüksus</t>
  </si>
  <si>
    <t>tervisekeskus</t>
  </si>
  <si>
    <t>100</t>
  </si>
  <si>
    <t>teenuskoht</t>
  </si>
  <si>
    <t>täistööaja ekvivalent</t>
  </si>
  <si>
    <t>7</t>
  </si>
  <si>
    <t>audit</t>
  </si>
  <si>
    <t>40</t>
  </si>
  <si>
    <t>täistööaja ekvivalendid</t>
  </si>
  <si>
    <t>550</t>
  </si>
  <si>
    <t>75</t>
  </si>
  <si>
    <t>t CO2 ekv/a</t>
  </si>
  <si>
    <t>km</t>
  </si>
  <si>
    <t>137,5</t>
  </si>
  <si>
    <t>MW</t>
  </si>
  <si>
    <t>86</t>
  </si>
  <si>
    <t>4</t>
  </si>
  <si>
    <t>10</t>
  </si>
  <si>
    <t>inimene</t>
  </si>
  <si>
    <t>inimekvivalent</t>
  </si>
  <si>
    <t>ha</t>
  </si>
  <si>
    <t>Uuendatud kalibreerimislabor</t>
  </si>
  <si>
    <t>Tabel 5</t>
  </si>
  <si>
    <t>Teave tulemusraamistikus kindlaks määratud vahe-eesmärkide ja sihttasemete kohta</t>
  </si>
  <si>
    <t>ID</t>
  </si>
  <si>
    <t>aastane</t>
  </si>
  <si>
    <t>kumulatiivne</t>
  </si>
  <si>
    <t>Ristfinantseerimise kasutamine</t>
  </si>
  <si>
    <t>Osakaal prioriteetsele suunale eraldatud kõigist ELi rahadest</t>
  </si>
  <si>
    <t>Toetuse saaja poolt korraldusasutusele deklareeritud, ristfinantseerimise raames kasutatud rahastamiskõlblikud kulud (eurodes) - EL osa</t>
  </si>
  <si>
    <t>Osakaal kõigist prioriteetsele suunale eraldatud rahadest</t>
  </si>
  <si>
    <t>(%)</t>
  </si>
  <si>
    <t>(3/prioriteetse suuna rahalised eraldised kokku*100)</t>
  </si>
  <si>
    <t>(5/prioriteetse suuna rahalised eraldised kokku*100)</t>
  </si>
  <si>
    <t xml:space="preserve">ERF tüüpi kulud ESFist </t>
  </si>
  <si>
    <t xml:space="preserve">ESF tüüpi kulud ERFist </t>
  </si>
  <si>
    <t>KOKKU</t>
  </si>
  <si>
    <t>Tabel 9</t>
  </si>
  <si>
    <t>Väljaspool programmipiirkonda rakendatud tegevuse kulud (Euroopa Regionaalarengu Fond ja Ühtekuuluvusfond majanduskasvu ja tööhõive investeeringute eesmärgi raames)</t>
  </si>
  <si>
    <t>1.</t>
  </si>
  <si>
    <t>2.</t>
  </si>
  <si>
    <t>3.</t>
  </si>
  <si>
    <t>4.</t>
  </si>
  <si>
    <t>Väljaspool programmipiirkonda rakendatud tegevuses kasutamiseks ette nähtud toetuse summa, mis tugineb valitud toimingutele (eurodes)</t>
  </si>
  <si>
    <t>Väljaspool programmipiirkonda rakendatud tegevuse käigus tekkinud rahastamiskõlblikud kulud, mille toetusesaaja on deklareerinud korraldusasutusele (eurodes)</t>
  </si>
  <si>
    <t>Nr</t>
  </si>
  <si>
    <t>Maht (EL osa, eurodes)</t>
  </si>
  <si>
    <t xml:space="preserve">Tabel 10 </t>
  </si>
  <si>
    <t>Väljaspool liitu kantud kulud (Euroopa Sotsiaalfond)</t>
  </si>
  <si>
    <t>Väljaspool liitu valdkondlike eesmärkide 8 ja 10 alusel eeldatavalt tekkivate kulude summa, mis tugineb valitud toimingutele (eurodes)</t>
  </si>
  <si>
    <t>ESFi rahastatava programmi või mitmest fondist rahastatava programmi ESFi osakaal kõikidest (liidu ja liikmesriikide) eraldistest</t>
  </si>
  <si>
    <t>Väljaspool liitu rakendatud tegevuse käigus tekkinud rahastamiskõlblikud kulud, mille toetusesaaja on deklareerinud korraldusasutusele (eurodes)</t>
  </si>
  <si>
    <t>(1/ESFi rahastatava programmi või mitmest fondist rahastatava programmi ESFi osa kõik (liidu ja liikmesriikide) eraldised kokku*100)</t>
  </si>
  <si>
    <t>(3/ESFi rahastatava programmi või mitmest fondist rahastatava programmi ESFi osa kõik (liidu ja liikmesriikide) eraldised kokku*100)</t>
  </si>
  <si>
    <t>Tabel 4B</t>
  </si>
  <si>
    <t>Euroopa Sotsiaalfondi programmipõhised väljundnäitajad (prioriteetse suuna, investeerimise prioriteedi ja piirkonna kategooria alusel)</t>
  </si>
  <si>
    <t>8i</t>
  </si>
  <si>
    <t>10i</t>
  </si>
  <si>
    <t>10iii</t>
  </si>
  <si>
    <t>TABEL 2A</t>
  </si>
  <si>
    <t>M</t>
  </si>
  <si>
    <t>N</t>
  </si>
  <si>
    <t>Kokku</t>
  </si>
  <si>
    <t>Osaleja, kes projekti alguses oli mitteaktiivne, aga kes on nüüd asunud tööd otsima</t>
  </si>
  <si>
    <t>Osaleja, kes tegevusse sisenemisel ei õppinud ega osalenud kutsustel, on saanud ESF toetust ning kohe pärast programmist/projektist väljumist kas asus õppima või õpib tasemeõppes või kursustel või osaleb tööpraktikal</t>
  </si>
  <si>
    <t>Osaleja, kes sai lahkudes kutsekvalifikatsiooni</t>
  </si>
  <si>
    <t>Osaleja, kes projekti alguses oli töötu või mitteaktiivne, aga nüüd on hõives, sh FIE</t>
  </si>
  <si>
    <t>Ebasoodsas olukorras olev osaleja, kes on asunud tööd otsima, haridust või koolitust saama, omandanud kutsekvalifikatsiooni või liikus hõivesse, sh FIEna</t>
  </si>
  <si>
    <t>Osaleja, kes kuue kuu jooksul pärast programmist lahkumist on asunud tööle, sh FIEna</t>
  </si>
  <si>
    <t>Osaleja, kelle olukord tööturul on kuue kuu jooksul pärast programmist lahkumist paranenud</t>
  </si>
  <si>
    <t>Vanemad, kui 54 aastased osalejad, kes kuue kuu jooksul pärast programmist lahkumist on asunud tööle, sh FIEna</t>
  </si>
  <si>
    <t>Ebasoodsas olukorras olevad osalejad, kes kuue kuu jooksul pärast programmist lahkumist on asunud tööle, sh FIEna</t>
  </si>
  <si>
    <t>INVESTEERIMISPRIORITEET</t>
  </si>
  <si>
    <t>Töötu, sh pikaajaline töötu</t>
  </si>
  <si>
    <t>Töötu - pikaajaline töötu</t>
  </si>
  <si>
    <t>Mitteaktiivne</t>
  </si>
  <si>
    <t>Mitteaktiivne, kes ei ole hariduses ega koolitusel</t>
  </si>
  <si>
    <t xml:space="preserve">Töötav, sh FIE </t>
  </si>
  <si>
    <t>…-24</t>
  </si>
  <si>
    <t>55-…</t>
  </si>
  <si>
    <t>Üle 54 aasta vanune, kes on töötu sh pikaajaline töötu, või mitteaktiivne, kes ei ole hariduses ega koolitusel</t>
  </si>
  <si>
    <t xml:space="preserve">Alg- või põhiharidus </t>
  </si>
  <si>
    <t>Üldkesk- või kutseharidus</t>
  </si>
  <si>
    <t>Kõrgharidus</t>
  </si>
  <si>
    <t>Osaleja, kes elab tööta leibkonnas</t>
  </si>
  <si>
    <t>Osaleja, kes elab ülalpeetavate lastega töötavate liikmeteta leibkonnas</t>
  </si>
  <si>
    <t>Osaleja, kes elab  ühe täiskasvanuga leibkonnas koos ülalpeetavate lastega</t>
  </si>
  <si>
    <t>Sisserändaja, teise riigi taustaga või rahvusvähemuse hulka kuuluv osaleja.</t>
  </si>
  <si>
    <t>Osaleja, kellel on puue.</t>
  </si>
  <si>
    <t>Muus ebasoodsas olukorras olev inimene</t>
  </si>
  <si>
    <t>Kodutu või eluasemeturult tõrjutud osaleja</t>
  </si>
  <si>
    <t>Maapiirkonna elanik</t>
  </si>
  <si>
    <t>Tabel 06
Rahaline teave prioriteetse suuna ja rakenduskava tasandil</t>
  </si>
  <si>
    <t>Heaks kiidetud projektide abikõlblik kogumaksumus (EUR)</t>
  </si>
  <si>
    <t>Avaliku sektori osalus heaks kiidetud projektidest (EUR)</t>
  </si>
  <si>
    <t>Toetuse saaja deklareeritud abikõlblikud kogukulud (EUR)</t>
  </si>
  <si>
    <t>Heaks kiidetud projektide arv</t>
  </si>
  <si>
    <t>109</t>
  </si>
  <si>
    <t>112</t>
  </si>
  <si>
    <t>Tabel 7
Finantsandmete summaarne jaotus sekkumiskategooria alusel ERFi, ESFi ja ÜFi jaoks</t>
  </si>
  <si>
    <t>9iv</t>
  </si>
  <si>
    <t>9i</t>
  </si>
  <si>
    <t xml:space="preserve">Toetust (grant) saanud ettevõtjate arv </t>
  </si>
  <si>
    <t>Muud rahalist toetust saanud ettevõtjate arv</t>
  </si>
  <si>
    <t>CO04</t>
  </si>
  <si>
    <t>Demograafiliste muutustega arvestav ja kaasava hariduse põhimõtetest lähtuv üldhariduskoolide  võrk, mis tagab võrdse ligipääsu kvaliteetsele haridusele kõigis Eesti piirkondades</t>
  </si>
  <si>
    <t>Regionaalselt kättesaadavad, kvaliteetsed ja jätkusuutlikud tervishoiuteenused</t>
  </si>
  <si>
    <t>Kvaliteetsem ja integreeritum teenuste struktuur toetab psüühilise erivajadusega inimeste kogukonnas elamist ning puudest tuleneva tegevuspiiranguga inimestel on paremad võimalused oma koduses keskkonnas toimetulekuks</t>
  </si>
  <si>
    <t>TAI süsteem toetab majandusstruktuuri muutumist teadmistemahukamaks ja sotsiaalsete väljakutsete lahendamist</t>
  </si>
  <si>
    <t>Innovaatilised lahendused suurendavad ettevõtete ressursitootlikkust</t>
  </si>
  <si>
    <t>Eesti ettevõtted pakuvad uuenduslikke kõrge lisandväärtusega tooteid ja teenuseid</t>
  </si>
  <si>
    <t>VKEd on orienteeritud kasvule ja ekspordile</t>
  </si>
  <si>
    <t>Majandusaktiivsus väljaspool Tallinna ja Tartu linnapiirkondi on kasvanud</t>
  </si>
  <si>
    <t>Energiasäästlik eluasemesektor ning tänavavalgustus</t>
  </si>
  <si>
    <t>Nõuetekohane veemajandustaristu üle 2000 inimekvivalendiga reoveekogumisaladel</t>
  </si>
  <si>
    <t>Paranenud seisundis kaitstavad liigid ja elupaigad</t>
  </si>
  <si>
    <t>Kliimamuutuste ja ulatuslike reostuste põhjustatud hädaolukordadele reageerimise võimekuse kasv</t>
  </si>
  <si>
    <t>Säästvate liikumisviiside kasutajate osakaal on kasvanud</t>
  </si>
  <si>
    <t>Olulisemad alakasutatud alad Ida-Virumaa suuremates linnapiirkondades on taaselavdatud</t>
  </si>
  <si>
    <t>Jätkusuutlik transport, sh raudteetransport TEN-T võrgustikus</t>
  </si>
  <si>
    <t>Kogu Eesti elanikkonnal on võimalik kasutada kiiret internetti</t>
  </si>
  <si>
    <t>Teenuste baastaristu toetab e-teenuste kasutuselevõttu Eestis ja piiriüleselt</t>
  </si>
  <si>
    <t>Avalikke teenuseid pakutakse kättesaadavalt, ühtselt, kasutajakeskselt ja nutikalt</t>
  </si>
  <si>
    <t>Perioodi 2014-2020 ühtekuuluvuspoliitika rakenduskava on tõhusalt ellu viidud</t>
  </si>
  <si>
    <t>Põhikooli 3. kooliastmes karjääriinfot ja/ või – individuaalnõustamist saanud õppurite arv</t>
  </si>
  <si>
    <t>Koolitustel osalenud õpetajate, haridusasutuste juhtide ja noorsootöötajate arv</t>
  </si>
  <si>
    <t xml:space="preserve">Täienduskoolitusel, sh digitaalse kirjaoskuse koolitusel osalenud täiskasvanute arv </t>
  </si>
  <si>
    <t xml:space="preserve">Lõimumis- ja kohanemiskoolitustel osalejate arv </t>
  </si>
  <si>
    <t>Töötavad inimesed, kelle töövõimet hinnati osaliseks ning kes on säilitanud oma töökoha 12. kuu möödumisel peale hindamist</t>
  </si>
  <si>
    <t>1.7</t>
  </si>
  <si>
    <t>1.8</t>
  </si>
  <si>
    <t>CO36</t>
  </si>
  <si>
    <t>41</t>
  </si>
  <si>
    <t>42</t>
  </si>
  <si>
    <t>673</t>
  </si>
  <si>
    <t>CO26</t>
  </si>
  <si>
    <t>CO25</t>
  </si>
  <si>
    <t>65</t>
  </si>
  <si>
    <t>66</t>
  </si>
  <si>
    <t>67</t>
  </si>
  <si>
    <t>64</t>
  </si>
  <si>
    <t>CO01</t>
  </si>
  <si>
    <t>CO08</t>
  </si>
  <si>
    <t>97</t>
  </si>
  <si>
    <t>98</t>
  </si>
  <si>
    <t>CO02</t>
  </si>
  <si>
    <t>CO03</t>
  </si>
  <si>
    <t>CO05</t>
  </si>
  <si>
    <t>77</t>
  </si>
  <si>
    <t>91</t>
  </si>
  <si>
    <t>Üritus</t>
  </si>
  <si>
    <t>CO31</t>
  </si>
  <si>
    <t>CO34</t>
  </si>
  <si>
    <t>106</t>
  </si>
  <si>
    <t>107</t>
  </si>
  <si>
    <t>108</t>
  </si>
  <si>
    <t>110</t>
  </si>
  <si>
    <t>111</t>
  </si>
  <si>
    <t>113</t>
  </si>
  <si>
    <t>CO27</t>
  </si>
  <si>
    <t>CO28</t>
  </si>
  <si>
    <t>CO29</t>
  </si>
  <si>
    <t>Loodud teaduskoordinaatorite ametikohtade arv riigiasutustes</t>
  </si>
  <si>
    <t>74</t>
  </si>
  <si>
    <t>ametikoht</t>
  </si>
  <si>
    <t>Üliõpilane</t>
  </si>
  <si>
    <t>Ettevõtete arv, kellega ülikoolid ja asutused on kasvualade rakendusuuringute käigus koostööd teinud</t>
  </si>
  <si>
    <t>79</t>
  </si>
  <si>
    <t>80</t>
  </si>
  <si>
    <t>81</t>
  </si>
  <si>
    <t>84</t>
  </si>
  <si>
    <t>82</t>
  </si>
  <si>
    <t>CO18</t>
  </si>
  <si>
    <t>CO19</t>
  </si>
  <si>
    <t>361</t>
  </si>
  <si>
    <t>183</t>
  </si>
  <si>
    <t>Maantee: uute teede kogupikkus, millest TEN-T</t>
  </si>
  <si>
    <t>CO13a</t>
  </si>
  <si>
    <t>Maantee: rekonstrueeritud või uuendatud teede kogupikkus, millest TEN-T</t>
  </si>
  <si>
    <t>Investeeringuid teinud lennujaamad</t>
  </si>
  <si>
    <t>Jäämurde teenuse osutamiseks vajalike rekonstrueeritud sadamate arv</t>
  </si>
  <si>
    <t>143</t>
  </si>
  <si>
    <t>379</t>
  </si>
  <si>
    <t>lennujaam</t>
  </si>
  <si>
    <t>Ehitatud uue põlvkonna lairibavõrgu pikkus</t>
  </si>
  <si>
    <t>152</t>
  </si>
  <si>
    <t>2 267</t>
  </si>
  <si>
    <t>156</t>
  </si>
  <si>
    <t>376</t>
  </si>
  <si>
    <t>teenus</t>
  </si>
  <si>
    <t>11i</t>
  </si>
  <si>
    <t>PRS</t>
  </si>
  <si>
    <t>IP</t>
  </si>
  <si>
    <t>Lepingutega kaetud</t>
  </si>
  <si>
    <t>2014 kokku</t>
  </si>
  <si>
    <t>2015 kokku</t>
  </si>
  <si>
    <t>2016 kokku</t>
  </si>
  <si>
    <t>2017 kokku</t>
  </si>
  <si>
    <t>2018 kokku</t>
  </si>
  <si>
    <t>2019 kokku</t>
  </si>
  <si>
    <t>2020 kokku</t>
  </si>
  <si>
    <t>2021 kokku</t>
  </si>
  <si>
    <t>2022 kokku</t>
  </si>
  <si>
    <t>2023 kokku</t>
  </si>
  <si>
    <t>Saavutus-tase</t>
  </si>
  <si>
    <t>Saavutus-määr</t>
  </si>
  <si>
    <t>10a</t>
  </si>
  <si>
    <t>RA</t>
  </si>
  <si>
    <t>9a</t>
  </si>
  <si>
    <t>Investeerimisprioriteet</t>
  </si>
  <si>
    <t>Lõptatud projektide saavutustase</t>
  </si>
  <si>
    <t>1a</t>
  </si>
  <si>
    <t>Teadusuuringute ja innovatsiooni taristu ning suutlikkuse parandamine teadusuuringute ja innovatsiooni tipptaseme arendamiseks ja eelkõige Euroopa huvides olevate oskuskeskuste edendamiseks</t>
  </si>
  <si>
    <t>1b</t>
  </si>
  <si>
    <t>8b</t>
  </si>
  <si>
    <t>Tööhõivesõbraliku majanduskasvu toetamine sisemise potentsiaali arendamise kaudu osana konkreetsete piirkondade territoriaalsest strateegiast, sh taandarenevate tööstuspiirkondade ümberkorraldamine ning konkreetsetele loodus- ja kultuurivaradele juurdepääsu tõhustamine ja sellise vara arendamine</t>
  </si>
  <si>
    <t>3d</t>
  </si>
  <si>
    <t>VKEde piirkondlikel, riiklikel ja rahvusvahelistel turgudel kasvus ja innovatsiooniprotsessides osalemise suutlikkuse toetamine</t>
  </si>
  <si>
    <t>90</t>
  </si>
  <si>
    <t>4iii</t>
  </si>
  <si>
    <t>Energiatõhususe, aruka energiamajanduse ja taastuvenergia kasutamise toetamine avalikes taristutes, sh üldkasutatavates hoonetes ja eluasemesektoris</t>
  </si>
  <si>
    <t>6ii</t>
  </si>
  <si>
    <t>Investeerimine veesektorisse, et täita liidu keskkonnaalase õigustiku nõuded ning liikmesriikide poolt määratletud, nendest nõuetest kaugemale ulatuvaid investeeringuid nõudvad vajadused</t>
  </si>
  <si>
    <t>5ii</t>
  </si>
  <si>
    <t>Selliste investeeringute edendamine, mis on mõeldud konkreetsete riskidega toimetulemiseks, vastupanuvõime tagamiseks suurõnnetuste puhul ja suurõnnetuste tagajärgedega toimetuleku süsteemide väljatöötamiseks</t>
  </si>
  <si>
    <t>6iii</t>
  </si>
  <si>
    <t>Elurikkuse ning mullastike kaitse ja taastamine ning ökosüsteemi teenuste edendamine, sh Natura 2000 ja rohelise taristu kaudu</t>
  </si>
  <si>
    <t>CO2-heidet vähendavate strateegiate edendamine igat liiki territooriumidel, eelkõige linnapiirkondades, sh säästva mitmeliigilise linnalise liikuvuse edendamine ning kliimamuutuste leevendamiseks ja nendega kohanemiseks ettenähtud meetmed</t>
  </si>
  <si>
    <t>Investeeringud tervishoidu ja sotsiaalsesse taristusse, mis aitavad kaasa piirkondlikule ja kohalikule arengule, vähendades tervisealast ebavõrdsust ning edendades sotsiaalset kaasatust parema juurdepääsu abil sotsiaalsetele, kultuuri- ja puhketeenustele ning üleminekut hooldeasutustes pakutavatelt hoolekandeteenustelt kohalikule hoolekandestruktuurile</t>
  </si>
  <si>
    <t>9b</t>
  </si>
  <si>
    <t>Puudust kannatavate linna- ja maapiirkondade kogukondade füüsilise, majandusliku ja sotsiaalse taaselustamise toetamine</t>
  </si>
  <si>
    <t>7i</t>
  </si>
  <si>
    <t>Euroopa ühtse mitmeliigilise transpordipiirkonna toetamine, investeerides üleeuroopalisse transpordivõrku (TEN-T)</t>
  </si>
  <si>
    <t>2a</t>
  </si>
  <si>
    <t>Lairibaühenduse kasutuselevõtu ja kiire ühendusega võrkude väljaarendamise laiendamine ning tulevaste ja kujunemisjärgus tehnoloogiate ja digitaalmajanduse võrgustike kasutulevõtmise toetamine</t>
  </si>
  <si>
    <t>Riigiasutuste ja sidusrühmade institutsioonilise suutlikkuse ja tõhusa avaliku halduse parandamine haldusorganite institutsioonilise suutlikkuse ja tõhususe ning ERDFi rakendamisega seotud avalike teenuste tugevdamise kaudu; sellega toetatakse ka ESFi toetatud meetmeid institutsioonilise suutlikkuse ja avaliku halduse tõhustamiseks</t>
  </si>
  <si>
    <t>11a</t>
  </si>
  <si>
    <t>TA (ERF)</t>
  </si>
  <si>
    <t>TA (ÜF)</t>
  </si>
  <si>
    <t>Lõpetatud ja käimasolevad saavutustase</t>
  </si>
  <si>
    <t>Tööotsijate ja tööturult eemalejäänud inimeste, sh pikaajaliste töötute ja tööturust kaugel paiknevate inimeste juurdepääs töövõimalustele, muu hulgas kohaliku tähtsusega tööhõivealgatuste ning tööalase liikuvuse toetamise kaudu</t>
  </si>
  <si>
    <t>Aktiivne kaasamine, mille üks eesmärke on edendada võrdseid võimalusi ja aktiivset osalemist ning parandada tööalast konkurentsivõimet</t>
  </si>
  <si>
    <t>Juurdepääsu parandamine taskukohastele, jätkusuutlikele ja kvaliteetsetele teenustele, sh tervishoiuteenustele ja üldist huvi pakkuvatele sotsiaalteenustele</t>
  </si>
  <si>
    <t>Koolist väljalangemise vähendamine ja ennetamine ning võrdse juurdepääsu edendamine kvaliteetsele haridusele nii koolieelsetes lasteasutustes kui ka põhi- ja keskkoolis, sh (formaalsed, mitteformaalsed ja informaalsed) õppimisvõimalused taasintegreerimiseks haridusse ja koolitusse</t>
  </si>
  <si>
    <t>Kõikide vanuserühmade võrdsete võimaluste parandamine juurdepääsul elukestvale õppele formaalsetes, mitteformaalsetes ja informaalsetes vormides, tööjõu teadmiste, oskuste ja pädevuse suurendamine ning paindlike õppimisvõimaluste edendamine karjäärinõustamise ja omandatud oskuste tunnistamise kaudu</t>
  </si>
  <si>
    <t>Investeeringud institutsioonilisse suutlikkusse ning avaliku halduse ja avalike teenuste tõhususse riiklikul, piirkondlikul ja kohalikul tasandil, pidades silmas reforme, paremat reguleerimist ja head haldustava</t>
  </si>
  <si>
    <t>2</t>
  </si>
  <si>
    <t>1</t>
  </si>
  <si>
    <t>3</t>
  </si>
  <si>
    <t>12</t>
  </si>
  <si>
    <t>NÄITAJA</t>
  </si>
  <si>
    <t>Arvutamise alus</t>
  </si>
  <si>
    <t>Fond kokku</t>
  </si>
  <si>
    <t>Vähem arenenud</t>
  </si>
  <si>
    <t>Kõik kokku</t>
  </si>
  <si>
    <t>Piirkonna-kategooria</t>
  </si>
  <si>
    <t>Heaks kiidetud projektide rahaline maht</t>
  </si>
  <si>
    <t>Toetuse saajate poolt korraldusasutusele deklareeritud abikõlblikud kulud kokku</t>
  </si>
  <si>
    <t>Heaks kiidetud projektide abikõlblikud avaliku sektori kulud</t>
  </si>
  <si>
    <t>Heaks kiidetud projektidega kaetud kogueraldise osakaal*</t>
  </si>
  <si>
    <t>Toetuse saajate deklareeritud abikõlblike kuludega kaetud kogueraldise osakaal*</t>
  </si>
  <si>
    <t>Prioriteetse suuna eelarve (PÕHIERALDIS) (EL+RKF+OF) (EUR)</t>
  </si>
  <si>
    <t>Kogu rakenduskava maht (EL+RKF+OF)</t>
  </si>
  <si>
    <t>Heaks kiidetud projektide maht (%) põhieraldisest</t>
  </si>
  <si>
    <t xml:space="preserve">Toetuse saaja deklareeritud abikõlblike kogukulude maht (%) põhieraldisest </t>
  </si>
  <si>
    <t>8</t>
  </si>
  <si>
    <t>6</t>
  </si>
  <si>
    <t>5</t>
  </si>
  <si>
    <t>9</t>
  </si>
  <si>
    <t>11</t>
  </si>
  <si>
    <t>13</t>
  </si>
  <si>
    <t>14</t>
  </si>
  <si>
    <t>Kaas-rahastamis-määr</t>
  </si>
  <si>
    <t xml:space="preserve">* NB! EK infosüsteem võtab aluseks kogu rakenduskava eraldise. Eestis on tegelikult ära jagatud ainult põhieraldis, 6% tulemusreservi jagunemine suundade vahel selgub 2019.a lõpuks. St siin toodud % ei ole päris korrektsed. Allpool toodud tabelis on täitmise % võetud rakenduskava põhieraldisest (96%), EK seirearuandesse läheb ülemine tabel. </t>
  </si>
  <si>
    <t>Kulutuste omadused</t>
  </si>
  <si>
    <t>Liigitamismõõtmed</t>
  </si>
  <si>
    <t>Finantsandmed</t>
  </si>
  <si>
    <t>Territoriaalne mõõde</t>
  </si>
  <si>
    <t>ESFi sekundaarne teema</t>
  </si>
  <si>
    <t>Majanduslik mõõde</t>
  </si>
  <si>
    <t>Asukoha mõõde</t>
  </si>
  <si>
    <t>EE001</t>
  </si>
  <si>
    <t>EE004</t>
  </si>
  <si>
    <t>EE006</t>
  </si>
  <si>
    <t>EE007</t>
  </si>
  <si>
    <t>EE008</t>
  </si>
  <si>
    <t>EE00</t>
  </si>
  <si>
    <t>Sekkumis-valdkond</t>
  </si>
  <si>
    <t>Territo-riaalne mõõde</t>
  </si>
  <si>
    <t>Territo-riaalne rakendus-mehhanism</t>
  </si>
  <si>
    <t>Toetuse saajate  deklareeritud abikõlblikud kulud kokku</t>
  </si>
  <si>
    <t>Territoriaalsed rakendamismehhanismid</t>
  </si>
  <si>
    <t>ESFi teisene teema - nt mittediskrimineerimine, sooline võrdsus, ressursitõhusus - st seotud ka teiste eesmärkidega väljaspool temaatilisi eesmärke 8-11</t>
  </si>
  <si>
    <t>tabel 6</t>
  </si>
  <si>
    <t>NUTS I</t>
  </si>
  <si>
    <t>NUTS II</t>
  </si>
  <si>
    <t>kui üks rida panustab mitmesse NUTS III kategooriasse, siis raporteerida NUTS II tasandil!</t>
  </si>
  <si>
    <t>Rahastamis-viis</t>
  </si>
  <si>
    <t>Majanduslik mõju - milline sektor on peamine abi saaja  - EK rakendusmäärus 184/2014</t>
  </si>
  <si>
    <t>Asukoha mõõde - NUTS III tasand</t>
  </si>
  <si>
    <t>NUTS III</t>
  </si>
  <si>
    <t>EE001 Põhja-Eesti (Harjumaa)</t>
  </si>
  <si>
    <t>EE004 Lääne-Eesti (Hiiumaa, Läänemaa, Pärnumaa, Saaremaa)</t>
  </si>
  <si>
    <t>EE006 Kesk-Eesti (Järvamaa, Lääne-Virumaa, Raplamaa)</t>
  </si>
  <si>
    <t>EE007 Kirde-Eesti (Ida-Virumaa)</t>
  </si>
  <si>
    <t>EE008 Lõuna-Eesti (Jõgevamaa, Põlvamaa, Tartumaa, Valgamaa, Viljandimaa, Võrumaa)</t>
  </si>
  <si>
    <t>EE0 Eesti</t>
  </si>
  <si>
    <t>EE00 Eesti</t>
  </si>
  <si>
    <t>Rahastamisviis - EK rakendusmäärusest 184/2014 tabel 2</t>
  </si>
  <si>
    <t>Temaatiline eesmärk</t>
  </si>
  <si>
    <t>Investeerimine haridusse, koolitusse ja oskuste omandamiseks kutsekoolitusse ja pidevõppesse</t>
  </si>
  <si>
    <t>Sotsiaalse kaasatuse edendamine ning vaesuse ja mistahes diskrimineerimise vastu võitlemine</t>
  </si>
  <si>
    <t>Kestva ja kvaliteetse tööhõive edendamine ja tööjõu liikuvuse toetamine</t>
  </si>
  <si>
    <t>Teaduse, tehnoloogilise arendustegevuse ja innovatsiooni
edendamine</t>
  </si>
  <si>
    <t>VKEde ja põllumajandussektori (EAFRD puhul) ning kalandus- ja vesiviljelussektori (EMKFi puhul) konkurentsivõime suurendamine</t>
  </si>
  <si>
    <t>Vähese CO 2 -heitega majandusele ülemineku toetamine kõikides sektorites</t>
  </si>
  <si>
    <t>Keskkonnahoid ja keskkonnakaitse ning ressursitõhususe edendamine</t>
  </si>
  <si>
    <t>Kliimamuutustega kohanemise, riskiennetamise ja -juhtimise edendamine</t>
  </si>
  <si>
    <t>Säästva transpordi ja tähtsate võrgutaristute kitsaskohtade kõrvaldamise edendamine</t>
  </si>
  <si>
    <t>IKTle juurdepääsu, selle tehnoloogia kasutamise ning kvaliteedi parandamine</t>
  </si>
  <si>
    <t>Riigiasutuste ja sidusrühmade institutsioonilise suutlikkuse ja tõhusa avaliku halduse edendamine</t>
  </si>
  <si>
    <t>temaatiline eesmärk 2</t>
  </si>
  <si>
    <t>temaatiline eesmärk 5</t>
  </si>
  <si>
    <t>temaatiline eesmärk 6</t>
  </si>
  <si>
    <t>jätkusuutlik linnade areng (ERDF määruse art 7)</t>
  </si>
  <si>
    <t>linnad (üle 50 tuhande inimese)</t>
  </si>
  <si>
    <t>makroregiooni strateegia (kui on tugev / primaarne õju makro-rajooni strateegiale)?</t>
  </si>
  <si>
    <t>dimensioon ei kohaldu</t>
  </si>
  <si>
    <t>tagastamatu abi</t>
  </si>
  <si>
    <t>toetus rahastamisvahendi kaudu - riski või omakapital</t>
  </si>
  <si>
    <t>toetus rahastamisvahendite kaudu - laen või samaväärne vahend</t>
  </si>
  <si>
    <t>toetus rahastamisvahendite kaudu - tagatis või samaväärne vajend</t>
  </si>
  <si>
    <r>
      <rPr>
        <b/>
        <i/>
        <sz val="10"/>
        <color theme="0" tint="-0.499984740745262"/>
        <rFont val="Calibri"/>
        <family val="2"/>
        <charset val="186"/>
        <scheme val="minor"/>
      </rPr>
      <t>Sekkumise valdkonnad</t>
    </r>
    <r>
      <rPr>
        <i/>
        <sz val="10"/>
        <color theme="0" tint="-0.499984740745262"/>
        <rFont val="Calibri"/>
        <family val="2"/>
        <charset val="186"/>
        <scheme val="minor"/>
      </rPr>
      <t xml:space="preserve"> - EK rakendusmäärkusest 184/2014, 25.02.2014</t>
    </r>
  </si>
  <si>
    <t>#</t>
  </si>
  <si>
    <t>Ühiskonna vajadustele vastav haridus ja hea ettevalmistus osalemaks tööturul</t>
  </si>
  <si>
    <t>TE</t>
  </si>
  <si>
    <t>EE</t>
  </si>
  <si>
    <t>Erieesmärk</t>
  </si>
  <si>
    <t>19</t>
  </si>
  <si>
    <t>MET</t>
  </si>
  <si>
    <t>PRIORITEETNE SUUND</t>
  </si>
  <si>
    <t>INVESTEERIMIS-PRIORITEET</t>
  </si>
  <si>
    <t>EL VAHENDITE KASUTSMISE EESMÄRK</t>
  </si>
  <si>
    <t>MÕÕTÜHIK</t>
  </si>
  <si>
    <t>PIIRKONNA KATEGOORIA</t>
  </si>
  <si>
    <t>BAAS-VÄÄRTUS</t>
  </si>
  <si>
    <t>LÄHTE-AASTA</t>
  </si>
  <si>
    <r>
      <t>SIHT-VÄÄRTUS (2023)</t>
    </r>
    <r>
      <rPr>
        <sz val="10"/>
        <color rgb="FF0070C0"/>
        <rFont val="Calibri"/>
        <family val="2"/>
        <charset val="186"/>
        <scheme val="minor"/>
      </rPr>
      <t xml:space="preserve"> </t>
    </r>
  </si>
  <si>
    <t>SAAVUTUS-MÄÄR %</t>
  </si>
  <si>
    <t>20</t>
  </si>
  <si>
    <t>Investeerimine haridusse, koolitusse, oskuste omandamisega seotud kutseõppesse ja elukestvasse õppesse haridus- ja koolitustaristu arendamise abil</t>
  </si>
  <si>
    <t>21</t>
  </si>
  <si>
    <t>22</t>
  </si>
  <si>
    <t>24</t>
  </si>
  <si>
    <t>m2 õpilase kohta</t>
  </si>
  <si>
    <t>11,5</t>
  </si>
  <si>
    <t>Tabel 2A</t>
  </si>
  <si>
    <t>Euroopa Sotsiaalfondi ühised tulemusnäitajad</t>
  </si>
  <si>
    <t>PIIRKONNA-KATEGOORIA</t>
  </si>
  <si>
    <t>CR01</t>
  </si>
  <si>
    <t>CR02</t>
  </si>
  <si>
    <t>CR03</t>
  </si>
  <si>
    <t>CR04</t>
  </si>
  <si>
    <t>CR05</t>
  </si>
  <si>
    <t>CR06</t>
  </si>
  <si>
    <t>CR07</t>
  </si>
  <si>
    <t>CR08</t>
  </si>
  <si>
    <t>CR09</t>
  </si>
  <si>
    <t xml:space="preserve">SIHTVÄÄRTUSE SEADMISE ALUSEKS OLEV ÜHINE VÄLJUNDNÄITAJA </t>
  </si>
  <si>
    <t>KUMULATIIVNE VÄÄRTUS</t>
  </si>
  <si>
    <t>SAAVUTUS-MÄÄR</t>
  </si>
  <si>
    <t>KOMMENTAARID RA-delt (kasutamiseks siseselt, SFC-sse lisada ei saa).</t>
  </si>
  <si>
    <t>Tabel 2C
Euroopa Sotsiaalfondi programmipõhised tulemusnäitajad</t>
  </si>
  <si>
    <t>Osakaal õppuritest, kes on põhikooli 3. kooliastmes saanud tugimeetmest karjääriinfot ja/ või – individuaalnõustamist ning peale põhihariduse lõpetamist järgneva kalendriaasta 10. novembri seisuga osalevad järgmise taseme õppes</t>
  </si>
  <si>
    <t>23</t>
  </si>
  <si>
    <t>NÄITAJA MÕÕT-ÜHIK</t>
  </si>
  <si>
    <t>VÄLJUND-NÄITAJA MÕÕTÜHIK</t>
  </si>
  <si>
    <t>654</t>
  </si>
  <si>
    <t>Tabel 4A</t>
  </si>
  <si>
    <t>KUMULATIIVNE SUMMA</t>
  </si>
  <si>
    <t>Koolist väljalangemise vähendamine ja ennetamine ning võrdse juurdepääsu edendamine kvaliteetsele haridusele nii koolieelsetes lasteasutustes kui ka põhi- ja keskkoolis, sh (formaalsed, mitteformaalsed ja informaalsed) õppimisvõimalused taasintegreerimiseks haridusse ja
koolitusse</t>
  </si>
  <si>
    <t>Euroopa Sotsiaalfondi ühised väljundnäitajad</t>
  </si>
  <si>
    <t>CO13</t>
  </si>
  <si>
    <t>CO14</t>
  </si>
  <si>
    <t>2014.a</t>
  </si>
  <si>
    <t>2015.a</t>
  </si>
  <si>
    <t>2016.a</t>
  </si>
  <si>
    <t>2017.a</t>
  </si>
  <si>
    <t>CO06</t>
  </si>
  <si>
    <t>CO07</t>
  </si>
  <si>
    <t>CO09</t>
  </si>
  <si>
    <t>CO10</t>
  </si>
  <si>
    <t>CO11</t>
  </si>
  <si>
    <t>CO12</t>
  </si>
  <si>
    <t>CO15</t>
  </si>
  <si>
    <t>CO16</t>
  </si>
  <si>
    <t>CO17</t>
  </si>
  <si>
    <t>CO20</t>
  </si>
  <si>
    <t>CO21</t>
  </si>
  <si>
    <t>CO22</t>
  </si>
  <si>
    <t>CO23</t>
  </si>
  <si>
    <t>selliste projektide arv, mille on osaliselt või täielikult viinud ellu sotsiaalpartnerid või valitsusvälised organisatsioonid</t>
  </si>
  <si>
    <t>selliste projektide arv, mis suurendavad naiste jätkusuutlikku osalust ja edu tööhõives</t>
  </si>
  <si>
    <t>riigi, piirkonna või kohaliku tasandi haldus- ja ametiasutustele suunatud projektide arv</t>
  </si>
  <si>
    <t>toetatavate mikro-, väikeste ja keskmise suurusega ettevõtete, sh ühistute ja sotsiaalmajanduse ettevõtete arv</t>
  </si>
  <si>
    <t>OSALEJATE KOGUARV</t>
  </si>
  <si>
    <t xml:space="preserve">Summaarne väärtus </t>
  </si>
  <si>
    <t>PIIRKONNA- KATGOORIA</t>
  </si>
  <si>
    <t>valdkond</t>
  </si>
  <si>
    <t>nõustamisjuhtumite arv</t>
  </si>
  <si>
    <t>1.98</t>
  </si>
  <si>
    <t>1.99</t>
  </si>
  <si>
    <r>
      <t>SIHT-VÄÄRTUS (2023)</t>
    </r>
    <r>
      <rPr>
        <sz val="10"/>
        <rFont val="Calibri"/>
        <family val="2"/>
        <charset val="186"/>
        <scheme val="minor"/>
      </rPr>
      <t xml:space="preserve"> </t>
    </r>
  </si>
  <si>
    <t>26</t>
  </si>
  <si>
    <t>1.9</t>
  </si>
  <si>
    <t>1.97</t>
  </si>
  <si>
    <t>õppeasutuste arv</t>
  </si>
  <si>
    <t>nõustamiskord</t>
  </si>
  <si>
    <t>15</t>
  </si>
  <si>
    <t>16</t>
  </si>
  <si>
    <t>valdkonna nõukogu</t>
  </si>
  <si>
    <t>akrediteerimiskord</t>
  </si>
  <si>
    <t>17</t>
  </si>
  <si>
    <t>Jätkusuutlik transport</t>
  </si>
  <si>
    <t xml:space="preserve">CO14a 
 </t>
  </si>
  <si>
    <t>Paremad ühendused TEN-T võrgustikus</t>
  </si>
  <si>
    <t>380</t>
  </si>
  <si>
    <t>381</t>
  </si>
  <si>
    <t>miljonit reisijat</t>
  </si>
  <si>
    <t>7ii</t>
  </si>
  <si>
    <t>Keskkonnasõbralike (sh vähe müra tekitavate) ja vähese CO2 hetiega transpordisüsteemide, sh sisevee- ja meretranspordi, sadamate, eri transpordiliikide ühendamise ja lennujaama taristu arendamine ja täiustamine, et edendada säästvat piirkondlikku ja kohalikku liikuvust</t>
  </si>
  <si>
    <t>CO12a</t>
  </si>
  <si>
    <t>Raudtee: rekonstueeritud või uuendatud raudteeliinide kogupikkus, millest TEN-T</t>
  </si>
  <si>
    <t>142</t>
  </si>
  <si>
    <t>objekt</t>
  </si>
  <si>
    <t>150</t>
  </si>
  <si>
    <t>peatus</t>
  </si>
  <si>
    <t>377</t>
  </si>
  <si>
    <t>148</t>
  </si>
  <si>
    <t>378</t>
  </si>
  <si>
    <t>Rongireisija (miljonit)</t>
  </si>
  <si>
    <t>IKT teenuste taristu</t>
  </si>
  <si>
    <t>151</t>
  </si>
  <si>
    <t>2c</t>
  </si>
  <si>
    <t>E-valitsuse, e-õppe, e-kaasatuse, e-kultuuri ja e-tervise alaste IKT rakenduste tugevdamine</t>
  </si>
  <si>
    <t>arendus-projekt</t>
  </si>
  <si>
    <t>153</t>
  </si>
  <si>
    <t>155</t>
  </si>
  <si>
    <t>Haldusvõimekus</t>
  </si>
  <si>
    <t>Rahulolu avalike teenuste kvaliteediga (16-74 aastaste elanike hulgas)</t>
  </si>
  <si>
    <t>Rahulolu avalike teenuste kvaliteediga (ettevõtjate hulgas)</t>
  </si>
  <si>
    <t>181</t>
  </si>
  <si>
    <t>182</t>
  </si>
  <si>
    <t>375</t>
  </si>
  <si>
    <t>703</t>
  </si>
  <si>
    <t>705</t>
  </si>
  <si>
    <t>702</t>
  </si>
  <si>
    <t>173</t>
  </si>
  <si>
    <t>analüüs</t>
  </si>
  <si>
    <t>174</t>
  </si>
  <si>
    <t>rakke- ja ekspertrühm</t>
  </si>
  <si>
    <t>178</t>
  </si>
  <si>
    <t>kodifitseeritud seaduseelnõu</t>
  </si>
  <si>
    <t>706</t>
  </si>
  <si>
    <t>osaluskord</t>
  </si>
  <si>
    <t>707</t>
  </si>
  <si>
    <t>organisatsioon</t>
  </si>
  <si>
    <t>709</t>
  </si>
  <si>
    <t>Sotsiaalse kaasatuse suurendamine</t>
  </si>
  <si>
    <t>38</t>
  </si>
  <si>
    <t>37</t>
  </si>
  <si>
    <t>399</t>
  </si>
  <si>
    <t>192</t>
  </si>
  <si>
    <t>46</t>
  </si>
  <si>
    <t>47</t>
  </si>
  <si>
    <t>394</t>
  </si>
  <si>
    <t>Toetust saanud riskinoorte arv (vanuses 15-26a)</t>
  </si>
  <si>
    <t>395</t>
  </si>
  <si>
    <t>51</t>
  </si>
  <si>
    <t>52</t>
  </si>
  <si>
    <t>53</t>
  </si>
  <si>
    <t>54</t>
  </si>
  <si>
    <t>ERIEESMÄRK</t>
  </si>
  <si>
    <t>MEEDE</t>
  </si>
  <si>
    <t>MEETME TEGEVUS</t>
  </si>
  <si>
    <t>390</t>
  </si>
  <si>
    <t>392</t>
  </si>
  <si>
    <t>393</t>
  </si>
  <si>
    <t>598</t>
  </si>
  <si>
    <t>367</t>
  </si>
  <si>
    <t>34</t>
  </si>
  <si>
    <t>hoiukoht</t>
  </si>
  <si>
    <t>35</t>
  </si>
  <si>
    <t>pakkuja</t>
  </si>
  <si>
    <t>36</t>
  </si>
  <si>
    <t>387</t>
  </si>
  <si>
    <t>teenuse saaja</t>
  </si>
  <si>
    <t>389</t>
  </si>
  <si>
    <t>Tööturule juurdepääsu parandamine ja tööturult väljalangemise ennetamine</t>
  </si>
  <si>
    <t>384</t>
  </si>
  <si>
    <t>tegevus</t>
  </si>
  <si>
    <t>385</t>
  </si>
  <si>
    <t>57</t>
  </si>
  <si>
    <t>jah (1)/ ei (0)</t>
  </si>
  <si>
    <t>Kasvuvõimeline ettevõtlus ja seda toetav teadus- ja arendustegevus</t>
  </si>
  <si>
    <t>publikat-sioonide arv</t>
  </si>
  <si>
    <t>T&amp;A on kõrgetasemeline ja Eesti rahvusvahelises TAI alases koostöös aktiivne ja nähtav</t>
  </si>
  <si>
    <t>62</t>
  </si>
  <si>
    <t>63</t>
  </si>
  <si>
    <t>80%</t>
  </si>
  <si>
    <t>Teadusuuringutesse ja innovatsiooni suunatud ärialaste investeeringute soodustamine, ettevõtete, teadus- ja arenduskeskuste ning kõrgharidussektori vaheliste sidemete ja sünergiate arendamine, eelkõige investeeringute edendamine toodete ja teenuste arendamisse, tehnosiirdesse, sotsiaalsesse innovatsiooni, ökoinnovatsiooni, avalike teenuste alastesse rakendustesse, nõudluse stimuleerimisse, võrgustike ja klastrite loomisse ja avatud innovatsiooni soodustamisse läbi aruka spetsialiseerumise, ning tehnoloogiliste ja rakenduslike teadusuuringute, katseliinide, toodete varase valideerimise meetmete, arenenud tootmisvõimsuste suutlikkuse ja esimese toodangu toetamine, eelkõige progressi võimaldava tehnoloogia ning üldotstarbelise tehnoloogia levitamise valdkonnas</t>
  </si>
  <si>
    <t>Valitud nutika spetsialiseerumise õppekavadel stipendiumi saavate üliõpilaste arv õppeaastas</t>
  </si>
  <si>
    <t>383</t>
  </si>
  <si>
    <t>70</t>
  </si>
  <si>
    <t>72</t>
  </si>
  <si>
    <t>Väikese ja keskmise suurusega ettevõtete arendamine ja piirkondade konkurentsivõime tugevdamine</t>
  </si>
  <si>
    <t>388</t>
  </si>
  <si>
    <t>VKE-de poolt loodud lisandväärtus</t>
  </si>
  <si>
    <t>miljardit EUR</t>
  </si>
  <si>
    <t>87</t>
  </si>
  <si>
    <t>94</t>
  </si>
  <si>
    <t>Energiatõhusus</t>
  </si>
  <si>
    <t>kodumajapidamised</t>
  </si>
  <si>
    <t>Meetme tulemusel toodetud ning transpordis kasutusse võetud biometaani aastane kogus</t>
  </si>
  <si>
    <t>Ktoe</t>
  </si>
  <si>
    <t>Rekonstrueeritud hoonete pindala</t>
  </si>
  <si>
    <t>Lokaalsete taastuvenergia küttelahenduste ehitamine kaugküttelahenduse asemele</t>
  </si>
  <si>
    <t>tänavavalgustuspunkt</t>
  </si>
  <si>
    <t>ehitusprojekt</t>
  </si>
  <si>
    <t>103</t>
  </si>
  <si>
    <t>104</t>
  </si>
  <si>
    <t>W</t>
  </si>
  <si>
    <t>Veekaitse</t>
  </si>
  <si>
    <t>isikud</t>
  </si>
  <si>
    <t xml:space="preserve">CO22 
 </t>
  </si>
  <si>
    <t>Taastatud veerežiimiga mahajäetud turbaalad</t>
  </si>
  <si>
    <t>366</t>
  </si>
  <si>
    <t>365</t>
  </si>
  <si>
    <t>Korrastatud saastunud alad, veekogud ja märgalad</t>
  </si>
  <si>
    <t>360</t>
  </si>
  <si>
    <t>359</t>
  </si>
  <si>
    <t>Roheline infrastruktuur ja hädaolukordadeks valmisoleku suurendamine</t>
  </si>
  <si>
    <t>129</t>
  </si>
  <si>
    <t>seirejaam</t>
  </si>
  <si>
    <t>Uuendatud seirejaamad</t>
  </si>
  <si>
    <t>130</t>
  </si>
  <si>
    <t>131</t>
  </si>
  <si>
    <t>kalibreerimislabor</t>
  </si>
  <si>
    <t>automaatsondijaam</t>
  </si>
  <si>
    <t>132</t>
  </si>
  <si>
    <t>134</t>
  </si>
  <si>
    <t>merereostustõrjesõiduk</t>
  </si>
  <si>
    <t>päästesõiduk</t>
  </si>
  <si>
    <t>127</t>
  </si>
  <si>
    <t>126</t>
  </si>
  <si>
    <t>128</t>
  </si>
  <si>
    <t>353</t>
  </si>
  <si>
    <t>354</t>
  </si>
  <si>
    <t>355</t>
  </si>
  <si>
    <t>357</t>
  </si>
  <si>
    <t>elupaigatüüp</t>
  </si>
  <si>
    <t>358</t>
  </si>
  <si>
    <t>tk, liik</t>
  </si>
  <si>
    <t>Jätkusuutlik linnapiirkondade areng</t>
  </si>
  <si>
    <t>4e</t>
  </si>
  <si>
    <t>Selliste inimeste arv, kes elavad aladel, kus on järgitud lõimitud linnaarenduse strateegiat</t>
  </si>
  <si>
    <t>CO37</t>
  </si>
  <si>
    <t>CO38</t>
  </si>
  <si>
    <t>Rajatud kergliiklusteede pikkus</t>
  </si>
  <si>
    <t>135</t>
  </si>
  <si>
    <t>382</t>
  </si>
  <si>
    <t>CO39</t>
  </si>
  <si>
    <t>Lasteaia-või lapsehoiukoht</t>
  </si>
  <si>
    <t>139</t>
  </si>
  <si>
    <t>9.3</t>
  </si>
  <si>
    <t>Kodulähedased lasteaia- ja lapsehoiuvõimalused suuremate linnapiirkondade elanike jaoks on  tagatud</t>
  </si>
  <si>
    <t>laste arv kohajärjekorras</t>
  </si>
  <si>
    <t>137</t>
  </si>
  <si>
    <t>138</t>
  </si>
  <si>
    <t>368</t>
  </si>
  <si>
    <t>369</t>
  </si>
  <si>
    <t>370</t>
  </si>
  <si>
    <t>371</t>
  </si>
  <si>
    <t>372</t>
  </si>
  <si>
    <t>14.1</t>
  </si>
  <si>
    <t>Perioodi 2014-2020 ühtekuuluvuspoliitika rakenduskava ning partnerluslepe struktuurivahendite ulatuses on tulemuslikult ellu viidud</t>
  </si>
  <si>
    <t>Tabel 3B</t>
  </si>
  <si>
    <t>Rakenduskavaga toetatud ettevõtete arv, võtmata arvesse samadele ettevõtetele antud mitmekordseid toetusi</t>
  </si>
  <si>
    <r>
      <t xml:space="preserve">Muud rahalist abi kui toetust </t>
    </r>
    <r>
      <rPr>
        <i/>
        <sz val="10"/>
        <color theme="1"/>
        <rFont val="Calibri"/>
        <family val="2"/>
        <charset val="186"/>
        <scheme val="minor"/>
      </rPr>
      <t>(laene, intressi toetust, tagatisi, riskikapitali või muid finantsinstrumente)</t>
    </r>
    <r>
      <rPr>
        <sz val="10"/>
        <color theme="1"/>
        <rFont val="Calibri"/>
        <family val="2"/>
        <charset val="186"/>
        <scheme val="minor"/>
      </rPr>
      <t xml:space="preserve"> saavate ettevõtete arv</t>
    </r>
  </si>
  <si>
    <t>NÄITAJA LIIK</t>
  </si>
  <si>
    <t xml:space="preserve"> ID</t>
  </si>
  <si>
    <t>Sihttase 2018</t>
  </si>
  <si>
    <t>Reeglid</t>
  </si>
  <si>
    <t>Saavutus-määr 2018 eesmärgist</t>
  </si>
  <si>
    <t>Kommentaar kuni 875 tähemärki koos tühikutega</t>
  </si>
  <si>
    <t>TULEMUS-RESERV (EL osa)</t>
  </si>
  <si>
    <t>Saavutus-määr 2023 eesmärgist</t>
  </si>
  <si>
    <t>2019 maksete peatamise eeldus</t>
  </si>
  <si>
    <t>2024 finants-korrektsiooni eeldus</t>
  </si>
  <si>
    <t>FINANTS</t>
  </si>
  <si>
    <t>tehtud kulud kokku (EL+RKF+OF)</t>
  </si>
  <si>
    <t>1 näitaja min 75%, teised min 85%</t>
  </si>
  <si>
    <t>Vähemalt 2 alla 65%</t>
  </si>
  <si>
    <t>keskmine kõikide väljundnäitajate saavutusmäär   /  finantsnäitaja saavutusmäär</t>
  </si>
  <si>
    <t>VÄLJUND</t>
  </si>
  <si>
    <t>Plaanipärane täitmine.</t>
  </si>
  <si>
    <t>1.2.3</t>
  </si>
  <si>
    <t>Täiendkoolitusel, sh digitaalse kirjaoskuse koolitusel osalenud täiskasvanute arv</t>
  </si>
  <si>
    <t>1.6.2, 1.6.3</t>
  </si>
  <si>
    <t>2018 eesmärk täidetakse</t>
  </si>
  <si>
    <t>Kõik vähemalt 85% ulatuses</t>
  </si>
  <si>
    <t>1 täidetud alla 65%</t>
  </si>
  <si>
    <t>SOM SIM KUM HTM</t>
  </si>
  <si>
    <t>Vähemalt 2 täidetud alla 65%</t>
  </si>
  <si>
    <t>SIM KUM</t>
  </si>
  <si>
    <t>Lõimumis- ja kohanemiskoolitustel osalejate arv</t>
  </si>
  <si>
    <t>2.6.2, 2.6.5</t>
  </si>
  <si>
    <t>HTM SIM</t>
  </si>
  <si>
    <t>2.7.1, 2.7.3</t>
  </si>
  <si>
    <t>Noorsootöö teenustes osalejate (noored vanuses 15-26 a) koguarv</t>
  </si>
  <si>
    <t>Programmi läbinud teenust saanute arv</t>
  </si>
  <si>
    <t>Vähemalt 2  täidetud alla 65%</t>
  </si>
  <si>
    <t>Kasvu-võimeline ettevõtlus ja seda toetav teadus- ja arendus-tegevus</t>
  </si>
  <si>
    <t>HTM MKM KKM</t>
  </si>
  <si>
    <t xml:space="preserve">kumulatiivne näitaja, sisaldab 2015. ja 2016. a koostööd teinud ettevõtteid. </t>
  </si>
  <si>
    <t>Valitud NS õppekavadel stipendiumi saavate üliõpilaste arv</t>
  </si>
  <si>
    <t>üliõpilane</t>
  </si>
  <si>
    <t>TAK-idesse ja klastritesse kuuluvate toetust saanud kasvualade ettevõtete arv</t>
  </si>
  <si>
    <t>KKM</t>
  </si>
  <si>
    <t>2018a. vaheeesmärk on saavutatud 2017.a märtsi seisuga.</t>
  </si>
  <si>
    <t>Väikese ja keskmise suurusega ettevõtete arendamine ja piirkondade konkurentsi-võime tugevdamine</t>
  </si>
  <si>
    <t>MKM KUM RM</t>
  </si>
  <si>
    <t>5.1-5.3</t>
  </si>
  <si>
    <t>Ekspordi arendamise ja eksportööride välisturul nõustamise teenuseid kasutanud ettevõtete arv</t>
  </si>
  <si>
    <t>5.1.7</t>
  </si>
  <si>
    <t>Tulemuslikkust on liiga vara hinnata, sest käimas on fondijuhtide valimise protsess (eelduslikult valik tehtud 2017.a. I kv lõpuks) ning indikaatorite täitmisesse panustamist võib oodata alates 2018.a.</t>
  </si>
  <si>
    <t>Tegevuste elluviimine algas 2016. a, järgmised teadmiste ja oskuste arendamise ühistegevused käivituvad 2017. a esimeses kvartalis. Vaheeesmärk on saavutatav</t>
  </si>
  <si>
    <t>saavutatav</t>
  </si>
  <si>
    <t>5.1.5</t>
  </si>
  <si>
    <t>Täpsustatud 2016. a. lõpu seisuga oli sellest täidetud umbes pool ehk 122. Eesmärgi täitmine jätkub aastatel 2017 ja 2018.</t>
  </si>
  <si>
    <t>Energia-tõhusus</t>
  </si>
  <si>
    <t>saavutatakse</t>
  </si>
  <si>
    <t>Eesmärgid on saavutatavad tähtaegselt.</t>
  </si>
  <si>
    <t xml:space="preserve"> Roheline infrastruktuur ja häda-olukordadeks valmisoleku suurendamine</t>
  </si>
  <si>
    <t>Soetatud multi-funktsionaalsed päästesõidukid</t>
  </si>
  <si>
    <t>objektide arv</t>
  </si>
  <si>
    <t>Vaheeesmärk saavutatud.</t>
  </si>
  <si>
    <t>Jätkusuutlik linna-piirkondade areng</t>
  </si>
  <si>
    <t>9.1, 9.2</t>
  </si>
  <si>
    <t xml:space="preserve">  </t>
  </si>
  <si>
    <t>Linnapiirkonna meetmest toetuse taotlemise aluseks on kinnitatud linnapiirkondade tegevuskavad. Prognooside aluseks on võetud linnapiirkondade tegevuskavades nimetatud projektide panus väljudnäitajasse ja nende elluviimise ajakava. Nii vahetase kui sihttase võib jääda alla prognoositu. Linnapiirkonna tegevuskavadesse valiti sellesse mõõdikusse panustavaid projekte kavandatust vähesemal määral, kuna samalaadseid tegevusi toetatakse ka teistest rakenduskava meetmetest, näiteks meetme tegevus 9.2.1 „Ühendusvõimaluste parandamine ühistranspordipeatustes“ ja meetme tegevus 5.4.4 „Piirkondade konkurentsivõime tugevdamise investeeringud (töökohtade ja teenuste kättesaadavuse parandamine)". Tegemist on tulemusraamistiku näitajaga, kus arutlusel ka võimalik OPi muudatus. Samas on tegemist näitajaga, mille vahetaseme täitmine ei ole ka täiesti võimatu kui ajaliselt õnnestuks üks projekt kavandatust kiiremini ellu viia.</t>
  </si>
  <si>
    <t>lasteaia või lapsehoiukoht</t>
  </si>
  <si>
    <t>1 näitaja alla 65%</t>
  </si>
  <si>
    <t>Haldus-võimekus</t>
  </si>
  <si>
    <t>RK RM</t>
  </si>
  <si>
    <t>Sihttase on ületatud.</t>
  </si>
  <si>
    <t>projekti</t>
  </si>
  <si>
    <t>31</t>
  </si>
  <si>
    <t>CO14a</t>
  </si>
  <si>
    <t>18</t>
  </si>
  <si>
    <t>kodumajapidamine</t>
  </si>
  <si>
    <t>123</t>
  </si>
  <si>
    <t>tulemusreservist raha saamise eeldus 2018</t>
  </si>
  <si>
    <t>Lõpetatud projektide saavutustase</t>
  </si>
  <si>
    <t>Saavutus-määr 2023</t>
  </si>
  <si>
    <t>Saavutus-määr 2018</t>
  </si>
  <si>
    <t>Saavutus-määr 2020</t>
  </si>
  <si>
    <t>Saavutamise määr 2023</t>
  </si>
  <si>
    <t>Saavutamise määr 2020</t>
  </si>
  <si>
    <t>Saavutamise määr 2018</t>
  </si>
  <si>
    <t>Toetatud keskvalitsuse organisatsioonide arv, kus on üks täielikult rakendatud juhtimissüsteem või korrastatud asutustevaheline protsess</t>
  </si>
  <si>
    <t>Toetatud keskvalitsuse organisatsioonide arv, kes said ESF toetust parandamaks oma juhtimissüsteeme või korrastamaks asutustevahelist protsessi</t>
  </si>
  <si>
    <t>Avalikust sektorist, v.a kohalikud omavalitsused, ja  mittetulundussektorist koolituse läbinute osakaal, kelle asjatundlikkus on suurenenud</t>
  </si>
  <si>
    <t>Avaliku sektori, v.a kohalikud omavalitsused, ja MTÜ osalejate arv ESF toetatud koolitustel, eesmärgiga suurendada nende asjatundlikkust</t>
  </si>
  <si>
    <t>Taastatud maa kogupindala</t>
  </si>
  <si>
    <t>Vähenenud töövõimega inimesed, kes on saanud töövõime reformi vahendusel teenuseid</t>
  </si>
  <si>
    <t>Erainvesteeringud kooskõlas riigi toetusega innovatsiooni või teadus- ja arendustegevuste alastele projektidele (mln EUR)</t>
  </si>
  <si>
    <t>mln EUROT</t>
  </si>
  <si>
    <t>4.2.4, 4.4.1</t>
  </si>
  <si>
    <t xml:space="preserve"> 4.4.1</t>
  </si>
  <si>
    <t>Ekspordi arendamise ja eksportöride välisturul nõustamise teenuseid kasutanud ettevõtete arv</t>
  </si>
  <si>
    <t>6.1.2</t>
  </si>
  <si>
    <t>Arvestuslik CO2 vähenemine aastas</t>
  </si>
  <si>
    <t>Esmatasadi tervishoiuga võrgustunud kaasajastatud üldhaiglate arv</t>
  </si>
  <si>
    <t>TAKidesse ja klastritesse kuuluvate toetust saanud kasvualade ettevõtete arv</t>
  </si>
  <si>
    <t>4.3.2, 4.3.3</t>
  </si>
  <si>
    <t>43</t>
  </si>
  <si>
    <t>tabel 1</t>
  </si>
  <si>
    <t>8,6</t>
  </si>
  <si>
    <t>Lõppenud projekt JAH/EI</t>
  </si>
  <si>
    <t xml:space="preserve">EI </t>
  </si>
  <si>
    <t>JAH/EI</t>
  </si>
  <si>
    <t>HTM, MKM</t>
  </si>
  <si>
    <t>1.3.2</t>
  </si>
  <si>
    <t>SIHT-VÄÄRTUS (2018)</t>
  </si>
  <si>
    <t>SIHT-VÄÄRTUS (2020)</t>
  </si>
  <si>
    <t>SIHT-VÄÄRTUS (2023)</t>
  </si>
  <si>
    <t xml:space="preserve">teenus </t>
  </si>
  <si>
    <t>12.2.2, 12.2.3</t>
  </si>
  <si>
    <t>12.1.1, 12.1.2</t>
  </si>
  <si>
    <t>12.1.1, 12.1.4</t>
  </si>
  <si>
    <t>HTM; MKM</t>
  </si>
  <si>
    <t>IKT-spetsialistide osakaal koguhõives</t>
  </si>
  <si>
    <t xml:space="preserve">Tippspetsialistide osakaal koguhõives. </t>
  </si>
  <si>
    <t xml:space="preserve">RK </t>
  </si>
  <si>
    <t>2.7.1, 2.7.2</t>
  </si>
  <si>
    <t>HTM, SIM</t>
  </si>
  <si>
    <t>haigla</t>
  </si>
  <si>
    <t>MKM, HTM</t>
  </si>
  <si>
    <t>Abi saavate ettevõtete arv</t>
  </si>
  <si>
    <t>MKM, KUM</t>
  </si>
  <si>
    <t>5.1, 5.3</t>
  </si>
  <si>
    <t>5.1. 5.3</t>
  </si>
  <si>
    <t>Ettevõtlusteadlikkuse tegevustes osalevate ettevõtete ja eraisikute arv</t>
  </si>
  <si>
    <t>Täiendav elanikkond, kellele on suunatud tõhusama reoveepuhastuse teenus</t>
  </si>
  <si>
    <t>Väljamaksed (EL toetus)</t>
  </si>
  <si>
    <t>Lepingutega kaetud (EL toetus)</t>
  </si>
  <si>
    <t>Paigaldatud läbivalgustusseadmed raudteepiirile</t>
  </si>
  <si>
    <t xml:space="preserve">EL toetus </t>
  </si>
  <si>
    <t>Kohanemiskoolitusel osalejate arv</t>
  </si>
  <si>
    <t xml:space="preserve">Vähenenud töövõimega inimesed, kes on saanud töövõime reformi vahendusel teenuseid </t>
  </si>
  <si>
    <t>Lepingutega kaetud näitaja</t>
  </si>
  <si>
    <t>67%/33%</t>
  </si>
  <si>
    <t>60%/40%</t>
  </si>
  <si>
    <t>68,9%/31,1%</t>
  </si>
  <si>
    <t>67,8%/32,2%</t>
  </si>
  <si>
    <t>68,9%/30,1%</t>
  </si>
  <si>
    <t>Korraldatud turundusürituste arv</t>
  </si>
  <si>
    <t>Prioriteetse suuna maht (EL osa, eurodes)</t>
  </si>
  <si>
    <t xml:space="preserve">Tabel 8 </t>
  </si>
  <si>
    <t>5.1.3, 5.3.1-5.3.7</t>
  </si>
  <si>
    <t>10.2.1, 10.2.4</t>
  </si>
  <si>
    <t>Tervishoid: selliste inimeste arv, kellel on juurdepääs parematele tervishoiuteenustele</t>
  </si>
  <si>
    <t>inim-ekvivalent</t>
  </si>
  <si>
    <t>Kohalikest omavalitsustest ja mittetulundussektorist koolituse läbinute osakaal, kelle asjatundlikkus on suurenenud</t>
  </si>
  <si>
    <t>71,5%/28,5%</t>
  </si>
  <si>
    <t>Teadusasutustega koostööd tegevate ettevõtjate arv</t>
  </si>
  <si>
    <t>SIM, KUM</t>
  </si>
  <si>
    <t>LTT (loodus- ja täppisteadused, tehnika, tootmine ja ehitus) erialade lõpetajate osakaal kõrghariduses</t>
  </si>
  <si>
    <t>Ei</t>
  </si>
  <si>
    <r>
      <t>Sihtväärtus (2018)</t>
    </r>
    <r>
      <rPr>
        <sz val="10"/>
        <rFont val="Calibri"/>
        <family val="2"/>
        <charset val="186"/>
        <scheme val="minor"/>
      </rPr>
      <t xml:space="preserve"> </t>
    </r>
  </si>
  <si>
    <r>
      <t>Sihtväärtus (2020)</t>
    </r>
    <r>
      <rPr>
        <sz val="10"/>
        <rFont val="Calibri"/>
        <family val="2"/>
        <charset val="186"/>
        <scheme val="minor"/>
      </rPr>
      <t xml:space="preserve"> </t>
    </r>
  </si>
  <si>
    <r>
      <t>Sihtväärtus (2023)</t>
    </r>
    <r>
      <rPr>
        <sz val="10"/>
        <rFont val="Calibri"/>
        <family val="2"/>
        <charset val="186"/>
        <scheme val="minor"/>
      </rPr>
      <t xml:space="preserve"> </t>
    </r>
  </si>
  <si>
    <t>Ennetusteenustest kasusaajate arv</t>
  </si>
  <si>
    <t>2018.a</t>
  </si>
  <si>
    <t>Valitud toimingutest lähtudes ristfinantseerimise jaoks kasutatava ette nähtud ELi toetuse summa (23) (eurodes)</t>
  </si>
  <si>
    <t>200</t>
  </si>
  <si>
    <t xml:space="preserve">Uussisserändajate kohanemise toetamiseks arendatud või välja töötatud teenuste arv </t>
  </si>
  <si>
    <t>202</t>
  </si>
  <si>
    <t>201</t>
  </si>
  <si>
    <t>203</t>
  </si>
  <si>
    <t>210</t>
  </si>
  <si>
    <t>209</t>
  </si>
  <si>
    <t>204</t>
  </si>
  <si>
    <t>205</t>
  </si>
  <si>
    <t>211</t>
  </si>
  <si>
    <t>208</t>
  </si>
  <si>
    <t>Jah</t>
  </si>
  <si>
    <t>PIAAC uuringu riiklik raport</t>
  </si>
  <si>
    <t>raportite arv</t>
  </si>
  <si>
    <t>4.5.1</t>
  </si>
  <si>
    <t>IKT prioriteetsete teadussuundade uurimisrühmadesse programmi raames  lisandunud teadlaste arv</t>
  </si>
  <si>
    <t>IKT prioriteetsete teadussuundade uurimisrühmadesse programmi raames lisandunud teadlaste avaldatud publikatsioonide arv</t>
  </si>
  <si>
    <t>Teadlane</t>
  </si>
  <si>
    <t>Publikatsioonide arv</t>
  </si>
  <si>
    <t>Tegevuspõhisele eelarvele üle läinud valitsemisalade või haldusalade arv</t>
  </si>
  <si>
    <t>Kaasajastatud peremeditsiinis kasutatav tarkvara</t>
  </si>
  <si>
    <t>2.4.3</t>
  </si>
  <si>
    <t>Pädevuskeskusega võrgustunud keskhaigla kaasajastatud raviüksuste arv</t>
  </si>
  <si>
    <t>Tööhõive ja ettevõtlikkuse edendamise programmi kavandamisse kaasatud institutsioonide arv</t>
  </si>
  <si>
    <t>12.3.1, 12.3.3</t>
  </si>
  <si>
    <t>12.3.3</t>
  </si>
  <si>
    <t>Ettevõtete või avaliku sektori asutuste ja TA asutuste koostöölepingute arv ressursside väärindamise valdkondades</t>
  </si>
  <si>
    <t>2018 saavutus-tase</t>
  </si>
  <si>
    <t>Abi saavate ettevõtete arv  (kokku)</t>
  </si>
  <si>
    <t>sealhulgas õppenõustamise teenuseid saanud laste ja õppijate arv</t>
  </si>
  <si>
    <t>VV näitaja</t>
  </si>
  <si>
    <t>2014 saavutustase</t>
  </si>
  <si>
    <t>2015 saavtustase</t>
  </si>
  <si>
    <t>2016 saavutustase</t>
  </si>
  <si>
    <t>2017 saavutus-tase</t>
  </si>
  <si>
    <t>1.1.1
1.1.2</t>
  </si>
  <si>
    <t>Koolimeeskondade ühist õppimist toetavate õpiürituste arv</t>
  </si>
  <si>
    <t>õpiürituste arv</t>
  </si>
  <si>
    <t>Kaasajastatud digitaristuga koolide osakaal</t>
  </si>
  <si>
    <t>1.5.5</t>
  </si>
  <si>
    <t>Tegevustes osalenute arv</t>
  </si>
  <si>
    <t>Uus näitaja. Lisatud 2018 OPi muudatusega.</t>
  </si>
  <si>
    <t>Kuva ala-näitajad</t>
  </si>
  <si>
    <t>EL toetus VV nimekiri</t>
  </si>
  <si>
    <t>Saavutusmäär 2018</t>
  </si>
  <si>
    <t>Tööhõive kasv toetust saanud ettevõtetes (täistööaja ekvivalendid)</t>
  </si>
  <si>
    <t>5.4.5</t>
  </si>
  <si>
    <t>Tegevustes osalenud ja neist kasu saanud ettevõtjate arv</t>
  </si>
  <si>
    <t>Tegevuses osalenud haridusasutuste arv</t>
  </si>
  <si>
    <t>osalenute arv</t>
  </si>
  <si>
    <t>5.1.1</t>
  </si>
  <si>
    <t>Nõustamiskordade arv maakondlikes arenduskeskustes</t>
  </si>
  <si>
    <t>Uute sihtrühmade  hõivamiseks suunatud uute turimitoodete arv</t>
  </si>
  <si>
    <t>toodete arv</t>
  </si>
  <si>
    <t>ettevõtja</t>
  </si>
  <si>
    <t>asutuste arv</t>
  </si>
  <si>
    <t>11.2.2</t>
  </si>
  <si>
    <t>Teadlikkuse tõstmiseks ja teavitustegevusteks läbiviidud projektide arv</t>
  </si>
  <si>
    <t>85</t>
  </si>
  <si>
    <t>leping</t>
  </si>
  <si>
    <t>45</t>
  </si>
  <si>
    <t>10ii</t>
  </si>
  <si>
    <t>177</t>
  </si>
  <si>
    <t>2.6.1</t>
  </si>
  <si>
    <t>Infoplatvormi ja selle tugiteenuste väljatöötamine ja rakendamine</t>
  </si>
  <si>
    <t>unikaalsete külastuste arv</t>
  </si>
  <si>
    <t>s.h programmi läbinud noorte arv</t>
  </si>
  <si>
    <t>s.h programmi läbinud laste arv</t>
  </si>
  <si>
    <t>Programmi teenust saanute arv / sh programmi läbinud laste arv    </t>
  </si>
  <si>
    <t>sealhulgas teenust saanud  NEET noorte arv (vanuses 15-26 a)</t>
  </si>
  <si>
    <t>Loetakse ainult lõpetatud projekte.</t>
  </si>
  <si>
    <t>Mitterahalist abi saavate ettevõtete arv (kokku)</t>
  </si>
  <si>
    <t>Mitterahalist abi saavate ettevõtete arv (unikaalsed, STAT andmed)</t>
  </si>
  <si>
    <t>Abi saavate ettevõtete arv (unikaalsed, STAT andmed)</t>
  </si>
  <si>
    <t>Toetust (grant) saanud ettevõtjate arv  (unikaalsed, STAT andmed)</t>
  </si>
  <si>
    <t>Toetust saavate uute ettevõtete arv (unikaalsed, STAT andmed)</t>
  </si>
  <si>
    <t>5.1 - 5.3</t>
  </si>
  <si>
    <t>Rakenduskavaga toetatud ettevõtete arv, võtmata arvesse mitmekordseid toetusi (sh KREDEX)</t>
  </si>
  <si>
    <t>31.12.2017 (sh KREDEX)</t>
  </si>
  <si>
    <t>31.12.2018
(sh KREDEX)</t>
  </si>
  <si>
    <t xml:space="preserve">MKM </t>
  </si>
  <si>
    <t>IKT prioriteetsete teadussuundade uurimisrühmadesse programmi raames lisandunud teadlaste arv</t>
  </si>
  <si>
    <t>teadlane</t>
  </si>
  <si>
    <t>IKT prioriteetsete
teadussuundade
uurimisrühmadesse
programmi raames
lisandunud teadlaste
juhendamisel kaitstud
lõputööde arv</t>
  </si>
  <si>
    <t>lõputöö</t>
  </si>
  <si>
    <t xml:space="preserve">Abi saavate ettevõtjate arv </t>
  </si>
  <si>
    <t>Ainult lõppenud projektid.</t>
  </si>
  <si>
    <t>2017 raporteeritud kõiki projekte. Näitajate metoodika kohaselt ainult lõpetatud projektid. Korrigeeritakse 2018 aruandega.</t>
  </si>
  <si>
    <t>2018 raporteeritud kõiki projekte. Näitajate metoodika kohaselt ainult lõpetatud projektid. Korrigeeritakse 2018 aruandega.</t>
  </si>
  <si>
    <t>Toetust (grant) saanud ettevõtjate arv (unikaalsed, STAT andmed)</t>
  </si>
  <si>
    <t xml:space="preserve">Kohustustega kaetud (EL toetus)* </t>
  </si>
  <si>
    <t>4. suunast  toetatud ettevõtete arv, võtmata arvesse mitmekordseid toetusi</t>
  </si>
  <si>
    <t>5. suunast  toetatud ettevõtete arv, võtmata arvesse mitmekordseid toetusi</t>
  </si>
  <si>
    <t>Kohustustega  kaetud (EL toetus)*</t>
  </si>
  <si>
    <t>* s.o lõppenud projektide kogumaht (tegelik täitmine, EL osalus) + käimasolevate projektide kogumaht (eelarve, EL osalus) 31.12.2018 seisuga (SAP aruanne SF80)</t>
  </si>
  <si>
    <t>** Seisuga 31.12.2018 tehtud EL toetuse väljamaksed koos tagasinõuetega ja tehtud klude vähendamisega, ilma tasumata kuludokumentideta (SAP aruanne SF01)</t>
  </si>
  <si>
    <t>Väljamaksed (EL toetus) seisuga 31.12.2018 **</t>
  </si>
  <si>
    <t>Väljamaksed (EL toetus) seisuga 31.12.2018**</t>
  </si>
  <si>
    <t>Toetuse andmise tingimused kinnitatakse ja tegevustega alustatakse 2019.</t>
  </si>
  <si>
    <t>Meete tegevuste sihttasemed summeerituna on kõrgemad, kui rakenduskavas seatud sihttasemed, aluseks rakenduskava sihttase.</t>
  </si>
  <si>
    <t>Muud rahalist abi kui toetusi saavate ettevõtjate arv (unikaalsed, Kredex andmed)</t>
  </si>
  <si>
    <t>2018 vahetaseme puhul loetakse 1 taotluse rahuldamise otsusega projekt, edaspidi lõppenud projektid. Infosüsteemi jõuab  näitaja väärtus projekti esimese vahearuandega.</t>
  </si>
  <si>
    <t>Näitajai ole SFOSis, kuna tegevus ei ole veel avatud.</t>
  </si>
  <si>
    <t>9.1.2
9.2.2</t>
  </si>
  <si>
    <t>31.12.2016 
(sh KREDEX)</t>
  </si>
  <si>
    <t>* Kredexi 2016 ja 2017 andmed on korrigeeritud.</t>
  </si>
  <si>
    <t>0,49</t>
  </si>
  <si>
    <t>73,2%/26,8%</t>
  </si>
  <si>
    <t>Linnapiirkonna KOVde seas läbi viidud küsitluse andmed, seisuga 01.2019.</t>
  </si>
  <si>
    <t xml:space="preserve">Lõppenud üks projekt, mis tulemusnäitajasse panustab. Kuna tema sidusprojektid teostamisel, siis ei saa veel raporteerida. </t>
  </si>
  <si>
    <t>55%</t>
  </si>
  <si>
    <t xml:space="preserve">Rongi kasutajate arv on aasta-aastalt kasvanud. 2018 aastal ületas reisijate arv 7,7 miljoni piiri. Rongireisijate arv tõusis võrreldes 2017 aastaga 326 tuhande võrra. Samas tuleb märkida, et augustis ja detsembris jäid reisijate arvud 2017 aastale alla. Üheks põhjuseks võib tuua asjaolu, et alates 01.juulist 2018.a on Eesti enamikes maapiirkondades maakondlik bussitransport kõigile tasuta. 2018 aastal see rongireisijate arvu kasvule veel väga suurt mõju ei avaldanud, kuid alates augustist on rongireisijate arv võrreldes 2017 aastaga kas kahanenud (august ja detsember) või on kasv võrreldes eelnevate aastatega pidurdunud. Samas usume, et seatud eesmärk - 8,4miljonit rongireisijat aastal 2023 - on täidetav. </t>
  </si>
  <si>
    <t>2018-12 seisuga oli aktiivseid kasutajaid viimase 12 kuu jooksul: 865 673 inimest.
Seisuga 09.04.2019 06:48 (andmed on reaalajas ja tagasiulatuvalt ei saa võtta) 
Aktiivseid kaarte: 1 202 003
Antud digiallkirju: 668 422 403
Elektroonilisi isikutuvastusi: 817 528 421
Allikas: AS Sertifitseerimiskeskus
http://www.id.ee/?lang=et</t>
  </si>
  <si>
    <t>Andmed: https://www.x-tee.ee/factsheets/EE/ (teenuste andmeid mõõdetakse reaalajas ja tagasiulatavalt ei saa andmeid välja võtta). 5% X-tee päringutest on käivitatud inimeste poolt. Eeldades, et neist iga päring säästis 15 minutit aega, siis eelmisel aastal hoiti nende päringutega kokku 1 407 aasta jagu tööaega.
2019 aasta märtsikuu 5 populaarseimat* teenuste osutajat:
10 733 277- Digiretsepti X-tee alamsüsteem
9 932 798 Töötamise registri (TÖR) X-tee alamsüsteem
7 781 552 Tervise Infosüsteemi X-tee alamsüsteem
7 257 980 Rahvastikuregistri X-tee alamsüsteem
4 763 416 Liiklusregistri X-tee alamsüsteem
* Teenuseosutajale tehtud päringute arv viimasel kuul.</t>
  </si>
  <si>
    <t>Andmeid enam ei koguta alates 2017 aastast läbi uuringu ja ei eristatea enam elanike ja ettevõtjate vahel. Vaid riigiasutused peavad ise ühtse metoodika järgi koguma reaalsete teenust kasutanud inimeste tagasisidet ja hindama rahulolu ning edastama selle www.riigiteenused.ee. Andmed on läinud täpsemaks, kuna varem uuringus osalenud sihtrühm ei pruukinud antud teenusest midagi teada. Saame anda üldise hinnangu valituse haldusala teenustekohta: https://www.mkm.ee/et/statistika/valitsus</t>
  </si>
  <si>
    <t>osalejate arv</t>
  </si>
  <si>
    <t>AIR2018 raporteerime samadel põhimõtetel, mis varem. Seega lepingutega kaetud 538 ja saavutustase 449</t>
  </si>
  <si>
    <t>Vt kommentaari lahtris BX57.</t>
  </si>
  <si>
    <t xml:space="preserve">Projekt nr 2014-2020.6.01.16-0207 SFOSis lõpetatud, ülebroneering vabastatud. Kohustustega kaetuse andmed SF80 aruandes korrektsed. </t>
  </si>
  <si>
    <t xml:space="preserve">TEN-T võrgustiku teede seisukord on tänu viimastel aastatel tehtud suurtele investeeringutele taristusse väga hea. 2018 aastal moodustasid halvas seisus teed vaid 2,2% kogu teede võrgust, mis on 1,1% parem, kui aastal 2017. Rakenduskava eesmärgiks seatud 11% on seega ületatud (980%), kuid võib arvata, et perioodi lõpuks (2023) võib halvas seisus teede osakaal taas veidi tõusta, kuna paljud investeeringud on tehtud ca 10 aastat tagasi ning seetõttu võib kehvemas seisus teede osakaal taas tõusma hakata, kuid ilmselt jääb see siiski perioodi lõpus tugevalt alla 11%. </t>
  </si>
  <si>
    <t>Turule tulevad uued automaatsed sondeerimisjaamad ning otstarbekas on soetada uus mudel. Hange kuulutatakse välja 2019. Uuendatakse 12 seirejaama. Eesmärgid täidetakse.</t>
  </si>
  <si>
    <t xml:space="preserve">Raporteerime algtaset. Euroopa Komisjonile esitatakse aruanne 2019.a jooksul, seega uuendatud andmed saab esitada 2020 seirearuandes. See hõlmab kõiki loodus- ja linnudirektiivi liike ja elupaigatüüpe, mitte ainult neid, mille seisundi parandamisse panustatakse ÜF-i kaasabil.
Lihtsustatud korras hinnatakse täiendavalt neid näitajaid aastaks 2023, et selgitada välja, kuidas ÜF meede 8.1 on panustanud liikide ja elupaikade seisundisse.
</t>
  </si>
  <si>
    <t xml:space="preserve">Uute sõidukite soetamisega läks reageerimisaeg väiksemaks, ehk alates 2018 (laev ja lennuk kasutusele võetud) on see 6h ja varasemalt 12h. </t>
  </si>
  <si>
    <t xml:space="preserve">Uuendatud 2017 aasta andmed. 2018 andmed ettevõtte suuruse järgi tulevad 2020 alguses.  </t>
  </si>
  <si>
    <t xml:space="preserve">Tagantjärgi on korrigeeritud ka 2017 näitajat (64% -&gt;59%). </t>
  </si>
  <si>
    <t xml:space="preserve">STATi poolt esitatud vee- ja bussitranspordi statistilised andmed. Rahvusvaheliste lennureisijate arvu tabeli aluseks on STAT aruanne TS203 "Lennuliiklus Tallinna Lennujaama kaudu lennu liigi järgi". Lisatud STAT esitatud andmetele. 
Reisijate arvud on aasta-aastalt kasvanud ning seatud eesmärk saavutatud. </t>
  </si>
  <si>
    <t xml:space="preserve">Andmete leidmiseks on võetud aluseks Statistikaameti kaks andmetabelit IT42  ning IT38 ja võrreldakse aruandeaasta statistikat. Ehk kui palju on 16-74 aastastest hankinud infot avaliku sektori veebilehtedelt, palju erinevaid blankette alla laadinud ning kui palju blankettidest on ära täidetud. Leitud aruandeaasta statistika korrutatakse läbi aasta jooksul iga päev või iga nädal interneti kasutajate suhtarvuga.  </t>
  </si>
  <si>
    <t xml:space="preserve">Saavutusmäär ei ole muutunud, kuna Sillamäe joogivee kvaliteet on kõikuv ja ei vasta igal hetkel nõuetele. Samas ei tähenda see, et mujal on 100% korras, sest tehnoloogia pidevalt vananeb erinevates piirkondades ja võib tekkida vajadus selle renoveerimiseks. Sihttaseme saavutamine on reaalne. </t>
  </si>
  <si>
    <t>75-st riikliku tähtsusega jääkreostusobjektist 38 objektil on reostus likvideeritud täielikult. Lisaks nendele on 21 objekti korrastatud selliselt, et senise maakasutuse jätkumisel nendel objektidel täiendavaid töid ei ole vaja teha. Tööd on teostamisel 3 objektil. 6 objekti on sellised, kus reostuskolle on likvideeritud, kuid pinnas on jätkuvalt reostunud ja vajab puhastamist või välja vahetamist. Kahel riikliku tähtsusega objektil ei ole reostuse likvideerimiseks töid teostatud ja 7 objektil on reostus likvideeritud vähesel määral. Tulemusmõõdiku sihtväärtus on täidetud, kuid pooleli olevatel objektidel viiakse reostuse likvideerimine lõpuni, et vältida reostusest tulenevat mõju veekogumitele ja inimese tervisele.</t>
  </si>
  <si>
    <t xml:space="preserve">Progress vastab TORTile ning tööd on teostamisel. Kokku on praeguseks välja valitud ja erinevas korrastamise etapis 1412 ha soid planeeritud 2000 hektarist. Reaalselt on korrastatud 60 ha (Määvli). </t>
  </si>
  <si>
    <t>Ülebroneeritud eelarve. RIHATO on teada andnud, et TATi muudatus on ettevalmistamisel, millega ühtlasi viiakse projekti eelarve kooskõlla meetmete nimekirjas kinnitatud summaga.</t>
  </si>
  <si>
    <t>Saavutustase on vähenenud , kuna vahearuandega on toetuse saaja teinud parandusi.</t>
  </si>
  <si>
    <r>
      <rPr>
        <i/>
        <sz val="10"/>
        <rFont val="Calibri"/>
        <family val="2"/>
        <charset val="186"/>
        <scheme val="minor"/>
      </rPr>
      <t>Näitajat ei ole meetmete nimekirjas kinnitatud, SFOSis olemas. Kuna reaalselt panustab, siis kajastame ka siin.</t>
    </r>
    <r>
      <rPr>
        <i/>
        <sz val="10"/>
        <color rgb="FFFF0000"/>
        <rFont val="Calibri"/>
        <family val="2"/>
        <charset val="186"/>
        <scheme val="minor"/>
      </rPr>
      <t xml:space="preserve">
</t>
    </r>
    <r>
      <rPr>
        <b/>
        <i/>
        <sz val="10"/>
        <color theme="8" tint="-0.249977111117893"/>
        <rFont val="Calibri"/>
        <family val="2"/>
        <charset val="186"/>
        <scheme val="minor"/>
      </rPr>
      <t/>
    </r>
  </si>
  <si>
    <t xml:space="preserve">AVT lõppenud projektide alusel ja TORT vahearuannete alusel. Kokku seega  3864,71 + 293,78 = 4158,49 ha. 
2017 on ekslikult raporteeritud  210 ha (aastane). Oleks pidanud olema kumulatiivne ehk 1107 ha. Korrigeeritakse 2018 täitmise andmetega.  </t>
  </si>
  <si>
    <t>Erinevatest kutseharidust populariseerivatest tegevustest hoolimata ei ole kutsekeskhariduse õpilaste osakaal suurenenud ning seatud eesmärgi poole liikumist ei ole toimunud. Eesti ühiskonnas on tugevalt juurdunud usk haridusse ning väga oluliseks peetakse kõrghariduse omandamist. Selleni jõudmist peetakse tõenäolisemaks läbi gümnaasiumi liikudes.
Tänaseks oleme jõudnud arusaamale, et peame edaspidi keskenduma sellele, et iga õpilane leiaks keskhariduse tasemel enda jaoks sobivaima tee sh peame asuma soodustama paindlikke üleminekut ning õpiaega.</t>
  </si>
  <si>
    <t>Kõikide senitehtud investeeringuotsuste keskmine on tänaseks 7,82 m2/õppekoht (akumuleeruv).</t>
  </si>
  <si>
    <t xml:space="preserve">VV näitaja.Kesksüsteemis algselt ülebroneering. Korrigeeritud RTK poolt projektide andmed.  MAK nõustamised 2019.aastast alates jätkuvad SFOSi projektiga 2014-2020.5.01.19-0929
</t>
  </si>
  <si>
    <t>EAS  lepingutega kaetud on väiksem kui saavutustase, kuna täitmine on käinud palju kiiremas tempos kui prognoositud sihtväärtus.</t>
  </si>
  <si>
    <t>Võrgustunud on 6 üld- ja kohalikku haiglat (PERHiga: SA Raplamaa Haigla, SA Läänemaa Haigla ja SA Hiiumaa Haigla. TÜKiga: AS Lõuna-Eesti Haigla Valga Haigla AS ja AS Põlva Haigla). 2018 siht on 33,2%, seega vahetase on saavutatud.</t>
  </si>
  <si>
    <t xml:space="preserve">Andmed edukuse kohta Horisondis avaldatakse 3 korda aastas. Andmed on kumulatiivsed, st iga uue taotlusvooru tulemuste selgumisega pilt riikide edukuse kohta muutub. </t>
  </si>
  <si>
    <t xml:space="preserve">Lepingutega kaetus on vähenenud, kuna objektide arvu sihttaset on korrigeeritud. </t>
  </si>
  <si>
    <t>01</t>
  </si>
  <si>
    <t>07</t>
  </si>
  <si>
    <t>TR FI</t>
  </si>
  <si>
    <t>2018 seisuga valmis 5 gümnaasiumit ja 5 põhikooli. Kaasajastatud kogupind 35 039, 60 m2.</t>
  </si>
  <si>
    <t xml:space="preserve">SIM tegevuste puhul on 97% SPIN-programmi kasusaajatest, sihtgrupile suunatud tegevused ka läbinud (siht 70%). HTM tegevuste puhul on 89,3% tegevused läbinud. 2.7.1 ja 2.7.3 tulemusnäitaja % on arvutatud absoluutnumbrite alusel. Keskmine tulemus  89,3%.
</t>
  </si>
  <si>
    <t xml:space="preserve">2.7.1 ja 2.7.2 tulemusnäitaja % on arvutatud absoluutnumbrite alusel. Keskmine tulemus  89,3%. Arvutuskäik: noorte arv, kes 6 kuud peale teenusest lahkumist ei ole enam NEET-noored ehk on väljunud NEET-noore staatusest / noorte arv, kellel  on programmist väljumisest möödas 6 kuud. SiM tegevuste puhul tulemusnäitaja 32% ja HTM tegevuste puhul 68,1%. 
</t>
  </si>
  <si>
    <r>
      <t xml:space="preserve">Kuni 31.12.2018 kohustused võetud (lepingutega kaetud) 36 projektil: 36 toetuse saajat ja 2 partnerit st osalevaid ettevõtjaid kokku 38, neist </t>
    </r>
    <r>
      <rPr>
        <b/>
        <i/>
        <sz val="10"/>
        <rFont val="Calibri"/>
        <family val="2"/>
        <charset val="186"/>
        <scheme val="minor"/>
      </rPr>
      <t xml:space="preserve">unikaalseid 32 </t>
    </r>
    <r>
      <rPr>
        <i/>
        <sz val="10"/>
        <rFont val="Calibri"/>
        <family val="2"/>
        <charset val="186"/>
        <scheme val="minor"/>
      </rPr>
      <t xml:space="preserve">(ühel ettevõtjal rahastatud 3 taotlust/projekti ja kolmel 2 taotlust/projekti, üks ettevõtja on nii toetuse saaja kui ka partner). Siin sees on ka lõppenud projektid;
- kuni 31.12.2018 lõpetatud projektide saavutustase: 8 ettevõtjat (7 projekti): 7 toetuse saajat ja 1 partner ja neist </t>
    </r>
    <r>
      <rPr>
        <b/>
        <i/>
        <sz val="10"/>
        <rFont val="Calibri"/>
        <family val="2"/>
        <charset val="186"/>
        <scheme val="minor"/>
      </rPr>
      <t>6 ettevõtjat unikaalsed</t>
    </r>
    <r>
      <rPr>
        <i/>
        <sz val="10"/>
        <rFont val="Calibri"/>
        <family val="2"/>
        <charset val="186"/>
        <scheme val="minor"/>
      </rPr>
      <t xml:space="preserve"> (üks toetuse saaja sai toetust kahele projektile  ja üks ettevõtja oli nii toetuse saaja kui ka teise projekti partner);
- kuni 31.12.2018 lõpetatud ja käimasolevad (kellele on tehtud makseid) 26 projekti, </t>
    </r>
    <r>
      <rPr>
        <b/>
        <i/>
        <sz val="10"/>
        <rFont val="Calibri"/>
        <family val="2"/>
        <charset val="186"/>
        <scheme val="minor"/>
      </rPr>
      <t xml:space="preserve">unikaalseid ettevõtjaid 24 </t>
    </r>
    <r>
      <rPr>
        <i/>
        <sz val="10"/>
        <rFont val="Calibri"/>
        <family val="2"/>
        <charset val="186"/>
        <scheme val="minor"/>
      </rPr>
      <t xml:space="preserve">(23 toetuse saajat ja 1 partner). 
Lõpetatud ja käimasolevates projektides on küll 2 partnerit, kuid üks neist on ka toetuse saaja).
</t>
    </r>
  </si>
  <si>
    <t>78</t>
  </si>
  <si>
    <t xml:space="preserve">4.3.6-s on rahastatud 1 kunstmuru projekt. 2018.a lõpuks väljamakset tehtud ei ole. Näitajate metoodika kohaselt loetakse ainult lõpetatud projekte, seega saavutusmäär 0%. Projekt veel lõpetatud ei ole, seadmed kohal ja katsetavad. </t>
  </si>
  <si>
    <t xml:space="preserve">Tabelis on lepingutega kaetud väärtuseks 20 – selliselt on toetuse saajad prognoosinud tööhõive kasvu. Saavutustase (45,5) on suurem sellest, mida toetuse saajad on taotlusega prognoosinud.
</t>
  </si>
  <si>
    <t>8.2.1 puhul tegemist ühe projektiga – siin ei ole lõppenud ega käimasolevaid projekte eraldi. Siin on kaetud 100% meetme osas (8.2.1). SEME projekti kogumaht on 5 750 000 eurot (85% EL osalus summas 4 887 500).</t>
  </si>
  <si>
    <t xml:space="preserve">Raporteerime üksnes lõppenud hindamisi. Kuna hindamise kulud kaetakse  nii ERFist kui ÜFist, siis on saavutustase jagatud mõlema fondi vahel vastavalt rahastuse osakaalule (ERF 63,55% ja üÜF 36,45%). Sellest tulenevalt on saavutustase komakohaga. </t>
  </si>
  <si>
    <t xml:space="preserve">Raporteerime üksnes lõppenud hindamisi. Kuna hindamise kulud kaetakse  nii ERFist kui ÜFist, siis on saavutustase jagatud mõlema fondi vahel vastavalt fondide eelarvete suhtele (ERF 63,55% ja üÜF 36,45%). Sellest tulenevalt on saavutustase komakohaga. </t>
  </si>
  <si>
    <t>Välisüliõpilaste osakaalu ületäitmine on tekkinud mitmete tegurite koosmõjul. Koosmõju nii kiiret saavutust ei osatud ette näha. Ülikoolide valmidus pakkuda ingliskeelseid õppekavasid ja Study in Estonia hea töö on tõstnud välisüliõpilaste osakaalu kraadiõppes. Ilma tõukefondide toeta ei oleks sellist tulemust.
EK süsteemis on tehnilistel põhjustel märgitud lepingutega kaetuse summaks saavutustase (lepingutega kaetus ei saa madalam olla).</t>
  </si>
  <si>
    <t>Loetakse  osaluskordi, üks juht läheb mitme korraga arvesse. Tuleks metoodika üle vaadata ja vajadusel ühik ära muuta, et ei oleks kahti mõistetavust.</t>
  </si>
  <si>
    <t xml:space="preserve">Ühelt poolt võtmekohaks, kus gümnaasiumide arv seoses riigigümnaasiumide loomisega väheneda võiks, on Harjumaa ja Tallinn. Samas kui vaadata gümnaasiumiealiste vanusegrupi prognoosi, näeme et just neis piirkondades lähiaastail gümnasistide arv kasvab.
Toimunud haldusreform on samuti tõmmanud pidurit koolivõrgu ümberkorraldustele, sest valdavalt on liitumislepingutes sees, et järgneva x-aasta (enamasti 4) jooksul koolivõrgus muudatusi ei tehta. 
</t>
  </si>
  <si>
    <t>Ida-Viru keskhaigla ambulatoorsete vastuvõttude osakaal maakonna elanike kõikidest ambulatoorsetest vastuvõttudest</t>
  </si>
  <si>
    <t>28</t>
  </si>
  <si>
    <t>Raporteeritakse baasväärtust. Toetuse andmise tingimused kinnitatakse ja tegevustega alustatakse 2019.
Näitaja lisatud 2018 rakenduskava muudatusega.</t>
  </si>
  <si>
    <t xml:space="preserve">Ressursitootlikus on sisemajanduse koguprodukti SKP ja kodumaise toormaterjali tarbimise DMC suhe. Tegemist on üleriigilise näitajaga ja meetme mõju selles ei saa otseselt hinnata. Viimased andmed olemas 2017. aasta kohta, mis on hetkel Eurostati esialgne hinnang (0,49 €/kg), lõplikud andmed selguvad I kvartal 2020. 2018 andmed selguvad 2021 I kv. Tagantjärgi korrigeerime 2014 - 2016 andmed vastavalt Eurostati andmetele (https://ec.europa.eu/eurostat/web/environment/material-flows-and-resource-productivity/database). Seni raporteeritud eelmise rakenduskava  versiooni algtaset. </t>
  </si>
  <si>
    <t>Kasvuvõimeline ettevõtlus ja seda toetav teadus- ja arendustegevus.</t>
  </si>
  <si>
    <t>5.1.2, 5.1.3, 5.3.1-5.3.7</t>
  </si>
  <si>
    <t>STATi andmed. 2017. aasta andmed on Statistikaameti poolt korrigeeritud  (16 148).  Varasemate aastate andmed on STATi tabelis mõnevõrra erinevad (2016 - 15 376, 2015 - 14851, 2014 - 14486). Kuna erinevused on minimaalsed ja täitmise % üldjoontes sama, siis teeme ettepaneku mitte korrigeerida seirearuandes 2014-2016 andmeid.</t>
  </si>
  <si>
    <t>See on arvestuslik näitaja. Kuna päästesõidukid (83 tk) on soetatud, siis võib tulemusnäitaja lugeda täidetuks.</t>
  </si>
  <si>
    <t xml:space="preserve">TAT jõustus 09.06.2017, muudatusi ei ole tehtud (uus toode). Esitatud on 1 projekt, mis ei saanud toetust. </t>
  </si>
  <si>
    <t xml:space="preserve">SFOSi andmetel lepingutega kaetud 186. Kahel projektil oli esialgu plaanitud teha 1 arengukava, kuid arengukava koostamise käigus käsitleti ka teist piirkonda ning seetõttu on saavutustase suurem kui lepingutega kaetud.
EK süsteemis tehnilistel põhjustel märgitud lepingutega kaetus sama, mis saavutustase. </t>
  </si>
  <si>
    <t xml:space="preserve">Meetme tegevuses 5.4.3 on mitmeid suuri uute tööstusalade arendusi, kus taotluses prognoositakse töökohti vastavalt kruntide arvule ja maksimaalsele täituvusele. Näiteks Narva Kulgu tööstusparki on kavandatud 800 töökohta, kuid praegu on tegemist suures osas ikkagi ainult ettevalmistatud ärimaaga, kus reaalselt ühtegi tootmishoonet veel püstitatud ei ole. Tegelikud tulemused ja töökohad ilmnevad veel mitmeid aastaid pärast projekti ja ei pruugigi plaanitud mahus realiseeruda. 2014-2020 perioodi lõpus loeme tegelikke loodud töökohti ning väljundnäitaja väärtus ei pruugi tulla üldse nii suur kui taotlustes toodud andmete põhjal võiks arvata. </t>
  </si>
  <si>
    <t>VV näitaja. Lepingutega kaetud (93) on RA käskkirjas sätestatud sihttase. Tegelik täitmine 31.12.2018 seisuga oli 154 (vastuvõtuaktidega kaasajastatud digitaristuga koolide arv). Ehk ongi ületäitmine.</t>
  </si>
  <si>
    <t xml:space="preserve">Rakenduskavas on näitaja nimetus "Kaasajastatud digitaristuga koolide arv" sihttasemega 100. Tegelikkuses raporteeritakse osakaalu. Vajalik näitaja nimetus rakaenduskavas korrigeerida. </t>
  </si>
  <si>
    <t>Tulemusnäitaja lisatud 2018 rakenduskava muudatusega. Tegevused algavad 2019. Raporteeritakse baastaset (0).</t>
  </si>
  <si>
    <t xml:space="preserve">Tegemist kahaneva väärtusega näitajaga. Algväärtus oli 35%. </t>
  </si>
  <si>
    <t>Vahe toetuse saaja deklareeritud ja TR FI vahel**</t>
  </si>
  <si>
    <t>2018 lõpu seisuga savautatud kumulatiivne väärtus -  41 projektist 35 on tulemused saavutanud (s.o 35*100%/41)
Saavutusmäär -&gt; 85,37*100%/89</t>
  </si>
  <si>
    <t>Koolitusel osalenud õpetajate, haridusasutuste juhtide ja noorsootöötajate arv</t>
  </si>
  <si>
    <t xml:space="preserve">SIM saavutus 2018. lõpu seisuga on 4048 osalust. Sellest 3166  ehk 78,2% hindas, et nende eesti keele oskus, praktiline informeeritus ja teadmised Eesti riigi, ühiskonna ja kultuuri kohta  on paranenud.  
SiM puhul on programmi läbinute arv kumulatiivselt kokku perioodi algusest 5951 osalejat. Seega tulemusnäitaja saavutustase kokku on 9117 kohanemis- ja lõimumisprogrammi läbinud osalejat (3166+5951). Korrigeeritakse tagantjärgi 2015-2017 andmed, kuna ei olnud raporteeritud programmi läbinute arvu vaid programmis oalejate arvu kokku. </t>
  </si>
  <si>
    <t>2.6.2-2.6.5</t>
  </si>
  <si>
    <t>Heaks kiidetud projektide abikõlblik kogumaksumus</t>
  </si>
  <si>
    <t>Keskkonnasõbralike (sh vähe müra tekitavate) ja vähese CO2 heitega transpordisüsteemide, sh sisevee- ja meretranspordi, sadamate, eri transpordiliikide ühendamise ja lennujaama taristu arendamine ja täiustamine, et edendada säästvat piirkondlikku ja kohalikku liikuvust</t>
  </si>
  <si>
    <t>Saavutustase on vähenenud võrreldes 2018 andmetega. 
5.3.5 osas on tegemist RA tegevusega ning seal ongi 1 projekt (EAS kui toetuse saaja), mille tegevused on planeeritud vastavalt käskkirjas määratud perioodini. 2018.a oli erandjuhus, kus oli tarvilik tõsta ühest meetme tegevusest teise (5.3.5-st tõstmine 5.3.6-te) üks projekti tegevus (mis oli oma sisult vastav 5.3.6 tegevustele), mis tähendas, et vähenes ka 5.3.5 kasusaajate arv (muuhulgas ka näiteks tol hetkel eelarve täitmine). 2018.a seirearuandes oleme arvutanud ümber kasusaajad ja taganud meetme tegevustes unikaalsete ettevõtete arvudes.</t>
  </si>
  <si>
    <t>Märkused (vajaduse korral, kuni 875 tähemärki koos tühikutega, 
kommentaarid lisame SFCsse)</t>
  </si>
  <si>
    <t xml:space="preserve">Statistikaameti andmed. Seda näitajat ei ole SFCs eraldi.
Tulemusnäitaja nimetus on "Täiskasvanute täienduskoolitustel osalenud, kes lahkudes saavad kvalifikatsiooni- või kompetentsitunnistuse". </t>
  </si>
  <si>
    <t xml:space="preserve">Statistikaameti andmed.
Tulemusnäitaja nimetus on "Täiskasvanute täienduskoolitustel osalenud, kes lahkudes saavad kvalifikatsiooni- või kompetentsitunnistuse". </t>
  </si>
  <si>
    <t>Mõõtühik eesti keelses rakenduskavas ekslikult "arv". Peab olema %, millest on mõõtühiku alg- ja sihttasemete väljatöötamisel on lähtutud ning  EK-ga kooskõlastatud. Raporteeritakse protsente.
Korrigeeritakse tagantjärgi ka 2016 ja 2017 andmed (% arvutatud kumulatiivsete andmete alusel arvutatud).</t>
  </si>
  <si>
    <t>Arenguplaan kätkeb üldjuhul endas mitut üksikprojekti, mistõttu ei  saa võtta projektipõhiselt neid väljundnäitajad prognoosidena (s.t lepinguteg kaetus) üles. Ka toetuse rahuldamise otsuses on need konkreetsed näitajad  seatud arenguplaani, mitte projekti põhiselt. Kui võtta näitaja prognoos üles projektipõhiselt, siis sellisel juhul oleks SFOSis lepingutega kaetud mitmekordselt suurem number, kui hiljem on tegelik tulemus. Võib ka olla, et ettevõtte tootearendus hõlmab mitut üksikprojekti, kuid tegelik tulemus saavutatakse näiteks teise üksikprojekti lõpuks (teine etapp tootearendusest), siis on keeruline tagada, et lepingutega kaetud väärtused ühtivad ka tegelike tulemustega. Keerulise metoodika tõttu ei ole me võtnud 4.4.1 alategevuses üles antud näitajate prognoose ja lepingutega kaetus on madalam kui saavutustase.</t>
  </si>
  <si>
    <t>Saavutustase korrigeeritud vastavalt EAS 05.03.2019 e-kirjale (toetust saavate uute ettevõtete arvu loeme positiivsete rahuldamiste otsuste pealt ning 2018. a lõpu seisuga saavutustasemeks on 332). Kesksüsteemi saavutustase (205) on madalam, sest indikaatoril on pikk viiteaeg. Starditoetuses loeme toetust saavate uute ettevõtete arvu otsuste pealt, SFOSi jõuab täitmine vahe- ja lõpparuandega. Nii pea, kui toetuse saaja esitab esimese vahearuande, jõuab otsusega loetud toetust saanud ettevõte ka SFOSi saavutustasemesse</t>
  </si>
  <si>
    <t>VV näitaja.
Andmeid loetakse ettevõtlusteadlikkuse tegevuste raames, kus osalevad nii ettevõtjad kui potentsiaalsed ettevõtjad (eraisikud). Seirearuandes ID77 all raporteeritakse mitteunikaalne tulemus 2178 ettevõtjat (s.o kõik ettevõtlusvormid - FIE, OÜ, AS, täisühing, usaldusühing, tulundusühistu kumulatiivne tulemus). Unikaalsetena oleks tulemus 1399.
31.12.2018 seisuga on meetme tegevuse tegevustes osalenud kokku 8369 osalejat (ehk siis potentisaalsete- ja ettevõtjate). Planeeritud sihttase on 14 000 osalejat.</t>
  </si>
  <si>
    <r>
      <rPr>
        <i/>
        <sz val="10"/>
        <rFont val="Calibri"/>
        <family val="2"/>
        <charset val="186"/>
        <scheme val="minor"/>
      </rPr>
      <t>Näitajat ei ole meetmete nimekirjas  kinnitatud, SFOSis olemas. Kuna reaalselt panustab, siis kajastame ka siin.</t>
    </r>
    <r>
      <rPr>
        <i/>
        <sz val="10"/>
        <color rgb="FFFF0000"/>
        <rFont val="Calibri"/>
        <family val="2"/>
        <charset val="186"/>
        <scheme val="minor"/>
      </rPr>
      <t xml:space="preserve">
</t>
    </r>
    <r>
      <rPr>
        <b/>
        <i/>
        <sz val="10"/>
        <color theme="8" tint="-0.249977111117893"/>
        <rFont val="Calibri"/>
        <family val="2"/>
        <charset val="186"/>
        <scheme val="minor"/>
      </rPr>
      <t/>
    </r>
  </si>
  <si>
    <r>
      <t xml:space="preserve">Eristatakse tegevusi 5.4.1 ja 5.4.3. Kui esimese puhul loetakse nii käimasolevate kui lõpetatud projektide näitajaid, siis teise puhul ainult lõpetatud projektide omi. </t>
    </r>
    <r>
      <rPr>
        <b/>
        <i/>
        <sz val="10"/>
        <color theme="8" tint="-0.249977111117893"/>
        <rFont val="Calibri"/>
        <family val="2"/>
        <charset val="186"/>
        <scheme val="minor"/>
      </rPr>
      <t/>
    </r>
  </si>
  <si>
    <r>
      <rPr>
        <i/>
        <sz val="10"/>
        <rFont val="Calibri"/>
        <family val="2"/>
        <charset val="186"/>
        <scheme val="minor"/>
      </rPr>
      <t>2017 raporteeritud 692. Näitajate metoodika järgi peaks raporteerima vaid lõppenud projektide saavutustaset. Korrigeeritakse 2018 aruandega.</t>
    </r>
    <r>
      <rPr>
        <i/>
        <sz val="10"/>
        <color rgb="FFFF0000"/>
        <rFont val="Calibri"/>
        <family val="2"/>
        <charset val="186"/>
        <scheme val="minor"/>
      </rPr>
      <t xml:space="preserve">
</t>
    </r>
    <r>
      <rPr>
        <b/>
        <sz val="10"/>
        <color theme="8" tint="-0.249977111117893"/>
        <rFont val="Calibri"/>
        <family val="2"/>
        <charset val="186"/>
        <scheme val="minor"/>
      </rPr>
      <t/>
    </r>
  </si>
  <si>
    <t>Lõpetatud projektide saavutustaset saab lugeda, kui projekt lõppeb (2017 valesti märgitud saavutustase). Suurem osa projekte lõppeb 2022, 5 tk 2019. Kui projekt lõppeb, siis tekib ettevõtete arv ka lõpetatute veergu. Seni on kõik ettevõtted kajastatud käimasolevate ja lõpetatute all koos. Raporteeritakse kõiki projekte.</t>
  </si>
  <si>
    <r>
      <t xml:space="preserve">Märkused (vajaduse korral, kuni 875 tähemärki koos tühikutega). 
</t>
    </r>
    <r>
      <rPr>
        <b/>
        <i/>
        <sz val="10"/>
        <color rgb="FF444444"/>
        <rFont val="Calibri"/>
        <family val="2"/>
        <charset val="186"/>
        <scheme val="minor"/>
      </rPr>
      <t xml:space="preserve">EK süsteemi (SFC) lisatakse vaid meetme edenemist selgitavad märkused. Kaldkirjas märkusi SFC-sse ei lisata. </t>
    </r>
  </si>
  <si>
    <r>
      <t xml:space="preserve">KOMMENTAARID
</t>
    </r>
    <r>
      <rPr>
        <b/>
        <sz val="11"/>
        <rFont val="Calibri"/>
        <family val="2"/>
        <charset val="186"/>
        <scheme val="minor"/>
      </rPr>
      <t>(SFC-sse lsada ei saa)</t>
    </r>
  </si>
  <si>
    <t>Ülebroneeritud eelarve (käskkiri). 
HTM: Need vahed tekkisid meetmete nimekirjas 1% tehnilise vähendamisega, kohustused olid enne vähendamist juba 100% võetud. Oleme praegu nii teinud, et kui TAT läheb muutmisele, siis korrigeerime ka eelarve vastavalt ära. Praegu ei oska öelda, millal need muutmiseks avatakse.</t>
  </si>
  <si>
    <r>
      <t xml:space="preserve">Kommentaar kuni 875 tähemärki koos tühikutega
</t>
    </r>
    <r>
      <rPr>
        <b/>
        <i/>
        <sz val="10"/>
        <rFont val="Calibri"/>
        <family val="2"/>
        <charset val="186"/>
        <scheme val="minor"/>
      </rPr>
      <t>(Kaldkirjas kommentaare SFC-sse ei lisata)</t>
    </r>
  </si>
  <si>
    <t xml:space="preserve">Lõppenud on vaid parvlaeva projekt (1 objekt). Teised projektid on pikenenud.
</t>
  </si>
  <si>
    <t xml:space="preserve">SFOSi andmetel saavutustase 391.  HTM selgitus: avatud vooru koolide arv oli liidetud koolide koguarvule. Kuna paljud koolid kattuvad , siis ei saa projektde väljuneid summeerida (juba juba on arvestatud väljundnäitajasse). Õige väljundnäitaja tase on 2018 lõpu seisuga 360 kooli. </t>
  </si>
  <si>
    <r>
      <rPr>
        <i/>
        <sz val="10"/>
        <rFont val="Calibri"/>
        <family val="2"/>
        <charset val="186"/>
        <scheme val="minor"/>
      </rPr>
      <t>2017 oleme raporteerinud kõiki projekte. Näitajate metoodika järgi peaks olema ainult lõpetatud.  2018 korrigeerime ja esitame vaid lõpetatud projektide andmed.</t>
    </r>
    <r>
      <rPr>
        <i/>
        <sz val="10"/>
        <color rgb="FFFF0000"/>
        <rFont val="Calibri"/>
        <family val="2"/>
        <charset val="186"/>
        <scheme val="minor"/>
      </rPr>
      <t xml:space="preserve">
</t>
    </r>
    <r>
      <rPr>
        <b/>
        <i/>
        <sz val="10"/>
        <color theme="8" tint="-0.249977111117893"/>
        <rFont val="Calibri"/>
        <family val="2"/>
        <charset val="186"/>
        <scheme val="minor"/>
      </rPr>
      <t/>
    </r>
  </si>
  <si>
    <t xml:space="preserve">** Finantsandmete „Finantsandmed (majanduskasvu ja tööhõivesse investeerimine ning Euroopa territoriaalne koostöö)“ aruandes  ei kajastata EKle vahemaksetaotlustega esitatud kulusid. Selles aruandes kajastatakse 31.12.18 (Eesti puhul siis 31.01.19) seisuga toetuse saajatele välja makstud rahastuskõlblikke kulusid. 
Vahemaksetaotlustega EKle esitatud kulude info on edastatud nii, et see kajastab ka 31.01.2019 seisuga aktiivseid mahaarvamisi. Selle võrra võivad osad meetmed olla vahemaksetaotluste arvestuses väiksemad, kui hetkel genereeritav aruanne. Lisaks võib olla veebruar-aprill mingis ulatuses jaanuari lõpu seisuga tõendamata ettemakseid tõendatud, mis suurendavad abikõlblikke kulusid. Samas võib olla tehtud täiendavaid finantskorrektsioone, mis jällegi vähendavad kulusid. Ehk kui genereerida uus aruanne uuel aastal aasta lõpu kuupäevaga (31.12.2018), siis need aruanded võtavad arvesse ka jooksvalt täiendavaid muutusi, mis on tehtud vahepealsel perioodil. 
See on iga-aastane teema olnud, et seire tarbeks tuleb genereerida üks aruanne mingil kuupäeval ja seda erinevate EK aruannete puhul kasutada. Kui iga kord võtta uus aruanne, siis need ei pruugi omavahel enam ühtida kuna kesksüsteemi aruanded on ajas muutuvad (va meie kuluaruanded, mis on ajas muutumatud ja genereeruvad sisestuspõhiste kuupäevade järgi).
</t>
  </si>
  <si>
    <t>Tegemist on kalendriaasta põhise näitajaga.</t>
  </si>
  <si>
    <t>Lepingutega kaetus on võrreldes 2017 andmetega vähenenud, kuna üks projekt katkestati.</t>
  </si>
  <si>
    <t>Lepingutega kaetus vähenenud võrreldes 2017 andmetega -  tulenevalt raporteerimise metoodikast  ühe projekti väljundnäitaja korrigeeritud, mille tulemusena näitaja vähenes oluliselt. Tagantjärgi korrigeeritud ka 2017 prognoosi andmed.</t>
  </si>
  <si>
    <r>
      <rPr>
        <sz val="10"/>
        <rFont val="Calibri"/>
        <family val="2"/>
        <charset val="186"/>
        <scheme val="minor"/>
      </rPr>
      <t>Statistikaameti andmed. Liidetud kokku Pärnu, Tallinna ja Tartu linnapiirkonna rahvaarv.</t>
    </r>
    <r>
      <rPr>
        <sz val="10"/>
        <color rgb="FFFF0000"/>
        <rFont val="Calibri"/>
        <family val="2"/>
        <charset val="186"/>
        <scheme val="minor"/>
      </rPr>
      <t xml:space="preserve">
</t>
    </r>
    <r>
      <rPr>
        <i/>
        <sz val="10"/>
        <rFont val="Calibri"/>
        <family val="2"/>
        <charset val="186"/>
        <scheme val="minor"/>
      </rPr>
      <t>EK süsteemis tehnilistel põhjustel märgitud lepingutega kaetud sama mis saavutustase.</t>
    </r>
  </si>
  <si>
    <r>
      <t xml:space="preserve">Vastavalt EK soovitustele raporteeritakse tegelikke CO2 vähenemise andmeid (mitte arvutuslikke) tuginedes  peale rekonstrueerimist mõõdetud energiatarbe alusel koostatud energiamärgistele. 2018 saavutustase sisaldab 2016 ja 2017 lõppenud projektide andmeid. 2018 andmeid saab raporteerida 2020 alguses. 
Aluseks on võetud kaugkütte keskmine CO2 eriheitme väärtus kuna toetusmeetmes on ca 90% hoonetest kaugküttel. Tegelik saavutatav kogus on arvutatud juba iga konkreetse hoone kütteallika eriheitme teguri alusel.
</t>
    </r>
    <r>
      <rPr>
        <i/>
        <sz val="10"/>
        <color theme="1" tint="0.14999847407452621"/>
        <rFont val="Calibri"/>
        <family val="2"/>
        <charset val="186"/>
        <scheme val="minor"/>
      </rPr>
      <t xml:space="preserve">Andmed ei ole SFOSis. </t>
    </r>
  </si>
  <si>
    <t xml:space="preserve"> 4.2.6 puhul raporteerime kõiki projekte ja mitte ainult lõppenuid, sest tegu on EASi omategevusega.</t>
  </si>
  <si>
    <r>
      <t>Statistikaameti andmed. Viimased teadaolevad andmed 2017 kohta. Korrigeeritakse tagantjärgi ka 2015-2017 andmed, et oleks kooskõlas näitajate metoodikaga - tabelis tehtud vastavalt muudatused -&gt; vt rohelisega numbreid. Varem on raporteeritud SFOSi saavutustaseme andmeid, mille aluseks on MobilitasPluss programm.</t>
    </r>
    <r>
      <rPr>
        <b/>
        <i/>
        <sz val="10"/>
        <color theme="8" tint="-0.249977111117893"/>
        <rFont val="Calibri"/>
        <family val="2"/>
        <charset val="186"/>
        <scheme val="minor"/>
      </rPr>
      <t/>
    </r>
  </si>
  <si>
    <r>
      <rPr>
        <sz val="10"/>
        <rFont val="Calibri"/>
        <family val="2"/>
        <charset val="186"/>
        <scheme val="minor"/>
      </rPr>
      <t xml:space="preserve">Publikatsioonide arvestus toimub aastate lõikes (mitte kumulatiivselt projekti algusest). Kuna tippkeskuste eelarvet on 1% võrra vähendatud, võib see mõjutada näitajate arvestust.
</t>
    </r>
    <r>
      <rPr>
        <i/>
        <sz val="10"/>
        <rFont val="Calibri"/>
        <family val="2"/>
        <charset val="186"/>
        <scheme val="minor"/>
      </rPr>
      <t>EK süsteemis on tehnilistel põhjustel märgitud lepingutega kaetuse summaks saavutustase (lepingutega kaetus ei saa madalam olla).</t>
    </r>
    <r>
      <rPr>
        <sz val="10"/>
        <color rgb="FF0070C0"/>
        <rFont val="Calibri"/>
        <family val="2"/>
        <charset val="186"/>
        <scheme val="minor"/>
      </rPr>
      <t xml:space="preserve">
</t>
    </r>
    <r>
      <rPr>
        <i/>
        <sz val="10"/>
        <rFont val="Calibri"/>
        <family val="2"/>
        <charset val="186"/>
        <scheme val="minor"/>
      </rPr>
      <t>Eelarve on üle broneeritud .HTM -&gt; Need vahed tekkisid meetmete nimekirjas 1% tehnilise vähendamisega, kohustused olid enne vähendamist juba 100% võetud. Kui TAT läheb muutmisele, siis korrigeerime ka eelarve vastavalt ära. Praegu ei oska öelda, millal need muutmiseks avatakse.</t>
    </r>
  </si>
  <si>
    <r>
      <t xml:space="preserve">EK-lt küsitud täpsustust, kuidas edasi minna (sh kas IP tasandil peab olema CO05, või muuta kood ära ja jätta riigipõhine, või panna mõlemad). EK vastus - </t>
    </r>
    <r>
      <rPr>
        <b/>
        <sz val="10"/>
        <rFont val="Calibri"/>
        <family val="2"/>
        <charset val="186"/>
        <scheme val="minor"/>
      </rPr>
      <t xml:space="preserve"> raporteerime hetkel nii nagu varem, OPi muudatusega korrigeerida CO05 näitaja ära</t>
    </r>
    <r>
      <rPr>
        <sz val="10"/>
        <rFont val="Calibri"/>
        <family val="2"/>
        <charset val="186"/>
        <scheme val="minor"/>
      </rPr>
      <t xml:space="preserve"> -  IP 3d tasandil kokku. Kui soovime edaspidi jätkuvalt seirata ka tegevustes 5.1 ja 5.3 toetuse abiga loodud uute ettevõtete arvu, siis selle kohta võime teha eraldi programmispetsiifilise näitaja. </t>
    </r>
    <r>
      <rPr>
        <b/>
        <sz val="10"/>
        <rFont val="Calibri"/>
        <family val="2"/>
        <charset val="186"/>
        <scheme val="minor"/>
      </rPr>
      <t>2</t>
    </r>
    <r>
      <rPr>
        <sz val="10"/>
        <rFont val="Calibri"/>
        <family val="2"/>
        <charset val="186"/>
        <scheme val="minor"/>
      </rPr>
      <t xml:space="preserve">019 OPi muudatusega korrigeerime 3d näitaja CO05 sihttaseme ära (~3000) ja järgmises AIR2019 raporteerime STAT andmeid kõigi alla 3 a vanuste ettevõtete kohta. </t>
    </r>
  </si>
  <si>
    <t>Meetme tegevuse 5.4.1 väljundnäitaja „mitterahalist abi saavate ettevõtjate arv“ saavutustase SFOSs 726. S.h unikaalsete abi saavate ettevõtete arv - 557.</t>
  </si>
  <si>
    <t xml:space="preserve">Unikaalsete abi saavate ettevõtete arv - 177 (lõppenud projektid). </t>
  </si>
  <si>
    <t xml:space="preserve">Lepingutega kaetud all raporteerime tegelikku taset.
Tegemist ei ole lepingupõhise ühikuga, vaid täistööajale taandatud töötajate arvuga. On vaid aastapõhine näitaja, mitte kumulatiivne summa. Eelmisel aastal oli SF süsteemis kokku 289 FTEd ning see number on jaotatud ERF ja ÜF vahel vastavalt fondide eelarvete suhtele. 
</t>
  </si>
  <si>
    <t xml:space="preserve">Lepingutega kaetud all raporteerime tegelikku taset.
Tegemist ei ole lepingupõhise ühikuga, vaid täistööajale taandatud töötajate arvuga. On vaid aastapõhine näitaja, mitte kumulatiivne summa. 2018. aastal oli SF süsteemis kokku 289 FTEd ning see number on jaotatud ERF ja ÜF vahel vastavalt fondide eelarvete suhtele. 
</t>
  </si>
  <si>
    <r>
      <t xml:space="preserve">Statistikaameti andmed. Liidetud kokku Pärnu, Tallinna ja Tartu linnapiirkonna rahvaarv lähtudes haldusreformi järgsest jaotusest (seoses haldusreformi läbiviimisega vähendati KOVide arvu Eestis 213lt 79le). Seoses haldusreformiga KOVide piirid on mõnevõrra muutunud ja seetõttu on toimunud ka vähenemine  saavutustasemes 2017 andmetega võrreldes. 
</t>
    </r>
    <r>
      <rPr>
        <i/>
        <sz val="10"/>
        <rFont val="Calibri"/>
        <family val="2"/>
        <charset val="186"/>
        <scheme val="minor"/>
      </rPr>
      <t>EK süsteemis tehnilistel põhjustel märgitud lepingutega kaetus sama mis saavutustase.</t>
    </r>
  </si>
  <si>
    <t>AVT puhul lõpetatud projektid, RA tegevuse puhul ka käimasolevad. Kesksüsteemi aruande kohaselt avatud voorus 43 lõpetatud  turundustegevust ja RA tegevuste puhul 478 turundustegevust. Kokku 521.</t>
  </si>
  <si>
    <t xml:space="preserve">Esitatud unikaalsed insitutsioonid. </t>
  </si>
  <si>
    <t xml:space="preserve">2018. a andmeid pole esitamise hetkel saadaval. Raporteeritakse 2017 seisu. 2018. a andmed raporteeritakse 2019. a. Ehitustegevustega alustati 2017 ja kohad peaksid valmima ennekõike 2018-2019, seega prognoosime indikaatori paranemist järgmistel aastatel.
</t>
  </si>
  <si>
    <t>5.1.3 tööhõive kasv toetust saanud ettevõtetes: näitaja sihtväärtuseks on 0 (vt tabelis lahtrit rida 95 veerg T), sellepärast ei olegi siin prognoosi jaoks sihtväärtust.</t>
  </si>
  <si>
    <t>2017 kohta täitmisena ekslikult raporteeritud 5.2.1 prognoos (lepingutega kaetud väärtus). Parandatud tagantjärgi ka 2016 ja 2017 saavutustaseme andmed seoses KredExi poolt tehtud korrigeerimistega. Kuna unikaalsete ettevõtete osas puudub lepingutega kaetud summa, siis raporteerime täitmise summat.</t>
  </si>
  <si>
    <t>2017 kohta raporteeritud kõiki projekte, näitajate metoodika kohaselt raporteerime ainult lõppenuid. Korrigeeritakse 2018 aruandes.</t>
  </si>
  <si>
    <t>2018. a andmeid pole esitamise hetkel saadaval. Raporteeritakse 2017 seisu. Kavandatud sihttase on saavutamata, kuna tervisekeskuste rajamisega alustati 2017. Esimesed tervisekeskused valmivad 2018, seega peaks saavutustase hakkama parenema järgmistel aastatel.</t>
  </si>
  <si>
    <r>
      <rPr>
        <sz val="10"/>
        <rFont val="Calibri"/>
        <family val="2"/>
        <charset val="186"/>
        <scheme val="minor"/>
      </rPr>
      <t xml:space="preserve">Raporteeritakse lõppenud projektide (2 tk) tulemus. Kõigi 2018 a lõpuks rahastatud projektide (22 tk) tulemusel langeb ühe valgustuspunkti energiatarbimine eeldatavasti 57,84 W peale.  Esimesed rahastusotsused tehti 2017. aastal, eelnevatel aastatel raporteeritud baasväärtust.
</t>
    </r>
    <r>
      <rPr>
        <i/>
        <sz val="10"/>
        <rFont val="Calibri"/>
        <family val="2"/>
        <charset val="186"/>
        <scheme val="minor"/>
      </rPr>
      <t xml:space="preserve">Eeldatav keskmine valgustuspunkti installeeritud elektriline võimsust arvestamise puhul tuleb võtta arvesse iga projekti esialgset renoveerimata valguspunkti võimsust ja mõõta uuesti  peale renoveerimstööde läbi viimist. Ehk keskmine projektide valguspunkti algväärtus võrrelda keskmise lõppenud projekti valguspunkti väärtusega. 2018 lõpuks on lõppenud projekte 2  (Saue valla tänavavalgustustaristu renoveerimine ja Väike-Maarja aleviku tänavavalgustussüsteemi rekonstrueerimine) projekti, mille esialgseks renoveerimata valgustuspunkti keskmiseks energiatarbimiseks on 206 W ja peale renoveerimist on langenud 23,69 W peale. 2018 aasta lõpuks rahastatud 22 projekti renoveerimata ühe valgustuspunkti keskmiseks energia tarbimise mahuks on 167,2 W ja projekti raames on arvestuslikult välja arvutatud, et ühe valgustuspunkti energiatarbimine langeb  57,84 W peale. </t>
    </r>
    <r>
      <rPr>
        <i/>
        <sz val="10"/>
        <color rgb="FFFF0000"/>
        <rFont val="Calibri"/>
        <family val="2"/>
        <charset val="186"/>
        <scheme val="minor"/>
      </rPr>
      <t xml:space="preserve">
</t>
    </r>
  </si>
  <si>
    <t xml:space="preserve">Statistikaameti (STAT)  andmed. 2018 avaldatud viimased andmed (2016. kohta) - saavutustase 5,04%. Uuendame tagantjärgi ka 2016, 2017 saavutustaseme.
</t>
  </si>
  <si>
    <r>
      <t>STATi andmed. Innovatsiooniuuring toimub üle mitme aasta; perioodi 2010-2012 andmed avaldati 2014, perioodi 2012-2014 andmed 2016. 2014 - 2016 andmed 2018. Seega, 2016. aasta andmed on kõige värskemad. Uuendame tagantjärgi ka 2016, 2017 saavutustaseme</t>
    </r>
    <r>
      <rPr>
        <sz val="10"/>
        <color rgb="FFFF0000"/>
        <rFont val="Calibri"/>
        <family val="2"/>
        <charset val="186"/>
        <scheme val="minor"/>
      </rPr>
      <t>.</t>
    </r>
  </si>
  <si>
    <t>Kõige värskemad Statistikaameti andmed on 2017. aasta kohta. Andmeid uuendatakse aasta lõpus (13.12). Varasemate aastate andmed on STATi tabelis mõnevõrra erinevad. Kuna erinevused on minimaalsed ja täitmise % üldjoontes sama, siis teeme ettepaneku mitte korrigeerida seirearuandes 2014-2016 andmeid.</t>
  </si>
  <si>
    <t>Käimas on jääkreostuse likvideerimise tööd, mis mõjutavad kokku 5 veekogumit. 2018 lõpetati Priimetsa jääkreostuse likvideerimise tööd, kuid see ei mõjuta veekogumit.
Tegevused käivad, kuid sihtmäära saavutamine ei ole reaalne või tuleb vahepealsete aastate tase üle hinnata.  Käimasolevate tööde lõpuni viimisel jääb saavutustasemeks  16 veekogumit.</t>
  </si>
  <si>
    <t xml:space="preserve">2018 seda näitajat ei mõõdetud, viimased andmed 2017 kohta. Põhikooli- ja gümnaasiumiseaduse hariduslike erivajadustega õpilaste toetamisega seotud muudatuste jõustumine tõi kaasa olulised muudatused andmete kogumises ja töötlemises. Senine praktika, kus kool sai märkida nii rakendatava tugiteenuse kui ka vajatava tugiteenuse, asendus ainult rakendatavate tugiteenuste fikseerimisega. Kuni indikaatori uute väärtuste arvutamiseni indikaatorit tulemusnäitajates ja koolivõrgu programmi aruandes ei kuvata.  Eeldatav tähtaeg uue indikaatori avaldamiseks on 2019 mai. 
2018. a 1. veebruarist kehtima hakanud põhikooli- ja gümnaasiumiseadusega muudeti oluliselt HEV valdkonna rahastamise põhimõtteid ning hariduslike erivajadustega õpilaste õppesse suunatud lisarahastus aitab seniseid takistusi vähendada ning parandada koolide kaasamise võimekust. </t>
  </si>
  <si>
    <t>Väljundnäitaja täitmist saab raporteerida, kui 2.4.1 piikondlike haiglate raviüksused saavad tehtud (2023). Näitaja lisatud 2018 OPi muudatusega. Kuna näitajasse panustavad tegevuse 2.4.1 projektid on kõik elluviimisel ja kokku 25 raviüksust planeeritud kaasajastada, siis lepingutega kaetus on 100%.</t>
  </si>
  <si>
    <r>
      <t xml:space="preserve">Sihttaseme määramisel ei olnud õigesti arvestatud tegelikult lisanduvate ettevõtluselepingute arvu, kuna kogemus ettevõtluslepingute raporteerimisega oli väga väike. Näiteks baasfinantseerimise puhul hakati ettevõtluslepinguid baasfinantseerimise mahu määramisel arvestama eraldi alles 2017.aastal, seega puudus indikaatori kehtestamisel vajalik kogemus. Tegevus vajab jätkuvalt toetamist, kuna koostöö ettevõtetega ei toimi veel piisaval määral ning ettevõtete TA vajadused on jätkuvat osaliselt erinevatel põhjustel katmata. 
</t>
    </r>
    <r>
      <rPr>
        <i/>
        <sz val="10"/>
        <rFont val="Calibri"/>
        <family val="2"/>
        <charset val="186"/>
        <scheme val="minor"/>
      </rPr>
      <t xml:space="preserve">ASTRA tegevuste raames toetatakse ettevõtetele toodete ja teenuste arendamist sh infosüsteemide arendamist teenuste pakkumiseks ning rakendusuuringute läbiviimist.  Samuti viiakse läbi tegevusi, mis aitavad tõsta üldist teadus- ja arendusasutuste ja kõrgkoolide võimekust ja motivatsiooni ettevõtetega koostöö tegemiseks, mis loovad siis ka eeldusi koostööle. Kogu tegevuse eelarvest moodustab 20% õppe- ja teadustöö infrastruktuuri soetamise kulu, mis omakorda võimaldab kaasaegse infrastruktuuriga pakkuda teenuseid ka ettevõtjatele, arendada uusi ja innovatiivseid teenuseid, mis ilma tehnilise baasita ei olnud võimalik. Koostööd ettevõtetega on mõjutanud ka üldine majanduskasv.
</t>
    </r>
  </si>
  <si>
    <r>
      <t xml:space="preserve">740 on rakenduskava sihttase, mis on ületatud. 
Investeeringu- ja audititoetuse vastu on  huvi  olnud kesine. Seetõttu on suurendatud teavitus-ja koolitustegevusi ja  rakenduskava sihttasemed on ületatud, saavutamaks 4.3.1 ja 4.3.4 eesmärke.  Koolitustega on plaanis jätkata ning sihttaset tuleks korrigeerida.
</t>
    </r>
    <r>
      <rPr>
        <i/>
        <sz val="10"/>
        <rFont val="Calibri"/>
        <family val="2"/>
        <charset val="186"/>
        <scheme val="minor"/>
      </rPr>
      <t>EK süsteemis on tehnilistel põhjustel märgitud lepingutega kaetuse summaks saavutustase (lepingutega kaetus ei saa madalam olla).</t>
    </r>
  </si>
  <si>
    <t>Uuendatud näitajate metoodika kohaselt raporteeritakse nii käimasolevaid kui lõpetatud projekte.
Ressursitõhususe investeeringute raames laeindati 2018 sihtrühma ja lihtsustati väikesemahuliste projektide taotlemist. Tänu sellele on 2018 a. oluliselt kasvanud rahastatud projektide arv.Samuti on suurendatud teavitus-ja koolitustegevustemahtusid, et seeläbi aidata kaasa ka 4.3.1 ja 4.3.4 eesmärkide täitmisele. .</t>
  </si>
  <si>
    <t>Ressursitõhususe meetme teadlikkuse ja koolituse tegevustes 4.3.2 ja 4.3.3 on suurendatud infovahetust ja koolitustegevuste mahtusid, et seeläbi suurendada ka huvi audititoetuste vastu. Alustatud on auditite toetamise tingimuste lihtsustamist.</t>
  </si>
  <si>
    <t>Toetatud ettevõtted, kes on tutvustanud ettevõtte jaoks uut toodet või teenust (unikaalsed)</t>
  </si>
  <si>
    <t>Toetatud ettevõtted, kes on tutvustanud turu jaoks uut toodet või teenust (unikaalsed)</t>
  </si>
  <si>
    <t xml:space="preserve">Raporteeritakse unikaalseid ettevõtteid EASi andmetele tuginedes. Kuna unikaalsete osas puudub lepingutega kaetud summa, siis raporteerime täitmise summat.
• TAK-ide puhul saab öelda, et käesoleva rahastusperioodiga on TAK-id saavutanud teatud iseseisvuse tänu EAS-i toetusrahadele, mis on neil võimaldanud panustada rohkem enda teenuste turundamisele ja tutvustamisele, et jõuda rohkemate ettevõteteni ja tootearendusprojektideni.
• Arenguprogrammi puhul saab tõdeda, et ettevõtted on viimaste aastatega palju edasi arenenud, mille tõttu on tekkinud suurem huvi tegeleda tootearendusega ning ka muude protsessiarendustega (jne), mida meetme tegevuse toel võimalik teha. Samuti oli, varasemate aastatega võrreldes, 2018. aastal väga palju projekte elluviimisel, mis suurendas oluliselt CO28 ja CO29 indikaatorite saavutustaset.
</t>
  </si>
  <si>
    <t xml:space="preserve">Raporteeritakse unikaalseid ettevõtteid EASi andmetele tuginedes. Kuna unikaalsete osas puudub lepingutega kaetud summa, siis raporteerime täitmise summat
• TAK-ide puhul saab öelda, et käesoleva rahastusperioodiga on TAK-id saavutanud teatud iseseisvuse tänu EAS-i toetusrahadele, mis on neil võimaldanud panustada rohkem enda teenuste turundamisele ja tutvustamisele, et jõuda rohkemate ettevõteteni ja tootearendusprojektideni.
• Arenguprogrammi puhul saab tõdeda, et ettevõtted on viimaste aastatega palju edasi arenenud, mille tõttu on tekkinud suurem huvi tegeleda tootearendusega ning ka muude protsessiarendustega (jne), mida meetme tegevuse toel võimalik teha. Samuti oli, varasemate aastatega võrreldes, 2018. aastal väga palju projekte elluviimisel, mis suurendas oluliselt CO28 ja CO29 indikaatorite saavutustaset.
</t>
  </si>
  <si>
    <t xml:space="preserve">Näitaja on lisatud 2018 rakenduskava muudatusega. </t>
  </si>
  <si>
    <t>Lepingutega katvus on vähenenud tulenevalt sellest, et osad kulud läksid lepingu raames mitteabikõlblikuks (fikseeritud käenduse tooted) ja need on välja arvatud. Seoses Kredexi poolt andmete parandamisega korrigeeritud tagantjärgi ka 2015-2017 lepingutega kaetud väärtust.</t>
  </si>
  <si>
    <r>
      <t xml:space="preserve">STAT andmed aluseks. Indikaator „Ühistranspordi kasutajate, jalgsi ja jalgrattaga liikujate osakaal“ jätkuvalt kerges languses. Positiivse külje pealt vaadates on ühistranspordiga tööl käijate arv võrreldes 2017 aastaga 0,7% tõusnud, samas on jalgsi tööle minejate arv võrreldes eelneva aastaga 1,1% langenud. Tööl käimiseks kasutas 2018 aastal ühistransporti, käis jala või sõitis rattaga vaid 38,5% inimestest (rakenduskava eesmärk 2023 on 50%). 2018 aasta sügisel valmis sellesse indikaatorisse panustav Tallinna linnas asuv projekt „Gonsiori tänava rekonstrueerimine“.  Kuna Gonsiori tänava rekonstrueerimise projekti põhiline ehitusaeg jäi 2018 aastasse, siis mõjutas see kindlasti negatiivselt ka ühistranspordi kasutust Tallinnas, sest enamus aastast oli liiklus tugevalt häiritud. Lisaks sellele võib üheks põhjuseks, miks jalgsi, jalgrattaga või ühistranspordiga tööle minejate osatähtsus on viimastel aastatel kahanenud, tuua asjaolu, et inimesed elavad oma töökohast üha kaugemal. </t>
    </r>
    <r>
      <rPr>
        <i/>
        <sz val="10"/>
        <rFont val="Calibri"/>
        <family val="2"/>
        <charset val="186"/>
        <scheme val="minor"/>
      </rPr>
      <t>Kui 1998. aastal oli keskmine töökoha kaugus elukohast 7,3 kilomeetrit, siis 2017. aastal juba 11 kilomeetrit. Jalgsi tööle minejate puhul oli töökoha keskmine kaugus elukohast alla kahe kilomeetri, autoga tööle liikujatel aga ligikaudu kümme korda pikem. Võrdluseks võib tuua, et kui 1998 aastal käis autoga tööl 20,5% elanikest, siis 2018 aastal juba 44,4%. 
Kindlasti esineb ka regionaalseid erisusi, kuid hetkel pole meil nii kiirelt täpseid andmeid selle kohta võtta. Ühistranspordi osaks on linnaliinid, praamid, rongid, kommertsliinid ja maakondlik ühistransport, lisaks veel ka saarte vaheline lennuliiklus. Kogupildina tähendab see mõistagi mitmeid erisusi üle Eesti, mille väljatoomine vajaks täiendavat analüüsi. Olemasolevatest andmetest saame täna samas 2017-2018 aastate võrdlusena välja tuua näiteks maakondliku ühistranspordi andmed maakondade kaupa. Paljudel maakonnaliinidel hakati alates 1.juulist 2018 pakkuma tasuta ühistransporti. Mitmel pool tõusis osaliselt tänu sellele ka ühistranspordi kasutajate arv. Tähelepanu tuleb siis aga pöörata sellele, et need numbrid käivad ainult maakonnaliinide kohta ja ei kajasta linnades korraldatavat ühistransporti, rongiliiklust, praame, kommertsliine (nt Tallinn-Tartu bussiliin) ega lennukeid. Maakondlikel liinidel tõusis 2018 aastal võrreldes 2017 aastaga maakondliku ühistranspordi kasutajate arv järgnevalt: Harjumaal 26%, Ida-Virumaal 31%, Järvamaal 2%, Lääne-Virumaal 6%, Raplamaal 11%, Saaremaal 11%, Tartumaal 2%, Valgamaal 26%, Võrumaal 6%.</t>
    </r>
  </si>
  <si>
    <t>Juhime tähelepanu, et baasvõrgu rajamine loob ainult eeldused suure läbilaskevõimega juurdepääsuvõrkude rajamiseks. 2019-2023 eraldab Eesti riigieelarvest 20 miljonit € valguskaablitelt põhinevate juurdepääsuvõrkude rajamiseks maapiirkondades asuvatele 40 016 majale. Selle tulemusel võib eeldada 100 Mbp/s kiirusega ühenduste osakaalu kasvu, kuid ainult piiratud ulatuses. Eelkõige sõltub see näitaja inimeste vajadustest ja rahalistest võimalustest. 100% katvuse tagamiseks vajame väga esmase hinnangu põhjal  50-100 miljonit eurot täiendavat riigipoolset toetust + samas mahus eraraha. Täpsem analüüs valmib käesoleva aasta lõpuks.</t>
  </si>
  <si>
    <r>
      <rPr>
        <sz val="10"/>
        <rFont val="Calibri"/>
        <family val="2"/>
        <charset val="186"/>
        <scheme val="minor"/>
      </rPr>
      <t xml:space="preserve">Andmeid enam ei koguta alates 2017 aastast läbi uuringu ja ei eristata enam elanike ning ettevõtjate vahel. Vaid riigiasutused peavad ise ühtse metoodika järgi koguma reaalsete teenust kasutanud inimeste tagasisidet ja hindama rahulolu ning edastama selle www.riigiteenused.ee. Andmed on läinud täpsemaks, kuna varem uuringus osalenud sihtrühm ei pruukinud antud teenusest midagi  teada. 2018 a kohta antud  üldine hinnang valituse haldusala teenuste kohta:  https://www.mkm.ee/et/statistika/valitsus
Avalike teenustega rahulolu taseme ühtlustamiseks oleme loonud Avalike teenuste nõukogu, mille kaudu tegeletakse ka teenuste rahulolu küsimusega. 2017. Aastal andsime välja Teenuste korraldamise ja teabehalduse aluste määruse, mille kohaselt on seatud kohustuseks tegeleda teenuste kvaliteediga. Lisaks on 2018. aastal välja antud ka kvaliteedi baasnäitajate hindamise juhis (https://www.mkm.ee/sites/default/files/content-editors/20180213_teenuste_kvaliteedi_juhis_atn_kinn.pdf ). Asutuste esindajatele viime järjepidevalt läbi avalike teenuste disainimise koolitusi. Lisaks sellele on avatud nn Avalike teenuste analüüsi voor (https://www.ria.ee/et/struktuuritoetused/2014-2020/avalikud-teenused/voor-teenused.html ), mille raames saab taotleda raha ka avalike teenuste kasutatavuse analüüsiks, kus üheks aspektiks on alati olnud avalike teenuste rahulolu.
</t>
    </r>
    <r>
      <rPr>
        <i/>
        <sz val="10"/>
        <rFont val="Calibri"/>
        <family val="2"/>
        <charset val="186"/>
        <scheme val="minor"/>
      </rPr>
      <t xml:space="preserve">Eelnevalt oli uurimise aluseks tanavaküsitlus, kus saadi umbmäärane hinnang, mis ei andnud tegelikku ülevaadet, kas inimene üldse on kõne all olevaid teenuseid kunagi kasutanud. Täna on mindud selles suunas, et teenust kasutavad inimesed annavad antud teenuse kohta hinnangu ja on palju täpsem. % viib alla just kliendi juures läbi viidavad toimingud, mis ei ole üldse seotud infoühiskonnaga. </t>
    </r>
    <r>
      <rPr>
        <i/>
        <sz val="10"/>
        <color rgb="FF00B050"/>
        <rFont val="Calibri"/>
        <family val="2"/>
        <charset val="186"/>
        <scheme val="minor"/>
      </rPr>
      <t xml:space="preserve">
</t>
    </r>
  </si>
  <si>
    <r>
      <rPr>
        <sz val="10"/>
        <rFont val="Calibri"/>
        <family val="2"/>
        <charset val="186"/>
        <scheme val="minor"/>
      </rPr>
      <t xml:space="preserve">Rakendamine on olnud edukas ja sihttase ületatud, kuna tegevustega sai kohe perioodi alguses kiirelt alustada ning kuna hanked odavnesid, oli võimalik suuremas mahus tegevusi ellu viia.  </t>
    </r>
    <r>
      <rPr>
        <i/>
        <sz val="10"/>
        <rFont val="Calibri"/>
        <family val="2"/>
        <charset val="186"/>
        <scheme val="minor"/>
      </rPr>
      <t xml:space="preserve">
Eelarve ülebroneeritud (investeeringute kava). Meetme tegevuste eelarvet muudetakase järgmises VV meetmete nimekirja muudatusega (10.1.1 tegevuse eelarvest tõstetakse puuduolevad vahendid  10.1.2 eelarvesse juurde) . </t>
    </r>
  </si>
  <si>
    <r>
      <rPr>
        <sz val="10"/>
        <rFont val="Calibri"/>
        <family val="2"/>
        <charset val="186"/>
        <scheme val="minor"/>
      </rPr>
      <t xml:space="preserve">Rakendamine on olnud edukas ja sihttase ületatud, kuna tegevustega sai kohe perioodi alguses kiirelt alustada ning kuna hanked odavnesid, oli võimalik suuremas mahus tegevusi ellu viia.  
</t>
    </r>
    <r>
      <rPr>
        <i/>
        <sz val="10"/>
        <rFont val="Calibri"/>
        <family val="2"/>
        <charset val="186"/>
        <scheme val="minor"/>
      </rPr>
      <t xml:space="preserve">
Meetme tegevuste eelarvet muudetakase järgmises VV meetmete nimekirja muudatusega (10.1.1 tegevuse eelarvest tõstetakse puuduolevad vahendid  10.1.2 eelarvesse juurde) . 
</t>
    </r>
  </si>
  <si>
    <t xml:space="preserve">Lõppenud vaid Tallinn-Rapla raudtee projekt. Raporteeritakse ka käimasolevaid projekte. Rakendamine on olnud edukas ja sihttase ületatud, kuna tegevustega sai kohe perioodi alguses kiirelt alustada ning kuna hanked odavnesid, oli võimalik suuremas mahus tegevusi ellu viia.  
</t>
  </si>
  <si>
    <t>Kindlasti täidame oma eesmärgi, hetkel on lisandumas kolm uut piiriülest teenust. Siin saame kajastada ka juba eksisteerivaid andmesaatkonna projekte (2 projekti, seega kokku 6), mis kvalifitseeruvad samuti piiriüleste avalike teenustena. Hetkel ei kajastu andmesaatkonnad süsteemis projektijuhi näpuvea tõttu, mille osas viiakse parandus sisse esimesel võimalusel.</t>
  </si>
  <si>
    <t xml:space="preserve">Biometaani kasutus ja meetme tegevuse rakendamine on senimaani viibinud selle uudsuse tõttu. Esimesed kuupmeetrid biometaani toodeti eelmise aasta aprillis. Tänaseks võime öelda, et toimumas on paradigmade muutumine, sellele aitab kaasa ka teadlikkuse tõstmine ja gaasitanklate võrgustiku oluline laienemine üle Eesti. On näha, et järjest enam kasvab nõudlus biometaani järele.  Esimese piloodina võttis biometaani bussid kasutusele Pärnu linn, kes on ka aktiivselt oma positiivset kogemust teiste KOV-idega jaganud. Huvi biometaani busside vastu on aktiivselt üles näidanud nii Tallinn, Tartu kui ka Saaremaa. Täna pingutame selle nimel, et turule siseneksid uued biometaani tootjad, sest biometaani tarbimine transpordisektoris aitab täita taastuvenergia direktiivist tulenevat kohustust, kus on Eestil kohustus saavutada taastuvenergia osakaaluks aastal 2020 10% transpordis kasutatud energiast ning aastaks 2030 on eesmärk lausa 14%. Üleüldiselt leiame, et tegu on väga vajaliku ja olulise meetmega, millele paneme palju rõhku, et täita vajalikud sihttasemed ning ka keskkonnaalased eesmärgid.
</t>
  </si>
  <si>
    <t>Tänaseks on meetme tegevuses tehtud ainult üksik projekt. Suuri lootusi pole, et täidame oma lõppeesmärgid ja plaan on üle jääv raha jagada kaugkütte torustike ja tootmisseadmete ning biometaani meetme tegevuse vahel, kus taotlemine on olnud aktiivne. KOV poolt koostatud soojusmajanduse analüüsi põhjal võib väita, et eelistatakse pigem kaugkütte jätkamisse investeerida, kuna siis on omandiküsimused selgemad ja süsteemi korrashoiu ja arendamise kohustused delegeeritud KOV poolt soojusettevõttele. Samuti on väga oluline biometaani kasutavate busside ostu täiendav toetamine, kuna praegu teadaolevate taotluste laekumisel ammenduvad olemasolevad vahendid 2020. aastal</t>
  </si>
  <si>
    <t>NB! Kumulatiivne number on 65,8%.</t>
  </si>
  <si>
    <t>Tulemusraamistiku finantsnäitaja 2018.a vahe-sihttaset ei õnnestunud piisavas ulatuses täita. Probleemiks on kallinenud ehitushinnad, mistõttu hanked luhtuvad ja projektid lükkuvad edasi (nt tervisekeskuste meetmes pidi algselt 2018. a lõpuks valmima 28 tervisekeskust). Haldusreformi tõttu lükkusid edasi KOVidele suunatud avatud taotlusvoorud (kodude kohandamine) ning KOVide ühinemisprotsess mõjutas toetuse saaja omafinantseeringu suutlikkust ja projektide rakendamist (nt tervisekeskuse I taotlusvoorus on KOVidest toetuse saajaid 36%-i; lisaks KOVidest toetuse saajad üldarsiabi tegevusloa kaudu või olles haigla(te) omanik(ud)). Finantsnäitaja täitmist mõjutas ka projekti kuluridade ümbertõstmine (nt algselt ettevalmistustööde ja projekteerimise kuluridade ümbertõstmine ehitustööde kulureale, mis on ajaliselt ca 2-3 aastat hiljem kui algselt planeeriti).</t>
  </si>
  <si>
    <r>
      <rPr>
        <sz val="10"/>
        <rFont val="Calibri"/>
        <family val="2"/>
        <charset val="186"/>
        <scheme val="minor"/>
      </rPr>
      <t>Tegemist on statistilise indikaatoriga, mis iseloomustab, kui palju elab strateegiatega kaetud linnapiirkondades inimesi. Iseloomustab üldist linnastumise trendi. Mingil määral mõjutatud ka sellest, et seoses haldusterritoriaalse reformiga osade linnapiirkonna KOVde territoorium laienenud ja kuna elanike andmed KOV tasandil, siis lisandus statistikasse inimesi juurde.</t>
    </r>
    <r>
      <rPr>
        <i/>
        <sz val="10"/>
        <rFont val="Calibri"/>
        <family val="2"/>
        <charset val="186"/>
        <scheme val="minor"/>
      </rPr>
      <t xml:space="preserve">
EK süsteemis tehnilistel põhjustel märgitud lepingutega kaetud sama mis saavutustase.</t>
    </r>
  </si>
  <si>
    <r>
      <rPr>
        <sz val="10"/>
        <rFont val="Calibri"/>
        <family val="2"/>
        <charset val="186"/>
        <scheme val="minor"/>
      </rPr>
      <t xml:space="preserve">Rajatud kergliiklusteede väljundnäitaja (kohustustega kaetud projektid) on sihtväärtusest oluliselt suurem seetõttu, et linnapiirkonna omavalitsused otsustasid 2014-2020 finantsperioodil linnapiirkondade strateegiate ja tegevuskavade tasandil keskenduda eelkõige jalgrattateede baastaristu väljaehitamisele ning kasutada linnameetme vahendeid vähem ühistranspordi ja nutikate lahenduste arendamisele. Kergliiklusteede võrgustiku rajamisele on tänu ka erinevatele toetusmeetmetele suuremat tähelepanu hakatud pöörama alles viimase ca 10 aastal jooksul. Seetõttu on vajadus investeeringute järele tervikliku kergliiklusvõrgustiku väljaehitamiseks püsinud suur ka sellel SF finantsperioodil ja väljundnäitaja üle täitmine on sisu ja finantseerimisvajaku mõttes põhjendatud. Kuna lisaks päris uute kergliiklusteede ehitusele on kohandatud kergliiklemiseks ümber ka seniseid kõnniteid, on kergliiklusteede keskmine km maksumus kujunenud kavandatust mõnevõrra soodsamaks ja võimaldanud omavalitsustel ette valmistada ning ellu viia kilomeetrites mõõdetuna pikemaid lõike.
</t>
    </r>
    <r>
      <rPr>
        <i/>
        <sz val="10"/>
        <rFont val="Calibri"/>
        <family val="2"/>
        <charset val="186"/>
        <scheme val="minor"/>
      </rPr>
      <t xml:space="preserve">
2017 raporteeritud kõiki projekte. Näitajate metoodika järgi peaks olema ainult lõpetatud. 2018 raporteeritakse vaid lõppenuid.</t>
    </r>
  </si>
  <si>
    <t xml:space="preserve">Avatud on jooksev taotlusvoor. Aasta lõpuks loodame toetusotsused saada vähemalt 20-le koolile. HEV õpilaste integreerimiseks 2023.a. indikaatori saavutamine on reaalne. </t>
  </si>
  <si>
    <t>Toetuse saajad on planeerinud näitaja sihtväärtuseks 845 (täiustatud uuringutealase taristuga asutustes töötavate teadurite arv). Loetakse konkreetset loodavat taristust kasutavaid töötajaid (full time equivalents). Siin on ka mõõtmise küsimus, kuna soosime taristute ristkasutust on uuenenud taristu kasutajateks nii selle konkreetse taristu omanik-institutsiooni kui ka konsortsiumi teiste partnerite teadurid.</t>
  </si>
  <si>
    <t xml:space="preserve">2018. a andmeid pole esitamise hetkel saadaval. Raporteeritakse 2017 seisu. Erasektori rahastatud avaliku sektori teadus- ja arendustegevuse kulutuste osakaal on vähenenud, kuna ettevõtete huvi TA tegevusse investeerimiseks on vähenenud. Majandus on kasvutrendis, kuid kasvu seos TA tegevustega on nõrk, mis tähendab, et suur osa ettevõtteid ei ole valmis muutma ärimudelit teadmismahukamaks. 
Ülikoolidega koostööd tegevate ettevõtete arv on kasvanud, sest huvi ettevõtluskoostöö vastu on suurenenud nii teadusasutustes kui ka ettevõtetes. Seda näeme me nii ettevõtetega kohtumistest kui ka ülikoolidega suheldes. Samas, koostöö rahaline mõõde on jäänud tagasihoidlikuks, sest piirdutakse esmalt väiksema mahuga teenuste otsmisega, ei võeta suuri riske. Samuti võib olla põhjuseks see, et koostöö maht on alahinnatud, sest kasutatakse ka koostöö mustreid, kus kumbki osapool kannab oma kulud ja otseselt teenust ülikoolidelt ei osteta, vaid tehakse ühisprojekte
</t>
  </si>
  <si>
    <t>Eraettevõtted raporteerivad varasemast vähem TA kulusid. Vajab selgitamist, kas tegemist on ka tegelikult väiksemas mahus TA tegevustega või tuleneb kulude vähenemine asjaolust, et ettevõtted ei ole motiveeritud TA kulusid raporteerima.
Täitmine 2018 lõpuks 1,52 mln eurot. Loetakse erasektori abikõlblikku omafinantseeringut TA projektidele.  Panustavad nii toetuse saajad kui partnerid omafinantseeringuga. Indikaatoris arvestatakse lõppenud projekte, seetõttu ka täitmine väike. Oleme teinud meedet taotlejatele atraktiivsemaks, mis on kasvatanud taotluste arvu. Kui meetme raames võetakse kohustused täies mahus, on ka saavutustasemeni jõudmine reaalne.</t>
  </si>
  <si>
    <r>
      <t xml:space="preserve">Sihttase on ületatud, kuna tööle on võetud planeeritust rohkem teadusnõunikke. Teadusnõunike tegevus on osutunud oodatust efektiivsemaks ja olulisemaks, seetõttu otsustati ministeeriumite huvi suurenemise tõttu tegevuse mahtu suurendada.  HTM on muutmas toetuse andmise tingimusi selliselt, et toetust saavad ka erialaliitude teadusnõunikud.
</t>
    </r>
    <r>
      <rPr>
        <i/>
        <sz val="10"/>
        <rFont val="Calibri"/>
        <family val="2"/>
        <charset val="186"/>
        <scheme val="minor"/>
      </rPr>
      <t>EK süsteemis on tehnilistel põhjustel märgitud lepingutega kaetuse summaks saavutustase (lepingutega kaetus ei saa madalam olla). RITAsse toodi juurde erialaliitude teadusnõunike tegevus, VV meetmete nimekirjas on eelarve muudatus tehtud kuid  õigusaktis alles muudatus tegemisel. Raha ei jää kasutamata.</t>
    </r>
  </si>
  <si>
    <t>Kaalutud keskmine uute linnapiirkondade lõikes.</t>
  </si>
  <si>
    <t xml:space="preserve">EAS: Aastasisese seire käigus augustis 2018 oli tulemus 106 unikaalset projekti ja aasta koondtulemus 118 ettevõtet. </t>
  </si>
  <si>
    <t>Abi saavate ettevõtete arv on väiksem kui 2017 seirearuandes esitatud, mis tuleneb unikaalsete ettevõtete arvu lugemise metoodika ja andmete kogumise viisi täiustamisest. Alates 2018 kasutatakse Statistikaameti abi unikaalsuse tagamiseks ka investeerimisprioriteedi tasandil ja seega andmed on täpsemad. Kuna unikaalsete ettevõtete osas puudub lepingutega kaetud summa, siis raporteerime täitmise summat. STAT kontrollib veel andmeid!</t>
  </si>
  <si>
    <t xml:space="preserve">Meetmete nimekirjas  on ainult näitaja "Mitterahalist abi saavate ettevõtete arv". Aga on antud ka rahalist abi. Täitmist ei raporteeri.
</t>
  </si>
  <si>
    <r>
      <rPr>
        <sz val="10"/>
        <rFont val="Calibri"/>
        <family val="2"/>
        <charset val="186"/>
        <scheme val="minor"/>
      </rPr>
      <t>Kuna unikaalsete ettevõtete osas puudub lepingutega kaetud summa, siis raporteerime täitmise summat.</t>
    </r>
    <r>
      <rPr>
        <b/>
        <sz val="10"/>
        <color theme="8" tint="-0.249977111117893"/>
        <rFont val="Calibri"/>
        <family val="2"/>
        <charset val="186"/>
        <scheme val="minor"/>
      </rPr>
      <t xml:space="preserve">
</t>
    </r>
  </si>
  <si>
    <t>Meetmete nimekirjas  on ainult näitaja "Mitterahalist abi saavate ettevõtete arv", aga on antud ka rahalist abi.  REGO selgitus: Üldjuhul ongi meetmes 5.4 antav abi mitterahaline. Toetuse saab KOV, SA või MTÜ, kes toetuse abil loob ise paremad tingimused ettevõtjale, kes seeläbi saab mitterahalist abi.  Algselt meetme 5.4 seirenäitajate kavandamisel aga toetust saavate ettevõtjate ei arvestatud.Täitmist ei raporteeri.</t>
  </si>
  <si>
    <t xml:space="preserve">Ei raporteerita projekte nr 2014-2020.7.01.16-0025 (näitaja 20)  ja 2014-2020.7.01.16-0009 (näitaja 1632) , kuna ei ole kindel, kas nimetatud projektide puhul on tegemist tegelikult liitunud elanike arvuga või liitumisvõimalustega. Tegelikud liitujad raporteeritakse järgmises seirearuandes. </t>
  </si>
  <si>
    <r>
      <rPr>
        <sz val="10"/>
        <color rgb="FF0070C0"/>
        <rFont val="Calibri"/>
        <family val="2"/>
        <charset val="186"/>
        <scheme val="minor"/>
      </rPr>
      <t>Kontrollitud andmed STAT poolt esitatud ja saavutustase korrigeeritud pärast 12.06.2019 seirekomisjoni koosolekut.</t>
    </r>
    <r>
      <rPr>
        <sz val="10"/>
        <rFont val="Calibri"/>
        <family val="2"/>
        <charset val="186"/>
        <scheme val="minor"/>
      </rPr>
      <t xml:space="preserve">
Unikaalsete ettevõtete arvu lugemise metoodikat täiendatud. Kasutatakse Statistikaameti abi unikaalsuse tagamiseks investeerimisprioriteedi tasandil. Sellest tulenevalt aga on selgunud, et tegelik saavutustase võrreldes 2017 kohta raporteerituga on mõnevõrra madalam. 
Sihttaseme seadmisel puudus teadmine toetatavate ettevõtete võimaliku arvu kohta. Lähtuti vastaval ajahetkel olnud parimast teadmisest, kuid toetus on vajaduspõhine ning tegelikku abisaavate ettevõtete arvu on keeruline prognoosida. Sellest tulenevalt on ka abi saanud ettevõtete arv tegelikkuses osutunud suuremaks kui planeeritud sihttase.</t>
    </r>
  </si>
  <si>
    <r>
      <rPr>
        <sz val="10"/>
        <color rgb="FF0070C0"/>
        <rFont val="Calibri"/>
        <family val="2"/>
        <charset val="186"/>
        <scheme val="minor"/>
      </rPr>
      <t xml:space="preserve">Kontrollitud andmed STAT poolt esitatud ja saavutustase korrigeeritud pärast 12.06.2019 seirekomisjoni koosolekut. </t>
    </r>
    <r>
      <rPr>
        <sz val="10"/>
        <rFont val="Calibri"/>
        <family val="2"/>
        <charset val="186"/>
        <scheme val="minor"/>
      </rPr>
      <t>Unikaalsete ettevõtete arvu lugemise metoodikat täiendatud. Kasutatakse Statistikaameti abi unikaalsuse tagamiseks investeerimisprioriteedi tasandil.
Sihttaseme seadmisel puudus teadmine toetatavate ettevõtete võimaliku arvu kohta. Lähtuti vastaval ajahetkel olnud parimast teadmisest, kuid toetus on vajaduspõhine ning tegelikku abisaavate ettevõtete arvu on keeruline prognoosida. Sellest tulenevalt on ka abi saanud ettevõtete arv tegelikkuses osutunud suuremaks kui planeeritud sihttase.</t>
    </r>
  </si>
  <si>
    <r>
      <rPr>
        <sz val="10"/>
        <color rgb="FF0070C0"/>
        <rFont val="Calibri"/>
        <family val="2"/>
        <charset val="186"/>
        <scheme val="minor"/>
      </rPr>
      <t xml:space="preserve">Kontrollitud andmed STAT poolt esitatud ja saavutustase korrigeeritud pärast 12.06.2019 seirekomisjoni koosolekut. </t>
    </r>
    <r>
      <rPr>
        <sz val="10"/>
        <rFont val="Calibri"/>
        <family val="2"/>
        <charset val="186"/>
        <scheme val="minor"/>
      </rPr>
      <t xml:space="preserve">Ettevõtete  arv on väiksem kui 2017 seirearuandes esitatud, mis tuleneb unikaalsete ettevõtete arvu lugemise metoodika ja andmete kogumise viisi täiustamisest. Alates  2018 kasutatakse Statistikaameti abi unikaalsuse tagamiseks ka investeerimisprioriteedi tasandil ja seega andmed on täpsemad. Kuna puudub lepingutega kaetud summa unikaalsete kohta, siis raporteerime saavutustaseme ka lepingutega kaetud tasemel. </t>
    </r>
  </si>
  <si>
    <r>
      <rPr>
        <sz val="10"/>
        <color rgb="FF0070C0"/>
        <rFont val="Calibri"/>
        <family val="2"/>
        <charset val="186"/>
        <scheme val="minor"/>
      </rPr>
      <t xml:space="preserve">Kontrollitud andmed STAT poolt esitatud ja saavutustase korrigeeritud pärast 12.06.2019 seirekomisjoni koosolekut. </t>
    </r>
    <r>
      <rPr>
        <sz val="10"/>
        <rFont val="Calibri"/>
        <family val="2"/>
        <charset val="186"/>
        <scheme val="minor"/>
      </rPr>
      <t xml:space="preserve">Kuna unikaalsete ettevõtete osas puudub lepingutega kaetud summa, siis raporteerime täitmise summat. </t>
    </r>
  </si>
  <si>
    <t>Saavutustase korrigeeritud näitajate auditi käigus (-1).</t>
  </si>
  <si>
    <t>Auditi tulemusel on olemas kindlustunne, et saavutustase on olulises osas usaldusväärne.</t>
  </si>
  <si>
    <t>Saavutustase korrigeeritud pärast 12.06.2019 seirekomisjoni koosolekut Statistikaametilt laekunud andmete alusel.</t>
  </si>
  <si>
    <t>Näitaja saavutustaset korrigeeriti auditi käigus (-45). Auditi tulemusel on olemas kindlustunne, et saavutustase on olulises osas usaldusväärne.</t>
  </si>
  <si>
    <t>Saavutustase korrigeeritud pärast 12.06.2019 seirekomisjoni koosolekut Statistikaametilt laekunud andmete alusel.
Auditi käigus teostatud testimine valimi alusel üldkogmile suurusega 3966 ühikut. Moodustab statistikaameti näidatud saavutusmäärast 86%. Valimisse sattunud projektides probleeme ei tuvastatud! Seega auditi tulemusel olemas kindlustunne 86% osas, et saavutustase on olulises osas usaldusväärne.</t>
  </si>
  <si>
    <t xml:space="preserve">Auditi testitud projektides on küsitavusi kahe projekti osas. Palutud KIK-il üle vaadata ka ülejäänud (kokku 27 projekti). KIK palus lisaaega vastamiseks. Kindluse mõtte son saavustutasemest maha arvatud objektide arv (14,5), mis AA hinnangul tuleks maha arvestada. 
</t>
  </si>
  <si>
    <t>SIM
KUM</t>
  </si>
  <si>
    <t>2.6.2
2.6.5</t>
  </si>
  <si>
    <t>Inimene</t>
  </si>
  <si>
    <t>nr (SFC ühik)</t>
  </si>
  <si>
    <t>Saavutustase korrigeeritud näitajate auditi käigus (-1749). Raporteeritakse vaid projekte, mille puhul on kontrollitud, et tegemist on tegelikult liitunud elanike arvuga. Auditi tulemusel  olemas kindlustunne, et raporteeritav saavutustase on olulises osas usaldusväärne.</t>
  </si>
  <si>
    <r>
      <rPr>
        <sz val="10"/>
        <rFont val="Calibri"/>
        <family val="2"/>
        <charset val="186"/>
        <scheme val="minor"/>
      </rPr>
      <t xml:space="preserve">Raporteeritakse unikaalseid ettevõtteid STAT andmete alusel. </t>
    </r>
    <r>
      <rPr>
        <sz val="10"/>
        <color rgb="FF0070C0"/>
        <rFont val="Calibri"/>
        <family val="2"/>
        <charset val="186"/>
        <scheme val="minor"/>
      </rPr>
      <t>Saavutustase korrigeeritud STAT poolt 20.06.2019 esitatud andmete alusel. Auditi tulemusel on olemas kindlustunne, et saavutustase on olulises osas usaldusväärne.</t>
    </r>
  </si>
  <si>
    <t>Auditi tulemusel on olemas kindlustunne, et saavutustase on olulises osas usaldusväärne</t>
  </si>
  <si>
    <t>Mitteunikaalset näitajat SFCs ei raporteeri.</t>
  </si>
  <si>
    <t>Näitaja saavutustaset korrigeeriti auditi käigus (-45). Auditi tulemusel on olemas kindlustunne, et saavutustase 582 on olulises osas usaldusväärne.</t>
  </si>
  <si>
    <t>Näitaja saavutustaset korrigeeriti auditi käigus (-16). Auditi tulemusel on olemas kindlustunne, et saavutustase 9 on olulises osas usaldusväärne.</t>
  </si>
  <si>
    <t>Näitaja saavutustaset korrigeeriti auditi käigus (-249). Auditi tulemusel on olemas kindlustunne, et saavutustase 2709 on olulises osas usaldusväärne.</t>
  </si>
  <si>
    <t>Näitaja saavutustaset korrigeeriti auditi käigus (-8). Auditi tulemusel on olemas kindlustunne, et saavutustase 118 on olulises osas usaldusväärne.</t>
  </si>
  <si>
    <t>Auditi käigus ei testitud.</t>
  </si>
  <si>
    <t>Näitaja saavutustaset korrigeeriti auditi käigus (-4). Auditi tulemusel on olemas kindlustunne, et saavutustase 5864 on olulises osas usaldusväärne.</t>
  </si>
  <si>
    <t>Auditi käigus ei hinnatud.</t>
  </si>
  <si>
    <t>KIK korrigeeris vastavalt kehtivale metoodikale projektide loomühikute osas näitajaid  (-43). Auditi käigus saadi kindlustunne, et näitaja 781,5 on olulises osas usaldusväärne.</t>
  </si>
  <si>
    <t>Saavutustase korrigeeritud näitajate auditi käigus. Auditi tulemusel on olemas kindlustunne, et saavutustase on testitud näitajate korral olulises osas usaldusväärne.</t>
  </si>
  <si>
    <t>Saavutustase korrigeeritud SFOSis pärast 12.06.2019 seirekomisjoni koosolekut. Saavutustasemest on maha arvestatud 08.04.2019 katkestatud projekti saavutusmäär (-22 ettevõtet). 
Auditi tulemusel on olemas kindlustunne, et saavutustase 276 on olulises osas usaldusväärne.</t>
  </si>
  <si>
    <t>KONTROLLIDA 5TRiga ÜLE</t>
  </si>
  <si>
    <t>Auditi tulemusel sihttaset vähendatud (-1). Auditi tulemusel on olemas kindlustunne, et saavutustase 11 on olulises osas usaldusväärne</t>
  </si>
  <si>
    <r>
      <t xml:space="preserve">Saavutustase on vähenenud </t>
    </r>
    <r>
      <rPr>
        <i/>
        <sz val="10"/>
        <color theme="8" tint="-0.249977111117893"/>
        <rFont val="Calibri"/>
        <family val="2"/>
        <charset val="186"/>
        <scheme val="minor"/>
      </rPr>
      <t>võrreldes 2017. aastaga</t>
    </r>
    <r>
      <rPr>
        <i/>
        <sz val="10"/>
        <rFont val="Calibri"/>
        <family val="2"/>
        <charset val="186"/>
        <scheme val="minor"/>
      </rPr>
      <t xml:space="preserve">  - vahearuandega on toetuse saaja teinud parandusi.</t>
    </r>
  </si>
  <si>
    <t>Näitaja saavutustaset korrigeeriti auditi käigus (koond-näitaja, täpsem info alanäitajate juure). Auditi tulemusel on olemas kindlustunne, et saavutustase on testitud alameetmete osas olulises osas usaldusväärne.</t>
  </si>
  <si>
    <t>Näitaja saavutustaset korrigeeriti auditi käigus (-3). Auditi käigus ei testitud.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</si>
</sst>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_ ;\-#,##0\ "/>
    <numFmt numFmtId="167" formatCode="0.0"/>
  </numFmts>
  <fonts count="80" x14ac:knownFonts="1">
    <font>
      <sz val="10"/>
      <color rgb="FF000000"/>
      <name val="Arial"/>
    </font>
    <font>
      <sz val="10"/>
      <color rgb="FF000000"/>
      <name val="Arial"/>
      <family val="2"/>
      <charset val="186"/>
    </font>
    <font>
      <sz val="10"/>
      <name val="Arial"/>
      <family val="2"/>
      <charset val="186"/>
    </font>
    <font>
      <sz val="11"/>
      <color rgb="FF000000"/>
      <name val="Calibri"/>
      <family val="2"/>
    </font>
    <font>
      <sz val="10"/>
      <color rgb="FFFF0000"/>
      <name val="Arial"/>
      <family val="2"/>
      <charset val="186"/>
    </font>
    <font>
      <b/>
      <sz val="16"/>
      <name val="Calibri"/>
      <family val="2"/>
      <charset val="186"/>
      <scheme val="minor"/>
    </font>
    <font>
      <sz val="16"/>
      <name val="Calibri"/>
      <family val="2"/>
      <charset val="186"/>
      <scheme val="minor"/>
    </font>
    <font>
      <sz val="10"/>
      <color theme="1"/>
      <name val="Calibri"/>
      <family val="2"/>
      <charset val="186"/>
      <scheme val="minor"/>
    </font>
    <font>
      <sz val="10"/>
      <name val="Calibri"/>
      <family val="2"/>
      <charset val="186"/>
      <scheme val="minor"/>
    </font>
    <font>
      <sz val="10"/>
      <color rgb="FFFF0000"/>
      <name val="Calibri"/>
      <family val="2"/>
      <charset val="186"/>
      <scheme val="minor"/>
    </font>
    <font>
      <i/>
      <sz val="10"/>
      <color theme="1"/>
      <name val="Calibri"/>
      <family val="2"/>
      <charset val="186"/>
      <scheme val="minor"/>
    </font>
    <font>
      <b/>
      <sz val="8.5"/>
      <color rgb="FF0070C0"/>
      <name val="Lucida Sans Unicode"/>
      <family val="2"/>
      <charset val="186"/>
    </font>
    <font>
      <u/>
      <sz val="11"/>
      <color theme="10"/>
      <name val="Calibri"/>
      <family val="2"/>
      <charset val="186"/>
      <scheme val="minor"/>
    </font>
    <font>
      <b/>
      <sz val="11"/>
      <color rgb="FF444444"/>
      <name val="Calibri"/>
      <family val="2"/>
      <charset val="186"/>
      <scheme val="minor"/>
    </font>
    <font>
      <b/>
      <sz val="11"/>
      <name val="Calibri"/>
      <family val="2"/>
      <charset val="186"/>
    </font>
    <font>
      <sz val="11"/>
      <color rgb="FF000000"/>
      <name val="Calibri"/>
      <family val="2"/>
      <charset val="186"/>
    </font>
    <font>
      <sz val="11"/>
      <name val="Calibri"/>
      <family val="2"/>
      <charset val="186"/>
    </font>
    <font>
      <b/>
      <sz val="11"/>
      <color rgb="FF000000"/>
      <name val="Calibri"/>
      <family val="2"/>
      <charset val="186"/>
    </font>
    <font>
      <b/>
      <sz val="16"/>
      <name val="Calibri"/>
      <family val="2"/>
      <charset val="186"/>
    </font>
    <font>
      <sz val="10"/>
      <color rgb="FF000000"/>
      <name val="Calibri"/>
      <family val="2"/>
      <charset val="186"/>
      <scheme val="minor"/>
    </font>
    <font>
      <i/>
      <sz val="11"/>
      <name val="Calibri"/>
      <family val="2"/>
      <charset val="186"/>
    </font>
    <font>
      <sz val="10"/>
      <name val="Bell MT"/>
      <family val="1"/>
    </font>
    <font>
      <b/>
      <sz val="10"/>
      <name val="Bell MT"/>
      <family val="1"/>
    </font>
    <font>
      <sz val="10"/>
      <color rgb="FF000000"/>
      <name val="Bell MT"/>
      <family val="1"/>
    </font>
    <font>
      <b/>
      <sz val="10"/>
      <name val="Calibri"/>
      <family val="2"/>
      <charset val="186"/>
      <scheme val="minor"/>
    </font>
    <font>
      <i/>
      <sz val="10"/>
      <name val="Calibri"/>
      <family val="2"/>
      <charset val="186"/>
      <scheme val="minor"/>
    </font>
    <font>
      <b/>
      <sz val="10"/>
      <color rgb="FF444444"/>
      <name val="Calibri"/>
      <family val="2"/>
      <charset val="186"/>
      <scheme val="minor"/>
    </font>
    <font>
      <sz val="10"/>
      <color rgb="FF0070C0"/>
      <name val="Calibri"/>
      <family val="2"/>
      <charset val="186"/>
      <scheme val="minor"/>
    </font>
    <font>
      <sz val="10"/>
      <color rgb="FF222222"/>
      <name val="Calibri"/>
      <family val="2"/>
      <charset val="186"/>
      <scheme val="minor"/>
    </font>
    <font>
      <b/>
      <sz val="14"/>
      <name val="Calibri"/>
      <family val="2"/>
      <charset val="186"/>
      <scheme val="minor"/>
    </font>
    <font>
      <sz val="12"/>
      <color rgb="FF000000"/>
      <name val="Calibri"/>
      <family val="2"/>
      <charset val="186"/>
      <scheme val="minor"/>
    </font>
    <font>
      <sz val="12"/>
      <color rgb="FF000000"/>
      <name val="Arial"/>
      <family val="2"/>
      <charset val="186"/>
    </font>
    <font>
      <b/>
      <sz val="10"/>
      <color rgb="FF000000"/>
      <name val="Calibri"/>
      <family val="2"/>
      <charset val="186"/>
      <scheme val="minor"/>
    </font>
    <font>
      <i/>
      <sz val="10"/>
      <color theme="0" tint="-0.499984740745262"/>
      <name val="Calibri"/>
      <family val="2"/>
      <charset val="186"/>
      <scheme val="minor"/>
    </font>
    <font>
      <b/>
      <i/>
      <sz val="10"/>
      <color theme="0" tint="-0.499984740745262"/>
      <name val="Calibri"/>
      <family val="2"/>
      <charset val="186"/>
      <scheme val="minor"/>
    </font>
    <font>
      <b/>
      <sz val="14"/>
      <color rgb="FF000000"/>
      <name val="Calibri"/>
      <family val="2"/>
      <charset val="186"/>
      <scheme val="minor"/>
    </font>
    <font>
      <b/>
      <sz val="10"/>
      <color rgb="FF000000"/>
      <name val="Bell MT"/>
      <family val="1"/>
    </font>
    <font>
      <b/>
      <sz val="9"/>
      <name val="Calibri"/>
      <family val="2"/>
      <charset val="186"/>
      <scheme val="minor"/>
    </font>
    <font>
      <sz val="10"/>
      <color rgb="FF444444"/>
      <name val="Calibri"/>
      <family val="2"/>
      <charset val="186"/>
      <scheme val="minor"/>
    </font>
    <font>
      <sz val="10"/>
      <color rgb="FFC00000"/>
      <name val="Calibri"/>
      <family val="2"/>
      <charset val="186"/>
      <scheme val="minor"/>
    </font>
    <font>
      <b/>
      <sz val="14"/>
      <color rgb="FF333333"/>
      <name val="Calibri"/>
      <family val="2"/>
      <charset val="186"/>
      <scheme val="minor"/>
    </font>
    <font>
      <i/>
      <sz val="10"/>
      <color rgb="FFFF0000"/>
      <name val="Calibri"/>
      <family val="2"/>
      <charset val="186"/>
      <scheme val="minor"/>
    </font>
    <font>
      <i/>
      <sz val="10"/>
      <color rgb="FFC00000"/>
      <name val="Calibri"/>
      <family val="2"/>
      <charset val="186"/>
      <scheme val="minor"/>
    </font>
    <font>
      <sz val="14"/>
      <name val="Calibri"/>
      <family val="2"/>
      <charset val="186"/>
      <scheme val="minor"/>
    </font>
    <font>
      <i/>
      <sz val="10"/>
      <color rgb="FF000000"/>
      <name val="Calibri"/>
      <family val="2"/>
      <charset val="186"/>
      <scheme val="minor"/>
    </font>
    <font>
      <i/>
      <sz val="10"/>
      <color rgb="FF444444"/>
      <name val="Calibri"/>
      <family val="2"/>
      <charset val="186"/>
      <scheme val="minor"/>
    </font>
    <font>
      <b/>
      <sz val="14"/>
      <color rgb="FF000000"/>
      <name val="Calibri"/>
      <family val="2"/>
      <charset val="186"/>
    </font>
    <font>
      <b/>
      <sz val="10"/>
      <name val="Calibri"/>
      <family val="2"/>
      <charset val="186"/>
    </font>
    <font>
      <sz val="10"/>
      <name val="Calibri"/>
      <family val="2"/>
      <charset val="186"/>
    </font>
    <font>
      <sz val="10"/>
      <color theme="0" tint="-0.499984740745262"/>
      <name val="Calibri"/>
      <family val="2"/>
      <charset val="186"/>
      <scheme val="minor"/>
    </font>
    <font>
      <sz val="9"/>
      <color rgb="FF333333"/>
      <name val="Arial"/>
      <family val="2"/>
      <charset val="186"/>
    </font>
    <font>
      <i/>
      <sz val="8"/>
      <color rgb="FFFF0000"/>
      <name val="Arial"/>
      <family val="2"/>
      <charset val="186"/>
    </font>
    <font>
      <i/>
      <sz val="10"/>
      <color theme="2" tint="-0.749992370372631"/>
      <name val="Calibri"/>
      <family val="2"/>
      <charset val="186"/>
      <scheme val="minor"/>
    </font>
    <font>
      <sz val="10"/>
      <color rgb="FF000000"/>
      <name val="Arial"/>
      <family val="2"/>
      <charset val="186"/>
    </font>
    <font>
      <sz val="10"/>
      <color theme="8" tint="-0.249977111117893"/>
      <name val="Calibri"/>
      <family val="2"/>
      <charset val="186"/>
      <scheme val="minor"/>
    </font>
    <font>
      <b/>
      <sz val="10"/>
      <color theme="8" tint="-0.249977111117893"/>
      <name val="Calibri"/>
      <family val="2"/>
      <charset val="186"/>
      <scheme val="minor"/>
    </font>
    <font>
      <i/>
      <sz val="10"/>
      <color theme="8" tint="-0.249977111117893"/>
      <name val="Calibri"/>
      <family val="2"/>
      <charset val="186"/>
      <scheme val="minor"/>
    </font>
    <font>
      <b/>
      <i/>
      <sz val="10"/>
      <color theme="8" tint="-0.249977111117893"/>
      <name val="Calibri"/>
      <family val="2"/>
      <charset val="186"/>
      <scheme val="minor"/>
    </font>
    <font>
      <sz val="10"/>
      <color rgb="FF000000"/>
      <name val="Arial"/>
      <family val="2"/>
      <charset val="186"/>
    </font>
    <font>
      <b/>
      <sz val="10"/>
      <color rgb="FF000000"/>
      <name val="Calibri"/>
      <family val="2"/>
      <charset val="186"/>
    </font>
    <font>
      <i/>
      <sz val="10"/>
      <color theme="6" tint="-0.499984740745262"/>
      <name val="Calibri"/>
      <family val="2"/>
      <charset val="186"/>
      <scheme val="minor"/>
    </font>
    <font>
      <i/>
      <sz val="10"/>
      <color theme="1" tint="0.34998626667073579"/>
      <name val="Calibri"/>
      <family val="2"/>
      <charset val="186"/>
      <scheme val="minor"/>
    </font>
    <font>
      <sz val="10"/>
      <color theme="2" tint="-0.499984740745262"/>
      <name val="Calibri"/>
      <family val="2"/>
      <charset val="186"/>
      <scheme val="minor"/>
    </font>
    <font>
      <sz val="10"/>
      <color rgb="FF00B050"/>
      <name val="Calibri"/>
      <family val="2"/>
      <charset val="186"/>
      <scheme val="minor"/>
    </font>
    <font>
      <sz val="10"/>
      <color theme="0" tint="-0.34998626667073579"/>
      <name val="Calibri"/>
      <family val="2"/>
      <charset val="186"/>
      <scheme val="minor"/>
    </font>
    <font>
      <sz val="10"/>
      <color theme="2" tint="-0.749992370372631"/>
      <name val="Calibri"/>
      <family val="2"/>
      <charset val="186"/>
      <scheme val="minor"/>
    </font>
    <font>
      <i/>
      <sz val="10"/>
      <color rgb="FF00B050"/>
      <name val="Calibri"/>
      <family val="2"/>
      <charset val="186"/>
      <scheme val="minor"/>
    </font>
    <font>
      <b/>
      <i/>
      <sz val="10"/>
      <name val="Calibri"/>
      <family val="2"/>
      <charset val="186"/>
      <scheme val="minor"/>
    </font>
    <font>
      <sz val="10"/>
      <color theme="1" tint="0.249977111117893"/>
      <name val="Calibri"/>
      <family val="2"/>
      <charset val="186"/>
      <scheme val="minor"/>
    </font>
    <font>
      <i/>
      <sz val="10"/>
      <color theme="1" tint="0.249977111117893"/>
      <name val="Calibri"/>
      <family val="2"/>
      <charset val="186"/>
      <scheme val="minor"/>
    </font>
    <font>
      <i/>
      <sz val="10"/>
      <color theme="1" tint="0.14999847407452621"/>
      <name val="Calibri"/>
      <family val="2"/>
      <charset val="186"/>
      <scheme val="minor"/>
    </font>
    <font>
      <sz val="10"/>
      <color theme="1" tint="0.499984740745262"/>
      <name val="Calibri"/>
      <family val="2"/>
      <charset val="186"/>
      <scheme val="minor"/>
    </font>
    <font>
      <sz val="11"/>
      <color rgb="FF000000"/>
      <name val="Calibri"/>
      <family val="2"/>
      <charset val="186"/>
      <scheme val="minor"/>
    </font>
    <font>
      <sz val="10"/>
      <color theme="1" tint="0.14999847407452621"/>
      <name val="Calibri"/>
      <family val="2"/>
      <charset val="186"/>
      <scheme val="minor"/>
    </font>
    <font>
      <b/>
      <i/>
      <sz val="10"/>
      <color rgb="FF444444"/>
      <name val="Calibri"/>
      <family val="2"/>
      <charset val="186"/>
      <scheme val="minor"/>
    </font>
    <font>
      <b/>
      <sz val="11"/>
      <name val="Calibri"/>
      <family val="2"/>
      <charset val="186"/>
      <scheme val="minor"/>
    </font>
    <font>
      <i/>
      <sz val="10"/>
      <color theme="1" tint="4.9989318521683403E-2"/>
      <name val="Calibri"/>
      <family val="2"/>
      <charset val="186"/>
      <scheme val="minor"/>
    </font>
    <font>
      <i/>
      <sz val="10"/>
      <color rgb="FF0070C0"/>
      <name val="Calibri"/>
      <family val="2"/>
      <charset val="186"/>
      <scheme val="minor"/>
    </font>
    <font>
      <strike/>
      <sz val="10"/>
      <color rgb="FF0070C0"/>
      <name val="Calibri"/>
      <family val="2"/>
      <charset val="186"/>
      <scheme val="minor"/>
    </font>
    <font>
      <sz val="10"/>
      <name val="Arial Narrow"/>
      <family val="2"/>
      <charset val="186"/>
    </font>
  </fonts>
  <fills count="33">
    <fill>
      <patternFill patternType="none"/>
    </fill>
    <fill>
      <patternFill patternType="gray125"/>
    </fill>
    <fill>
      <patternFill patternType="solid">
        <fgColor rgb="FFFFFFFF"/>
        <bgColor rgb="FFFFFFFF"/>
      </patternFill>
    </fill>
    <fill>
      <patternFill patternType="solid">
        <fgColor rgb="FF9999FF"/>
        <bgColor rgb="FFFFFFFF"/>
      </patternFill>
    </fill>
    <fill>
      <patternFill patternType="solid">
        <fgColor theme="0"/>
        <bgColor rgb="FFFFFFFF"/>
      </patternFill>
    </fill>
    <fill>
      <patternFill patternType="solid">
        <fgColor theme="0"/>
        <bgColor indexed="64"/>
      </patternFill>
    </fill>
    <fill>
      <patternFill patternType="solid">
        <fgColor theme="0"/>
        <bgColor rgb="FFFFFF00"/>
      </patternFill>
    </fill>
    <fill>
      <patternFill patternType="solid">
        <fgColor rgb="FFD8E4BC"/>
        <bgColor rgb="FF000000"/>
      </patternFill>
    </fill>
    <fill>
      <patternFill patternType="solid">
        <fgColor rgb="FFFFFFFF"/>
        <bgColor rgb="FF000000"/>
      </patternFill>
    </fill>
    <fill>
      <patternFill patternType="solid">
        <fgColor rgb="FFFF0000"/>
        <bgColor indexed="64"/>
      </patternFill>
    </fill>
    <fill>
      <patternFill patternType="solid">
        <fgColor rgb="FFFFFF00"/>
        <bgColor indexed="64"/>
      </patternFill>
    </fill>
    <fill>
      <patternFill patternType="solid">
        <fgColor theme="7" tint="0.59999389629810485"/>
        <bgColor indexed="64"/>
      </patternFill>
    </fill>
    <fill>
      <patternFill patternType="solid">
        <fgColor theme="7" tint="0.59999389629810485"/>
        <bgColor rgb="FF000000"/>
      </patternFill>
    </fill>
    <fill>
      <patternFill patternType="solid">
        <fgColor theme="7" tint="0.79998168889431442"/>
        <bgColor indexed="64"/>
      </patternFill>
    </fill>
    <fill>
      <patternFill patternType="solid">
        <fgColor theme="7" tint="0.79998168889431442"/>
        <bgColor rgb="FFFFFFFF"/>
      </patternFill>
    </fill>
    <fill>
      <patternFill patternType="solid">
        <fgColor theme="0" tint="-4.9989318521683403E-2"/>
        <bgColor rgb="FFFFFFFF"/>
      </patternFill>
    </fill>
    <fill>
      <patternFill patternType="solid">
        <fgColor theme="0" tint="-4.9989318521683403E-2"/>
        <bgColor indexed="64"/>
      </patternFill>
    </fill>
    <fill>
      <patternFill patternType="solid">
        <fgColor theme="0" tint="-0.249977111117893"/>
        <bgColor rgb="FFFFFFFF"/>
      </patternFill>
    </fill>
    <fill>
      <patternFill patternType="solid">
        <fgColor theme="0" tint="-0.249977111117893"/>
        <bgColor indexed="64"/>
      </patternFill>
    </fill>
    <fill>
      <patternFill patternType="solid">
        <fgColor theme="0" tint="-0.14999847407452621"/>
        <bgColor indexed="64"/>
      </patternFill>
    </fill>
    <fill>
      <patternFill patternType="solid">
        <fgColor theme="7" tint="0.59999389629810485"/>
        <bgColor rgb="FFFFFF00"/>
      </patternFill>
    </fill>
    <fill>
      <patternFill patternType="solid">
        <fgColor theme="0" tint="-0.14999847407452621"/>
        <bgColor rgb="FF000000"/>
      </patternFill>
    </fill>
    <fill>
      <patternFill patternType="solid">
        <fgColor theme="0" tint="-0.14999847407452621"/>
        <bgColor rgb="FFFFFFFF"/>
      </patternFill>
    </fill>
    <fill>
      <patternFill patternType="solid">
        <fgColor theme="0" tint="-0.14999847407452621"/>
        <bgColor rgb="FFFFFF00"/>
      </patternFill>
    </fill>
    <fill>
      <patternFill patternType="solid">
        <fgColor theme="0" tint="-0.249977111117893"/>
        <bgColor rgb="FFFFFF00"/>
      </patternFill>
    </fill>
    <fill>
      <patternFill patternType="solid">
        <fgColor theme="7" tint="0.79998168889431442"/>
        <bgColor rgb="FF000000"/>
      </patternFill>
    </fill>
    <fill>
      <patternFill patternType="solid">
        <fgColor theme="0" tint="-0.249977111117893"/>
        <bgColor rgb="FF000000"/>
      </patternFill>
    </fill>
    <fill>
      <patternFill patternType="solid">
        <fgColor theme="5" tint="0.39997558519241921"/>
        <bgColor indexed="64"/>
      </patternFill>
    </fill>
    <fill>
      <patternFill patternType="solid">
        <fgColor rgb="FF92D050"/>
        <bgColor indexed="64"/>
      </patternFill>
    </fill>
    <fill>
      <patternFill patternType="solid">
        <fgColor theme="2"/>
        <bgColor indexed="64"/>
      </patternFill>
    </fill>
    <fill>
      <patternFill patternType="solid">
        <fgColor rgb="FF00B0F0"/>
        <bgColor rgb="FF000000"/>
      </patternFill>
    </fill>
    <fill>
      <patternFill patternType="solid">
        <fgColor rgb="FF00B0F0"/>
        <bgColor indexed="64"/>
      </patternFill>
    </fill>
    <fill>
      <patternFill patternType="solid">
        <fgColor rgb="FF00B0F0"/>
        <bgColor rgb="FFFFFF00"/>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rgb="FFEBEBEB"/>
      </left>
      <right style="thin">
        <color rgb="FFEBEBEB"/>
      </right>
      <top style="thin">
        <color rgb="FFEBEBEB"/>
      </top>
      <bottom style="thin">
        <color rgb="FFEBEBEB"/>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s>
  <cellStyleXfs count="14">
    <xf numFmtId="0" fontId="0" fillId="0" borderId="0"/>
    <xf numFmtId="0" fontId="3" fillId="3" borderId="0" applyNumberFormat="0" applyBorder="0" applyAlignment="0" applyProtection="0"/>
    <xf numFmtId="0" fontId="2" fillId="0" borderId="0"/>
    <xf numFmtId="0" fontId="12" fillId="0" borderId="0" applyNumberFormat="0" applyFill="0" applyBorder="0" applyAlignment="0" applyProtection="0"/>
    <xf numFmtId="0" fontId="2" fillId="0" borderId="0"/>
    <xf numFmtId="0" fontId="1" fillId="0" borderId="0"/>
    <xf numFmtId="0" fontId="2" fillId="0" borderId="0"/>
    <xf numFmtId="0" fontId="2" fillId="0" borderId="0"/>
    <xf numFmtId="0" fontId="2" fillId="0" borderId="0"/>
    <xf numFmtId="9" fontId="53" fillId="0" borderId="0" applyFont="0" applyFill="0" applyBorder="0" applyAlignment="0" applyProtection="0"/>
    <xf numFmtId="9" fontId="1" fillId="0" borderId="0" applyFont="0" applyFill="0" applyBorder="0" applyAlignment="0" applyProtection="0"/>
    <xf numFmtId="9" fontId="58" fillId="0" borderId="0" applyFont="0" applyFill="0" applyBorder="0" applyAlignment="0" applyProtection="0"/>
    <xf numFmtId="9" fontId="1" fillId="0" borderId="0" applyFont="0" applyFill="0" applyBorder="0" applyAlignment="0" applyProtection="0"/>
    <xf numFmtId="0" fontId="1" fillId="0" borderId="0"/>
  </cellStyleXfs>
  <cellXfs count="1465">
    <xf numFmtId="0" fontId="0" fillId="0" borderId="0" xfId="0"/>
    <xf numFmtId="0" fontId="5" fillId="0" borderId="0" xfId="0" applyFont="1" applyAlignment="1">
      <alignment horizontal="left" vertical="top"/>
    </xf>
    <xf numFmtId="49" fontId="6" fillId="0" borderId="0" xfId="0" applyNumberFormat="1" applyFont="1" applyAlignment="1">
      <alignment horizontal="left" vertical="top" wrapText="1"/>
    </xf>
    <xf numFmtId="0" fontId="6" fillId="0" borderId="0" xfId="0" applyFont="1" applyAlignment="1">
      <alignment horizontal="left" vertical="top" wrapText="1"/>
    </xf>
    <xf numFmtId="0" fontId="6" fillId="0" borderId="0" xfId="0" applyFont="1" applyAlignment="1">
      <alignment horizontal="left" vertical="top"/>
    </xf>
    <xf numFmtId="49" fontId="6" fillId="0" borderId="0" xfId="0" applyNumberFormat="1" applyFont="1" applyAlignment="1">
      <alignment horizontal="right" vertical="top"/>
    </xf>
    <xf numFmtId="3" fontId="6" fillId="0" borderId="0" xfId="0" applyNumberFormat="1" applyFont="1" applyAlignment="1">
      <alignment horizontal="left" vertical="top"/>
    </xf>
    <xf numFmtId="3" fontId="8" fillId="6" borderId="1" xfId="2" applyNumberFormat="1" applyFont="1" applyFill="1" applyBorder="1" applyAlignment="1">
      <alignment horizontal="left" vertical="top" wrapText="1"/>
    </xf>
    <xf numFmtId="3" fontId="8" fillId="0" borderId="1" xfId="0" applyNumberFormat="1" applyFont="1" applyFill="1" applyBorder="1" applyAlignment="1">
      <alignment vertical="top"/>
    </xf>
    <xf numFmtId="0" fontId="8" fillId="0" borderId="1" xfId="0" applyFont="1" applyFill="1" applyBorder="1" applyAlignment="1">
      <alignment vertical="top" wrapText="1"/>
    </xf>
    <xf numFmtId="0" fontId="8" fillId="0" borderId="1" xfId="2" applyFont="1" applyFill="1" applyBorder="1" applyAlignment="1">
      <alignment vertical="top" wrapText="1"/>
    </xf>
    <xf numFmtId="10" fontId="8" fillId="0" borderId="1" xfId="2" applyNumberFormat="1" applyFont="1" applyFill="1" applyBorder="1" applyAlignment="1">
      <alignment horizontal="right" vertical="top" wrapText="1"/>
    </xf>
    <xf numFmtId="49" fontId="8" fillId="0" borderId="1" xfId="2" applyNumberFormat="1" applyFont="1" applyFill="1" applyBorder="1" applyAlignment="1">
      <alignment horizontal="right" vertical="top" wrapText="1"/>
    </xf>
    <xf numFmtId="0" fontId="7" fillId="0" borderId="1" xfId="0" applyFont="1" applyBorder="1" applyAlignment="1">
      <alignment vertical="top" wrapText="1"/>
    </xf>
    <xf numFmtId="0" fontId="8" fillId="0" borderId="1" xfId="2" applyNumberFormat="1" applyFont="1" applyFill="1" applyBorder="1" applyAlignment="1">
      <alignment horizontal="right" vertical="top" wrapText="1"/>
    </xf>
    <xf numFmtId="9" fontId="8" fillId="0" borderId="1" xfId="2" applyNumberFormat="1" applyFont="1" applyFill="1" applyBorder="1" applyAlignment="1">
      <alignment horizontal="right" vertical="top" wrapText="1"/>
    </xf>
    <xf numFmtId="3" fontId="8" fillId="0" borderId="1" xfId="0" applyNumberFormat="1" applyFont="1" applyFill="1" applyBorder="1" applyAlignment="1">
      <alignment vertical="top" wrapText="1"/>
    </xf>
    <xf numFmtId="0" fontId="8" fillId="0" borderId="1" xfId="2" applyFont="1" applyFill="1" applyBorder="1" applyAlignment="1">
      <alignment horizontal="left" vertical="top" wrapText="1"/>
    </xf>
    <xf numFmtId="49" fontId="8" fillId="0" borderId="1" xfId="2" applyNumberFormat="1" applyFont="1" applyFill="1" applyBorder="1" applyAlignment="1">
      <alignment vertical="top" wrapText="1"/>
    </xf>
    <xf numFmtId="3" fontId="8" fillId="0" borderId="1" xfId="2" applyNumberFormat="1" applyFont="1" applyFill="1" applyBorder="1" applyAlignment="1">
      <alignment horizontal="left" vertical="top" wrapText="1"/>
    </xf>
    <xf numFmtId="3" fontId="8" fillId="0" borderId="1" xfId="2" applyNumberFormat="1" applyFont="1" applyFill="1" applyBorder="1" applyAlignment="1">
      <alignment vertical="top" wrapText="1"/>
    </xf>
    <xf numFmtId="0" fontId="8" fillId="0" borderId="1" xfId="2" applyNumberFormat="1" applyFont="1" applyFill="1" applyBorder="1" applyAlignment="1">
      <alignment horizontal="left" vertical="top" wrapText="1"/>
    </xf>
    <xf numFmtId="3" fontId="8" fillId="0" borderId="1" xfId="2" applyNumberFormat="1" applyFont="1" applyFill="1" applyBorder="1" applyAlignment="1">
      <alignment horizontal="right" vertical="top" wrapText="1"/>
    </xf>
    <xf numFmtId="0" fontId="7" fillId="0" borderId="1" xfId="0" applyFont="1" applyFill="1" applyBorder="1" applyAlignment="1">
      <alignment vertical="top"/>
    </xf>
    <xf numFmtId="49" fontId="8" fillId="0" borderId="1" xfId="2" applyNumberFormat="1" applyFont="1" applyFill="1" applyBorder="1" applyAlignment="1">
      <alignment horizontal="left" vertical="top" wrapText="1"/>
    </xf>
    <xf numFmtId="4" fontId="7" fillId="0" borderId="1" xfId="0" applyNumberFormat="1" applyFont="1" applyFill="1" applyBorder="1" applyAlignment="1">
      <alignment vertical="top"/>
    </xf>
    <xf numFmtId="3" fontId="7" fillId="0" borderId="1" xfId="0" applyNumberFormat="1" applyFont="1" applyFill="1" applyBorder="1" applyAlignment="1">
      <alignment vertical="top"/>
    </xf>
    <xf numFmtId="3" fontId="9" fillId="0" borderId="1" xfId="0" applyNumberFormat="1" applyFont="1" applyFill="1" applyBorder="1" applyAlignment="1">
      <alignment vertical="top"/>
    </xf>
    <xf numFmtId="0" fontId="7" fillId="0" borderId="1" xfId="0" applyFont="1" applyFill="1" applyBorder="1" applyAlignment="1">
      <alignment vertical="top" wrapText="1"/>
    </xf>
    <xf numFmtId="3" fontId="7" fillId="0" borderId="1" xfId="0" applyNumberFormat="1" applyFont="1" applyFill="1" applyBorder="1" applyAlignment="1">
      <alignment vertical="top" wrapText="1"/>
    </xf>
    <xf numFmtId="0" fontId="15" fillId="0" borderId="1" xfId="0" applyFont="1" applyFill="1" applyBorder="1"/>
    <xf numFmtId="0" fontId="16" fillId="8" borderId="1" xfId="0" applyFont="1" applyFill="1" applyBorder="1" applyAlignment="1">
      <alignment horizontal="right" vertical="top" wrapText="1"/>
    </xf>
    <xf numFmtId="0" fontId="16" fillId="0" borderId="1" xfId="0" applyFont="1" applyFill="1" applyBorder="1" applyAlignment="1">
      <alignment horizontal="justify" vertical="center" wrapText="1"/>
    </xf>
    <xf numFmtId="4" fontId="16" fillId="0" borderId="1" xfId="0" applyNumberFormat="1" applyFont="1" applyFill="1" applyBorder="1" applyAlignment="1">
      <alignment horizontal="right" vertical="center" wrapText="1"/>
    </xf>
    <xf numFmtId="4" fontId="16" fillId="8" borderId="1" xfId="3" applyNumberFormat="1" applyFont="1" applyFill="1" applyBorder="1" applyAlignment="1">
      <alignment horizontal="right" vertical="center" wrapText="1"/>
    </xf>
    <xf numFmtId="10" fontId="16" fillId="8" borderId="1" xfId="0" applyNumberFormat="1" applyFont="1" applyFill="1" applyBorder="1" applyAlignment="1">
      <alignment horizontal="right" vertical="center" wrapText="1"/>
    </xf>
    <xf numFmtId="0" fontId="17" fillId="0" borderId="1" xfId="0" applyFont="1" applyFill="1" applyBorder="1"/>
    <xf numFmtId="0" fontId="14" fillId="8" borderId="1" xfId="0" applyFont="1" applyFill="1" applyBorder="1" applyAlignment="1">
      <alignment vertical="center" wrapText="1"/>
    </xf>
    <xf numFmtId="0" fontId="14" fillId="0" borderId="1" xfId="0" applyFont="1" applyFill="1" applyBorder="1" applyAlignment="1">
      <alignment vertical="center" wrapText="1"/>
    </xf>
    <xf numFmtId="4" fontId="14" fillId="0" borderId="1" xfId="0" applyNumberFormat="1" applyFont="1" applyFill="1" applyBorder="1" applyAlignment="1">
      <alignment horizontal="right" vertical="center" wrapText="1"/>
    </xf>
    <xf numFmtId="10" fontId="14" fillId="8" borderId="1" xfId="0" applyNumberFormat="1" applyFont="1" applyFill="1" applyBorder="1" applyAlignment="1">
      <alignment horizontal="right" vertical="center" wrapText="1"/>
    </xf>
    <xf numFmtId="0" fontId="15" fillId="0" borderId="0" xfId="0" applyFont="1" applyFill="1" applyBorder="1"/>
    <xf numFmtId="0" fontId="19" fillId="0" borderId="0" xfId="0" applyFont="1"/>
    <xf numFmtId="0" fontId="21" fillId="0" borderId="0" xfId="4" applyFont="1" applyFill="1" applyBorder="1"/>
    <xf numFmtId="0" fontId="23" fillId="0" borderId="0" xfId="0" applyFont="1"/>
    <xf numFmtId="0" fontId="8" fillId="0" borderId="1" xfId="4" applyFont="1" applyFill="1" applyBorder="1" applyAlignment="1">
      <alignment vertical="top" wrapText="1"/>
    </xf>
    <xf numFmtId="0" fontId="24" fillId="0" borderId="0" xfId="4" applyFont="1" applyFill="1" applyBorder="1" applyAlignment="1">
      <alignment wrapText="1"/>
    </xf>
    <xf numFmtId="4" fontId="8" fillId="0" borderId="1" xfId="0" applyNumberFormat="1" applyFont="1" applyFill="1" applyBorder="1" applyAlignment="1">
      <alignment vertical="top"/>
    </xf>
    <xf numFmtId="9" fontId="7" fillId="0" borderId="1" xfId="0" applyNumberFormat="1" applyFont="1" applyFill="1" applyBorder="1" applyAlignment="1">
      <alignment vertical="top"/>
    </xf>
    <xf numFmtId="49" fontId="7" fillId="0" borderId="1" xfId="0" applyNumberFormat="1" applyFont="1" applyFill="1" applyBorder="1" applyAlignment="1">
      <alignment horizontal="right" vertical="top"/>
    </xf>
    <xf numFmtId="0" fontId="8" fillId="0" borderId="1" xfId="4" applyNumberFormat="1" applyFont="1" applyFill="1" applyBorder="1" applyAlignment="1">
      <alignment vertical="top"/>
    </xf>
    <xf numFmtId="0" fontId="8" fillId="0" borderId="1" xfId="4" applyFont="1" applyFill="1" applyBorder="1" applyAlignment="1">
      <alignment vertical="top"/>
    </xf>
    <xf numFmtId="49" fontId="7" fillId="0" borderId="1" xfId="0" applyNumberFormat="1" applyFont="1" applyFill="1" applyBorder="1" applyAlignment="1">
      <alignment vertical="top" wrapText="1"/>
    </xf>
    <xf numFmtId="10" fontId="7" fillId="0" borderId="1" xfId="0" applyNumberFormat="1" applyFont="1" applyFill="1" applyBorder="1" applyAlignment="1">
      <alignment vertical="top"/>
    </xf>
    <xf numFmtId="9" fontId="8" fillId="0" borderId="1" xfId="2" applyNumberFormat="1" applyFont="1" applyFill="1" applyBorder="1" applyAlignment="1">
      <alignment vertical="top" wrapText="1"/>
    </xf>
    <xf numFmtId="10" fontId="8" fillId="0" borderId="1" xfId="2" applyNumberFormat="1" applyFont="1" applyFill="1" applyBorder="1" applyAlignment="1">
      <alignment vertical="top" wrapText="1"/>
    </xf>
    <xf numFmtId="2" fontId="7" fillId="0" borderId="0" xfId="0" applyNumberFormat="1" applyFont="1" applyFill="1" applyBorder="1" applyAlignment="1">
      <alignment vertical="top"/>
    </xf>
    <xf numFmtId="0" fontId="24" fillId="0" borderId="1" xfId="4" applyFont="1" applyFill="1" applyBorder="1" applyAlignment="1">
      <alignment vertical="top"/>
    </xf>
    <xf numFmtId="0" fontId="8" fillId="0" borderId="1" xfId="0" applyNumberFormat="1" applyFont="1" applyFill="1" applyBorder="1" applyAlignment="1">
      <alignment vertical="top" wrapText="1"/>
    </xf>
    <xf numFmtId="0" fontId="23" fillId="0" borderId="0" xfId="0" applyFont="1" applyFill="1"/>
    <xf numFmtId="10" fontId="6" fillId="0" borderId="0" xfId="0" applyNumberFormat="1" applyFont="1" applyFill="1" applyAlignment="1">
      <alignment horizontal="left" vertical="top"/>
    </xf>
    <xf numFmtId="0" fontId="1" fillId="0" borderId="0" xfId="0" applyFont="1"/>
    <xf numFmtId="0" fontId="0" fillId="0" borderId="0" xfId="0" applyAlignment="1">
      <alignment wrapText="1"/>
    </xf>
    <xf numFmtId="10" fontId="8" fillId="0" borderId="1" xfId="0" applyNumberFormat="1" applyFont="1" applyFill="1" applyBorder="1" applyAlignment="1">
      <alignment vertical="top" wrapText="1"/>
    </xf>
    <xf numFmtId="0" fontId="19" fillId="0" borderId="0" xfId="0" applyFont="1" applyFill="1" applyBorder="1" applyAlignment="1">
      <alignment vertical="top"/>
    </xf>
    <xf numFmtId="0" fontId="28" fillId="0" borderId="1" xfId="0" applyFont="1" applyBorder="1" applyAlignment="1">
      <alignment vertical="top" wrapText="1"/>
    </xf>
    <xf numFmtId="0" fontId="19" fillId="0" borderId="0" xfId="0" applyFont="1" applyAlignment="1">
      <alignment vertical="top"/>
    </xf>
    <xf numFmtId="0" fontId="19" fillId="0" borderId="0" xfId="0" applyFont="1" applyFill="1" applyAlignment="1">
      <alignment vertical="top"/>
    </xf>
    <xf numFmtId="0" fontId="19" fillId="0" borderId="1" xfId="0" applyFont="1" applyBorder="1" applyAlignment="1">
      <alignment vertical="top"/>
    </xf>
    <xf numFmtId="0" fontId="8" fillId="10" borderId="1" xfId="0" applyFont="1" applyFill="1" applyBorder="1" applyAlignment="1">
      <alignment vertical="top" wrapText="1"/>
    </xf>
    <xf numFmtId="0" fontId="0" fillId="0" borderId="0" xfId="0" applyAlignment="1">
      <alignment horizontal="right"/>
    </xf>
    <xf numFmtId="0" fontId="24" fillId="0" borderId="0" xfId="0" applyFont="1" applyAlignment="1">
      <alignment horizontal="left" vertical="top"/>
    </xf>
    <xf numFmtId="49" fontId="8" fillId="0" borderId="0" xfId="0" applyNumberFormat="1" applyFont="1" applyAlignment="1">
      <alignment horizontal="left" vertical="top" wrapText="1"/>
    </xf>
    <xf numFmtId="0" fontId="8" fillId="0" borderId="0" xfId="0" applyFont="1" applyAlignment="1">
      <alignment horizontal="left" vertical="top" wrapText="1"/>
    </xf>
    <xf numFmtId="0" fontId="8" fillId="0" borderId="0" xfId="0" applyFont="1" applyAlignment="1">
      <alignment horizontal="left" vertical="top"/>
    </xf>
    <xf numFmtId="49" fontId="8" fillId="0" borderId="0" xfId="0" applyNumberFormat="1" applyFont="1" applyAlignment="1">
      <alignment horizontal="right" vertical="top"/>
    </xf>
    <xf numFmtId="3" fontId="8" fillId="0" borderId="0" xfId="0" applyNumberFormat="1" applyFont="1" applyAlignment="1">
      <alignment horizontal="left" vertical="top"/>
    </xf>
    <xf numFmtId="0" fontId="26" fillId="11" borderId="1" xfId="0" applyFont="1" applyFill="1" applyBorder="1" applyAlignment="1">
      <alignment horizontal="center" vertical="center" wrapText="1"/>
    </xf>
    <xf numFmtId="49" fontId="26" fillId="11" borderId="1" xfId="0" applyNumberFormat="1" applyFont="1" applyFill="1" applyBorder="1" applyAlignment="1">
      <alignment horizontal="center" vertical="center" wrapText="1"/>
    </xf>
    <xf numFmtId="1" fontId="26" fillId="11" borderId="1" xfId="0" applyNumberFormat="1" applyFont="1" applyFill="1" applyBorder="1" applyAlignment="1">
      <alignment horizontal="center" vertical="center" wrapText="1"/>
    </xf>
    <xf numFmtId="49" fontId="23" fillId="0" borderId="0" xfId="0" applyNumberFormat="1" applyFont="1"/>
    <xf numFmtId="0" fontId="24" fillId="12" borderId="1" xfId="4" applyFont="1" applyFill="1" applyBorder="1" applyAlignment="1">
      <alignment horizontal="center" vertical="top"/>
    </xf>
    <xf numFmtId="49" fontId="19" fillId="0" borderId="1" xfId="0" applyNumberFormat="1" applyFont="1" applyBorder="1" applyAlignment="1">
      <alignment vertical="top"/>
    </xf>
    <xf numFmtId="0" fontId="19" fillId="0" borderId="0" xfId="0" applyFont="1" applyFill="1"/>
    <xf numFmtId="165" fontId="8" fillId="0" borderId="1" xfId="0" applyNumberFormat="1" applyFont="1" applyFill="1" applyBorder="1" applyAlignment="1">
      <alignment vertical="top"/>
    </xf>
    <xf numFmtId="0" fontId="30" fillId="0" borderId="0" xfId="0" applyFont="1"/>
    <xf numFmtId="0" fontId="31" fillId="0" borderId="0" xfId="0" applyFont="1"/>
    <xf numFmtId="0" fontId="19" fillId="0" borderId="0" xfId="0" applyFont="1" applyFill="1" applyAlignment="1">
      <alignment horizontal="left"/>
    </xf>
    <xf numFmtId="0" fontId="0" fillId="0" borderId="0" xfId="0" applyAlignment="1">
      <alignment horizontal="left"/>
    </xf>
    <xf numFmtId="10" fontId="8" fillId="0" borderId="1" xfId="0" applyNumberFormat="1" applyFont="1" applyFill="1" applyBorder="1" applyAlignment="1">
      <alignment vertical="top"/>
    </xf>
    <xf numFmtId="10" fontId="0" fillId="0" borderId="0" xfId="0" applyNumberFormat="1"/>
    <xf numFmtId="0" fontId="32" fillId="0" borderId="1" xfId="0" applyFont="1" applyBorder="1" applyAlignment="1">
      <alignment horizontal="justify" vertical="center" wrapText="1"/>
    </xf>
    <xf numFmtId="0" fontId="19" fillId="0" borderId="1" xfId="0" applyFont="1" applyBorder="1" applyAlignment="1">
      <alignment horizontal="justify" vertical="center" wrapText="1"/>
    </xf>
    <xf numFmtId="0" fontId="19" fillId="0" borderId="1" xfId="0" applyFont="1" applyBorder="1" applyAlignment="1">
      <alignment horizontal="right" vertical="center" wrapText="1"/>
    </xf>
    <xf numFmtId="0" fontId="32" fillId="0" borderId="1" xfId="0" applyFont="1" applyBorder="1" applyAlignment="1">
      <alignment horizontal="right" vertical="center" wrapText="1"/>
    </xf>
    <xf numFmtId="10" fontId="32" fillId="0" borderId="1" xfId="0" applyNumberFormat="1" applyFont="1" applyBorder="1" applyAlignment="1">
      <alignment horizontal="right" vertical="center" wrapText="1"/>
    </xf>
    <xf numFmtId="0" fontId="32" fillId="13" borderId="1" xfId="0" applyFont="1" applyFill="1" applyBorder="1" applyAlignment="1">
      <alignment horizontal="center" vertical="center" wrapText="1"/>
    </xf>
    <xf numFmtId="0" fontId="0" fillId="0" borderId="0" xfId="0" applyAlignment="1">
      <alignment horizontal="center"/>
    </xf>
    <xf numFmtId="10" fontId="32" fillId="13" borderId="1" xfId="0" applyNumberFormat="1" applyFont="1" applyFill="1" applyBorder="1" applyAlignment="1">
      <alignment horizontal="center" vertical="center" wrapText="1"/>
    </xf>
    <xf numFmtId="49" fontId="8" fillId="15" borderId="1" xfId="0" applyNumberFormat="1" applyFont="1" applyFill="1" applyBorder="1" applyAlignment="1">
      <alignment horizontal="center"/>
    </xf>
    <xf numFmtId="4" fontId="8" fillId="15" borderId="1" xfId="0" applyNumberFormat="1" applyFont="1" applyFill="1" applyBorder="1" applyAlignment="1">
      <alignment horizontal="right"/>
    </xf>
    <xf numFmtId="49" fontId="24" fillId="17" borderId="1" xfId="0" applyNumberFormat="1" applyFont="1" applyFill="1" applyBorder="1" applyAlignment="1">
      <alignment horizontal="center" vertical="center" wrapText="1"/>
    </xf>
    <xf numFmtId="10" fontId="24" fillId="17" borderId="1" xfId="0" applyNumberFormat="1" applyFont="1" applyFill="1" applyBorder="1" applyAlignment="1">
      <alignment horizontal="center" vertical="center" wrapText="1"/>
    </xf>
    <xf numFmtId="10" fontId="19" fillId="0" borderId="0" xfId="0" applyNumberFormat="1" applyFont="1"/>
    <xf numFmtId="0" fontId="32" fillId="18" borderId="1" xfId="0" applyFont="1" applyFill="1" applyBorder="1" applyAlignment="1">
      <alignment horizontal="justify" vertical="center" wrapText="1"/>
    </xf>
    <xf numFmtId="0" fontId="24" fillId="18" borderId="1" xfId="0" applyFont="1" applyFill="1" applyBorder="1"/>
    <xf numFmtId="4" fontId="24" fillId="17" borderId="1" xfId="0" applyNumberFormat="1" applyFont="1" applyFill="1" applyBorder="1" applyAlignment="1">
      <alignment horizontal="right"/>
    </xf>
    <xf numFmtId="10" fontId="24" fillId="17" borderId="1" xfId="0" applyNumberFormat="1" applyFont="1" applyFill="1" applyBorder="1" applyAlignment="1">
      <alignment horizontal="right"/>
    </xf>
    <xf numFmtId="3" fontId="24" fillId="17" borderId="1" xfId="0" applyNumberFormat="1" applyFont="1" applyFill="1" applyBorder="1" applyAlignment="1">
      <alignment horizontal="right"/>
    </xf>
    <xf numFmtId="49" fontId="24" fillId="17" borderId="1" xfId="0" applyNumberFormat="1" applyFont="1" applyFill="1" applyBorder="1" applyAlignment="1">
      <alignment horizontal="center"/>
    </xf>
    <xf numFmtId="1" fontId="24" fillId="17" borderId="1" xfId="0" applyNumberFormat="1" applyFont="1" applyFill="1" applyBorder="1" applyAlignment="1">
      <alignment horizontal="right"/>
    </xf>
    <xf numFmtId="0" fontId="32" fillId="13" borderId="1" xfId="0" applyFont="1" applyFill="1" applyBorder="1" applyAlignment="1">
      <alignment horizontal="center" vertical="center" wrapText="1"/>
    </xf>
    <xf numFmtId="0" fontId="32" fillId="13" borderId="1" xfId="0" applyFont="1" applyFill="1" applyBorder="1" applyAlignment="1">
      <alignment horizontal="center" vertical="center" wrapText="1"/>
    </xf>
    <xf numFmtId="0" fontId="19" fillId="0" borderId="1" xfId="0" applyFont="1" applyBorder="1" applyAlignment="1">
      <alignment horizontal="left" vertical="center" wrapText="1"/>
    </xf>
    <xf numFmtId="0" fontId="33" fillId="0" borderId="0" xfId="0" applyFont="1"/>
    <xf numFmtId="0" fontId="33" fillId="0" borderId="0" xfId="0" applyFont="1" applyAlignment="1">
      <alignment horizontal="right"/>
    </xf>
    <xf numFmtId="0" fontId="19" fillId="0" borderId="0" xfId="0" applyFont="1" applyAlignment="1">
      <alignment horizontal="right"/>
    </xf>
    <xf numFmtId="0" fontId="33" fillId="0" borderId="0" xfId="0" applyFont="1" applyAlignment="1"/>
    <xf numFmtId="0" fontId="33" fillId="0" borderId="0" xfId="0" applyFont="1" applyAlignment="1">
      <alignment horizontal="right" vertical="top" wrapText="1"/>
    </xf>
    <xf numFmtId="0" fontId="19" fillId="0" borderId="0" xfId="0" applyFont="1" applyAlignment="1">
      <alignment horizontal="left"/>
    </xf>
    <xf numFmtId="0" fontId="34" fillId="0" borderId="0" xfId="0" applyFont="1"/>
    <xf numFmtId="49" fontId="26" fillId="19" borderId="1" xfId="0" applyNumberFormat="1" applyFont="1" applyFill="1" applyBorder="1" applyAlignment="1">
      <alignment horizontal="center" vertical="center" wrapText="1"/>
    </xf>
    <xf numFmtId="0" fontId="24" fillId="0" borderId="0" xfId="0" applyFont="1" applyAlignment="1">
      <alignment horizontal="left" vertical="top" wrapText="1"/>
    </xf>
    <xf numFmtId="49" fontId="24" fillId="0" borderId="0" xfId="0" applyNumberFormat="1" applyFont="1" applyAlignment="1">
      <alignment horizontal="left" vertical="top" wrapText="1"/>
    </xf>
    <xf numFmtId="49" fontId="7" fillId="16" borderId="1" xfId="0" applyNumberFormat="1" applyFont="1" applyFill="1" applyBorder="1" applyAlignment="1">
      <alignment vertical="top" wrapText="1"/>
    </xf>
    <xf numFmtId="49" fontId="0" fillId="0" borderId="0" xfId="0" applyNumberFormat="1" applyAlignment="1">
      <alignment wrapText="1"/>
    </xf>
    <xf numFmtId="49" fontId="8" fillId="16" borderId="1" xfId="2" applyNumberFormat="1" applyFont="1" applyFill="1" applyBorder="1" applyAlignment="1">
      <alignment vertical="top" wrapText="1"/>
    </xf>
    <xf numFmtId="49" fontId="8" fillId="16" borderId="1" xfId="2" applyNumberFormat="1" applyFont="1" applyFill="1" applyBorder="1" applyAlignment="1">
      <alignment horizontal="left" vertical="top" wrapText="1"/>
    </xf>
    <xf numFmtId="1" fontId="8" fillId="0" borderId="1" xfId="2" applyNumberFormat="1" applyFont="1" applyFill="1" applyBorder="1" applyAlignment="1">
      <alignment vertical="top" wrapText="1"/>
    </xf>
    <xf numFmtId="0" fontId="21" fillId="11" borderId="10" xfId="4" applyFont="1" applyFill="1" applyBorder="1" applyAlignment="1">
      <alignment wrapText="1"/>
    </xf>
    <xf numFmtId="0" fontId="21" fillId="11" borderId="7" xfId="4" applyFont="1" applyFill="1" applyBorder="1" applyAlignment="1">
      <alignment wrapText="1"/>
    </xf>
    <xf numFmtId="0" fontId="8" fillId="10" borderId="1" xfId="4" applyFont="1" applyFill="1" applyBorder="1" applyAlignment="1">
      <alignment vertical="top"/>
    </xf>
    <xf numFmtId="0" fontId="29" fillId="11" borderId="7" xfId="0" applyFont="1" applyFill="1" applyBorder="1" applyAlignment="1">
      <alignment vertical="top" wrapText="1"/>
    </xf>
    <xf numFmtId="10" fontId="7" fillId="0" borderId="0" xfId="0" applyNumberFormat="1" applyFont="1" applyFill="1" applyBorder="1" applyAlignment="1">
      <alignment vertical="top"/>
    </xf>
    <xf numFmtId="10" fontId="19" fillId="0" borderId="0" xfId="0" applyNumberFormat="1" applyFont="1" applyFill="1"/>
    <xf numFmtId="10" fontId="0" fillId="0" borderId="0" xfId="0" applyNumberFormat="1" applyFill="1"/>
    <xf numFmtId="0" fontId="32" fillId="0" borderId="0" xfId="0" applyFont="1" applyAlignment="1">
      <alignment vertical="top"/>
    </xf>
    <xf numFmtId="0" fontId="19" fillId="0" borderId="0" xfId="0" applyFont="1" applyAlignment="1">
      <alignment vertical="center" wrapText="1"/>
    </xf>
    <xf numFmtId="0" fontId="19" fillId="0" borderId="0" xfId="0" applyFont="1" applyAlignment="1">
      <alignment vertical="top" wrapText="1"/>
    </xf>
    <xf numFmtId="0" fontId="19" fillId="0" borderId="0" xfId="0" applyFont="1" applyAlignment="1">
      <alignment wrapText="1"/>
    </xf>
    <xf numFmtId="0" fontId="19" fillId="0" borderId="3" xfId="0" applyFont="1" applyBorder="1" applyAlignment="1">
      <alignment vertical="top"/>
    </xf>
    <xf numFmtId="0" fontId="19" fillId="0" borderId="1" xfId="0" applyFont="1" applyBorder="1" applyAlignment="1">
      <alignment vertical="top" wrapText="1"/>
    </xf>
    <xf numFmtId="3" fontId="24" fillId="12" borderId="4" xfId="4" applyNumberFormat="1" applyFont="1" applyFill="1" applyBorder="1" applyAlignment="1">
      <alignment horizontal="center" vertical="center" wrapText="1"/>
    </xf>
    <xf numFmtId="3" fontId="24" fillId="12" borderId="1" xfId="4" applyNumberFormat="1" applyFont="1" applyFill="1" applyBorder="1" applyAlignment="1">
      <alignment horizontal="center" vertical="center"/>
    </xf>
    <xf numFmtId="3" fontId="24" fillId="12" borderId="1" xfId="4" quotePrefix="1" applyNumberFormat="1" applyFont="1" applyFill="1" applyBorder="1" applyAlignment="1">
      <alignment horizontal="center" vertical="center"/>
    </xf>
    <xf numFmtId="3" fontId="8" fillId="6" borderId="1" xfId="2" applyNumberFormat="1" applyFont="1" applyFill="1" applyBorder="1" applyAlignment="1">
      <alignment horizontal="right" vertical="top" wrapText="1"/>
    </xf>
    <xf numFmtId="3" fontId="24" fillId="6" borderId="1" xfId="2" applyNumberFormat="1" applyFont="1" applyFill="1" applyBorder="1" applyAlignment="1">
      <alignment horizontal="right" vertical="top" wrapText="1"/>
    </xf>
    <xf numFmtId="3" fontId="8" fillId="0" borderId="1" xfId="4" applyNumberFormat="1" applyFont="1" applyFill="1" applyBorder="1" applyAlignment="1">
      <alignment horizontal="right" vertical="top"/>
    </xf>
    <xf numFmtId="3" fontId="24" fillId="0" borderId="1" xfId="4" applyNumberFormat="1" applyFont="1" applyFill="1" applyBorder="1" applyAlignment="1">
      <alignment horizontal="right" vertical="top"/>
    </xf>
    <xf numFmtId="3" fontId="19" fillId="0" borderId="0" xfId="0" applyNumberFormat="1" applyFont="1" applyAlignment="1">
      <alignment horizontal="right" vertical="top"/>
    </xf>
    <xf numFmtId="3" fontId="32" fillId="0" borderId="0" xfId="0" applyNumberFormat="1" applyFont="1" applyAlignment="1">
      <alignment horizontal="right" vertical="top"/>
    </xf>
    <xf numFmtId="0" fontId="19" fillId="0" borderId="0" xfId="0" applyFont="1" applyAlignment="1">
      <alignment horizontal="center" vertical="center"/>
    </xf>
    <xf numFmtId="3" fontId="24" fillId="12" borderId="4" xfId="4" applyNumberFormat="1" applyFont="1" applyFill="1" applyBorder="1" applyAlignment="1">
      <alignment horizontal="center" vertical="center"/>
    </xf>
    <xf numFmtId="0" fontId="19" fillId="0" borderId="1" xfId="0" applyFont="1" applyBorder="1" applyAlignment="1">
      <alignment horizontal="left" vertical="top" wrapText="1"/>
    </xf>
    <xf numFmtId="0" fontId="29" fillId="11" borderId="10" xfId="0" applyFont="1" applyFill="1" applyBorder="1" applyAlignment="1">
      <alignment vertical="top" wrapText="1"/>
    </xf>
    <xf numFmtId="0" fontId="29" fillId="11" borderId="11" xfId="0" applyFont="1" applyFill="1" applyBorder="1" applyAlignment="1">
      <alignment vertical="top" wrapText="1"/>
    </xf>
    <xf numFmtId="0" fontId="29" fillId="11" borderId="13" xfId="0" applyFont="1" applyFill="1" applyBorder="1" applyAlignment="1">
      <alignment vertical="top" wrapText="1"/>
    </xf>
    <xf numFmtId="0" fontId="36" fillId="0" borderId="0" xfId="0" applyFont="1"/>
    <xf numFmtId="0" fontId="22" fillId="0" borderId="0" xfId="4" applyFont="1" applyFill="1" applyBorder="1"/>
    <xf numFmtId="0" fontId="22" fillId="11" borderId="10" xfId="4" applyFont="1" applyFill="1" applyBorder="1" applyAlignment="1">
      <alignment wrapText="1"/>
    </xf>
    <xf numFmtId="0" fontId="22" fillId="11" borderId="11" xfId="4" applyFont="1" applyFill="1" applyBorder="1" applyAlignment="1">
      <alignment wrapText="1"/>
    </xf>
    <xf numFmtId="0" fontId="22" fillId="11" borderId="7" xfId="4" applyFont="1" applyFill="1" applyBorder="1" applyAlignment="1">
      <alignment wrapText="1"/>
    </xf>
    <xf numFmtId="0" fontId="22" fillId="11" borderId="13" xfId="4" applyFont="1" applyFill="1" applyBorder="1" applyAlignment="1">
      <alignment wrapText="1"/>
    </xf>
    <xf numFmtId="166" fontId="24" fillId="0" borderId="1" xfId="4" applyNumberFormat="1" applyFont="1" applyFill="1" applyBorder="1" applyAlignment="1">
      <alignment vertical="top"/>
    </xf>
    <xf numFmtId="49" fontId="24" fillId="11" borderId="1" xfId="0" applyNumberFormat="1" applyFont="1" applyFill="1" applyBorder="1" applyAlignment="1">
      <alignment horizontal="left" vertical="center" wrapText="1"/>
    </xf>
    <xf numFmtId="49" fontId="24" fillId="11" borderId="1" xfId="0" applyNumberFormat="1" applyFont="1" applyFill="1" applyBorder="1" applyAlignment="1">
      <alignment horizontal="center" vertical="center" wrapText="1"/>
    </xf>
    <xf numFmtId="49" fontId="24" fillId="19" borderId="1" xfId="0" applyNumberFormat="1" applyFont="1" applyFill="1" applyBorder="1" applyAlignment="1">
      <alignment horizontal="center" vertical="center" wrapText="1"/>
    </xf>
    <xf numFmtId="0" fontId="24" fillId="11" borderId="1" xfId="0" applyFont="1" applyFill="1" applyBorder="1" applyAlignment="1">
      <alignment horizontal="center" vertical="center" wrapText="1"/>
    </xf>
    <xf numFmtId="0" fontId="37" fillId="11" borderId="1" xfId="0" applyFont="1" applyFill="1" applyBorder="1" applyAlignment="1">
      <alignment horizontal="center" vertical="center" wrapText="1"/>
    </xf>
    <xf numFmtId="1" fontId="24" fillId="11" borderId="1" xfId="0" applyNumberFormat="1" applyFont="1" applyFill="1" applyBorder="1" applyAlignment="1">
      <alignment horizontal="center" vertical="center" wrapText="1"/>
    </xf>
    <xf numFmtId="10" fontId="24" fillId="11" borderId="1" xfId="0" applyNumberFormat="1" applyFont="1" applyFill="1" applyBorder="1" applyAlignment="1">
      <alignment horizontal="center" vertical="center" wrapText="1"/>
    </xf>
    <xf numFmtId="0" fontId="8" fillId="0" borderId="1" xfId="0" applyFont="1" applyFill="1" applyBorder="1" applyAlignment="1">
      <alignment horizontal="left" vertical="top"/>
    </xf>
    <xf numFmtId="0" fontId="8" fillId="0" borderId="1" xfId="0" applyFont="1" applyFill="1" applyBorder="1" applyAlignment="1">
      <alignment vertical="top"/>
    </xf>
    <xf numFmtId="0" fontId="8" fillId="0" borderId="1" xfId="0" applyFont="1" applyBorder="1" applyAlignment="1">
      <alignment vertical="top" wrapText="1"/>
    </xf>
    <xf numFmtId="49" fontId="8" fillId="16" borderId="1" xfId="0" applyNumberFormat="1" applyFont="1" applyFill="1" applyBorder="1" applyAlignment="1">
      <alignment vertical="top" wrapText="1"/>
    </xf>
    <xf numFmtId="49" fontId="8" fillId="0" borderId="1" xfId="0" applyNumberFormat="1" applyFont="1" applyFill="1" applyBorder="1" applyAlignment="1">
      <alignment vertical="top" wrapText="1"/>
    </xf>
    <xf numFmtId="9" fontId="8" fillId="0" borderId="1" xfId="0" applyNumberFormat="1" applyFont="1" applyFill="1" applyBorder="1" applyAlignment="1">
      <alignment vertical="top"/>
    </xf>
    <xf numFmtId="0" fontId="19" fillId="0" borderId="0" xfId="0" applyFont="1" applyAlignment="1">
      <alignment horizontal="left" wrapText="1"/>
    </xf>
    <xf numFmtId="49" fontId="32" fillId="13" borderId="1" xfId="0" applyNumberFormat="1" applyFont="1" applyFill="1" applyBorder="1" applyAlignment="1">
      <alignment horizontal="center" vertical="center" wrapText="1"/>
    </xf>
    <xf numFmtId="49" fontId="19" fillId="0" borderId="0" xfId="0" applyNumberFormat="1" applyFont="1" applyAlignment="1">
      <alignment vertical="top" wrapText="1"/>
    </xf>
    <xf numFmtId="49" fontId="19" fillId="0" borderId="0" xfId="0" applyNumberFormat="1" applyFont="1" applyAlignment="1">
      <alignment wrapText="1"/>
    </xf>
    <xf numFmtId="49" fontId="19" fillId="0" borderId="1" xfId="0" applyNumberFormat="1" applyFont="1" applyBorder="1" applyAlignment="1">
      <alignment vertical="top" wrapText="1"/>
    </xf>
    <xf numFmtId="49" fontId="0" fillId="0" borderId="0" xfId="0" applyNumberFormat="1"/>
    <xf numFmtId="164" fontId="8" fillId="0" borderId="1" xfId="2" applyNumberFormat="1" applyFont="1" applyFill="1" applyBorder="1" applyAlignment="1">
      <alignment horizontal="right" vertical="top" wrapText="1"/>
    </xf>
    <xf numFmtId="0" fontId="19" fillId="0" borderId="1" xfId="5" applyFont="1" applyFill="1" applyBorder="1" applyAlignment="1">
      <alignment horizontal="right" vertical="top" wrapText="1"/>
    </xf>
    <xf numFmtId="0" fontId="19" fillId="0" borderId="1" xfId="5" applyFont="1" applyFill="1" applyBorder="1" applyAlignment="1">
      <alignment horizontal="left" vertical="top" wrapText="1"/>
    </xf>
    <xf numFmtId="0" fontId="19" fillId="0" borderId="0" xfId="5" applyFont="1" applyAlignment="1">
      <alignment horizontal="center" vertical="center"/>
    </xf>
    <xf numFmtId="1" fontId="26" fillId="11" borderId="1" xfId="5" applyNumberFormat="1" applyFont="1" applyFill="1" applyBorder="1" applyAlignment="1">
      <alignment horizontal="center" vertical="center" wrapText="1"/>
    </xf>
    <xf numFmtId="3" fontId="38" fillId="0" borderId="1" xfId="5" applyNumberFormat="1" applyFont="1" applyFill="1" applyBorder="1" applyAlignment="1">
      <alignment horizontal="right" vertical="top" wrapText="1"/>
    </xf>
    <xf numFmtId="1" fontId="38" fillId="0" borderId="1" xfId="5" applyNumberFormat="1" applyFont="1" applyFill="1" applyBorder="1" applyAlignment="1">
      <alignment horizontal="right" vertical="top" wrapText="1"/>
    </xf>
    <xf numFmtId="0" fontId="19" fillId="0" borderId="0" xfId="5" applyFont="1" applyAlignment="1">
      <alignment vertical="top" wrapText="1"/>
    </xf>
    <xf numFmtId="0" fontId="19" fillId="0" borderId="0" xfId="5" applyFont="1" applyFill="1" applyAlignment="1">
      <alignment vertical="top" wrapText="1"/>
    </xf>
    <xf numFmtId="4" fontId="38" fillId="0" borderId="1" xfId="5" applyNumberFormat="1" applyFont="1" applyFill="1" applyBorder="1" applyAlignment="1">
      <alignment horizontal="right" vertical="top" wrapText="1"/>
    </xf>
    <xf numFmtId="3" fontId="19" fillId="0" borderId="0" xfId="0" applyNumberFormat="1" applyFont="1" applyAlignment="1">
      <alignment horizontal="right"/>
    </xf>
    <xf numFmtId="0" fontId="19" fillId="0" borderId="0" xfId="0" applyFont="1" applyFill="1" applyAlignment="1">
      <alignment horizontal="right"/>
    </xf>
    <xf numFmtId="3" fontId="7" fillId="0" borderId="1" xfId="0" applyNumberFormat="1" applyFont="1" applyFill="1" applyBorder="1" applyAlignment="1" applyProtection="1">
      <alignment horizontal="right" vertical="top"/>
      <protection locked="0"/>
    </xf>
    <xf numFmtId="0" fontId="2" fillId="0" borderId="0" xfId="0" applyFont="1" applyAlignment="1">
      <alignment wrapText="1"/>
    </xf>
    <xf numFmtId="0" fontId="19" fillId="0" borderId="0" xfId="0" applyFont="1" applyFill="1" applyAlignment="1">
      <alignment wrapText="1"/>
    </xf>
    <xf numFmtId="49" fontId="23" fillId="0" borderId="0" xfId="0" applyNumberFormat="1" applyFont="1" applyAlignment="1">
      <alignment horizontal="right"/>
    </xf>
    <xf numFmtId="49" fontId="19" fillId="0" borderId="1" xfId="0" applyNumberFormat="1" applyFont="1" applyBorder="1" applyAlignment="1">
      <alignment horizontal="right" vertical="top"/>
    </xf>
    <xf numFmtId="0" fontId="19" fillId="0" borderId="1" xfId="0" applyFont="1" applyBorder="1" applyAlignment="1">
      <alignment horizontal="right" vertical="top" wrapText="1"/>
    </xf>
    <xf numFmtId="49" fontId="19" fillId="0" borderId="4" xfId="0" applyNumberFormat="1" applyFont="1" applyBorder="1" applyAlignment="1">
      <alignment horizontal="right" vertical="top"/>
    </xf>
    <xf numFmtId="3" fontId="8" fillId="6" borderId="4" xfId="2" applyNumberFormat="1" applyFont="1" applyFill="1" applyBorder="1" applyAlignment="1">
      <alignment horizontal="left" vertical="top" wrapText="1"/>
    </xf>
    <xf numFmtId="49" fontId="19" fillId="0" borderId="4" xfId="0" applyNumberFormat="1" applyFont="1" applyBorder="1" applyAlignment="1">
      <alignment vertical="top"/>
    </xf>
    <xf numFmtId="0" fontId="8" fillId="0" borderId="4" xfId="4" applyFont="1" applyFill="1" applyBorder="1" applyAlignment="1">
      <alignment vertical="top"/>
    </xf>
    <xf numFmtId="166" fontId="24" fillId="0" borderId="4" xfId="4" applyNumberFormat="1" applyFont="1" applyFill="1" applyBorder="1" applyAlignment="1">
      <alignment vertical="top"/>
    </xf>
    <xf numFmtId="0" fontId="24" fillId="0" borderId="4" xfId="4" applyFont="1" applyFill="1" applyBorder="1" applyAlignment="1">
      <alignment vertical="top"/>
    </xf>
    <xf numFmtId="3" fontId="8" fillId="6" borderId="15" xfId="2" applyNumberFormat="1" applyFont="1" applyFill="1" applyBorder="1" applyAlignment="1">
      <alignment horizontal="left" vertical="top" wrapText="1"/>
    </xf>
    <xf numFmtId="49" fontId="19" fillId="0" borderId="15" xfId="0" applyNumberFormat="1" applyFont="1" applyBorder="1" applyAlignment="1">
      <alignment vertical="top"/>
    </xf>
    <xf numFmtId="0" fontId="8" fillId="0" borderId="15" xfId="4" applyFont="1" applyFill="1" applyBorder="1" applyAlignment="1">
      <alignment vertical="top"/>
    </xf>
    <xf numFmtId="166" fontId="24" fillId="0" borderId="15" xfId="4" applyNumberFormat="1" applyFont="1" applyFill="1" applyBorder="1" applyAlignment="1">
      <alignment vertical="top"/>
    </xf>
    <xf numFmtId="0" fontId="24" fillId="0" borderId="15" xfId="4" applyFont="1" applyFill="1" applyBorder="1" applyAlignment="1">
      <alignment vertical="top"/>
    </xf>
    <xf numFmtId="0" fontId="19" fillId="0" borderId="4" xfId="0" applyFont="1" applyBorder="1" applyAlignment="1">
      <alignment horizontal="right" vertical="top" wrapText="1"/>
    </xf>
    <xf numFmtId="0" fontId="19" fillId="0" borderId="4" xfId="0" applyFont="1" applyBorder="1" applyAlignment="1">
      <alignment vertical="top" wrapText="1"/>
    </xf>
    <xf numFmtId="0" fontId="19" fillId="0" borderId="4" xfId="5" applyFont="1" applyFill="1" applyBorder="1" applyAlignment="1">
      <alignment horizontal="left" vertical="top" wrapText="1"/>
    </xf>
    <xf numFmtId="49" fontId="19" fillId="0" borderId="15" xfId="0" applyNumberFormat="1" applyFont="1" applyBorder="1" applyAlignment="1">
      <alignment horizontal="right" vertical="top"/>
    </xf>
    <xf numFmtId="0" fontId="19" fillId="0" borderId="15" xfId="0" applyFont="1" applyBorder="1" applyAlignment="1">
      <alignment horizontal="right" vertical="top" wrapText="1"/>
    </xf>
    <xf numFmtId="0" fontId="19" fillId="0" borderId="15" xfId="0" applyFont="1" applyBorder="1" applyAlignment="1">
      <alignment vertical="top" wrapText="1"/>
    </xf>
    <xf numFmtId="0" fontId="19" fillId="0" borderId="15" xfId="5" applyFont="1" applyFill="1" applyBorder="1" applyAlignment="1">
      <alignment horizontal="left" vertical="top" wrapText="1"/>
    </xf>
    <xf numFmtId="0" fontId="8" fillId="0" borderId="4" xfId="0" applyFont="1" applyFill="1" applyBorder="1" applyAlignment="1">
      <alignment vertical="top"/>
    </xf>
    <xf numFmtId="0" fontId="8" fillId="0" borderId="4" xfId="0" applyFont="1" applyBorder="1" applyAlignment="1">
      <alignment vertical="top" wrapText="1"/>
    </xf>
    <xf numFmtId="0" fontId="8" fillId="0" borderId="15" xfId="0" applyFont="1" applyBorder="1" applyAlignment="1">
      <alignment horizontal="right" vertical="top" wrapText="1"/>
    </xf>
    <xf numFmtId="0" fontId="8" fillId="0" borderId="15" xfId="0" applyFont="1" applyBorder="1" applyAlignment="1">
      <alignment vertical="top" wrapText="1"/>
    </xf>
    <xf numFmtId="0" fontId="8" fillId="0" borderId="15" xfId="0" applyFont="1" applyFill="1" applyBorder="1" applyAlignment="1">
      <alignment vertical="top"/>
    </xf>
    <xf numFmtId="3" fontId="8" fillId="0" borderId="15" xfId="2" applyNumberFormat="1" applyFont="1" applyFill="1" applyBorder="1" applyAlignment="1">
      <alignment horizontal="left" vertical="top" wrapText="1"/>
    </xf>
    <xf numFmtId="0" fontId="8" fillId="0" borderId="15" xfId="4" applyFont="1" applyFill="1" applyBorder="1" applyAlignment="1">
      <alignment vertical="top" wrapText="1"/>
    </xf>
    <xf numFmtId="0" fontId="29" fillId="11" borderId="9" xfId="0" applyFont="1" applyFill="1" applyBorder="1" applyAlignment="1">
      <alignment horizontal="left" vertical="top"/>
    </xf>
    <xf numFmtId="0" fontId="19" fillId="0" borderId="4" xfId="0" applyFont="1" applyBorder="1" applyAlignment="1">
      <alignment horizontal="left" vertical="top" wrapText="1"/>
    </xf>
    <xf numFmtId="49" fontId="8" fillId="16" borderId="4" xfId="2" applyNumberFormat="1" applyFont="1" applyFill="1" applyBorder="1" applyAlignment="1">
      <alignment horizontal="left" vertical="top" wrapText="1"/>
    </xf>
    <xf numFmtId="49" fontId="8" fillId="0" borderId="4" xfId="2" applyNumberFormat="1" applyFont="1" applyFill="1" applyBorder="1" applyAlignment="1">
      <alignment horizontal="left" vertical="top" wrapText="1"/>
    </xf>
    <xf numFmtId="0" fontId="8" fillId="0" borderId="4" xfId="2" applyFont="1" applyFill="1" applyBorder="1" applyAlignment="1">
      <alignment horizontal="left" vertical="top" wrapText="1"/>
    </xf>
    <xf numFmtId="3" fontId="8" fillId="0" borderId="4" xfId="2" applyNumberFormat="1" applyFont="1" applyFill="1" applyBorder="1" applyAlignment="1">
      <alignment vertical="top" wrapText="1"/>
    </xf>
    <xf numFmtId="0" fontId="8" fillId="0" borderId="4" xfId="2" applyFont="1" applyFill="1" applyBorder="1" applyAlignment="1">
      <alignment vertical="top" wrapText="1"/>
    </xf>
    <xf numFmtId="9" fontId="8" fillId="0" borderId="4" xfId="2" applyNumberFormat="1" applyFont="1" applyFill="1" applyBorder="1" applyAlignment="1">
      <alignment horizontal="right" vertical="top" wrapText="1"/>
    </xf>
    <xf numFmtId="10" fontId="8" fillId="0" borderId="4" xfId="0" applyNumberFormat="1" applyFont="1" applyFill="1" applyBorder="1" applyAlignment="1">
      <alignment vertical="top"/>
    </xf>
    <xf numFmtId="4" fontId="8" fillId="0" borderId="4" xfId="0" applyNumberFormat="1" applyFont="1" applyFill="1" applyBorder="1" applyAlignment="1">
      <alignment vertical="top"/>
    </xf>
    <xf numFmtId="49" fontId="8" fillId="16" borderId="4" xfId="2" applyNumberFormat="1" applyFont="1" applyFill="1" applyBorder="1" applyAlignment="1">
      <alignment vertical="top" wrapText="1"/>
    </xf>
    <xf numFmtId="49" fontId="8" fillId="0" borderId="4" xfId="2" applyNumberFormat="1" applyFont="1" applyFill="1" applyBorder="1" applyAlignment="1">
      <alignment vertical="top" wrapText="1"/>
    </xf>
    <xf numFmtId="3" fontId="8" fillId="0" borderId="4" xfId="2" applyNumberFormat="1" applyFont="1" applyFill="1" applyBorder="1" applyAlignment="1">
      <alignment horizontal="left" vertical="top" wrapText="1"/>
    </xf>
    <xf numFmtId="10" fontId="8" fillId="0" borderId="4" xfId="0" applyNumberFormat="1" applyFont="1" applyFill="1" applyBorder="1" applyAlignment="1">
      <alignment vertical="top" wrapText="1"/>
    </xf>
    <xf numFmtId="3" fontId="8" fillId="0" borderId="4" xfId="0" applyNumberFormat="1" applyFont="1" applyFill="1" applyBorder="1" applyAlignment="1">
      <alignment vertical="top"/>
    </xf>
    <xf numFmtId="0" fontId="8" fillId="0" borderId="4" xfId="0" applyFont="1" applyFill="1" applyBorder="1" applyAlignment="1">
      <alignment vertical="top" wrapText="1"/>
    </xf>
    <xf numFmtId="165" fontId="8" fillId="0" borderId="4" xfId="0" applyNumberFormat="1" applyFont="1" applyFill="1" applyBorder="1" applyAlignment="1">
      <alignment vertical="top"/>
    </xf>
    <xf numFmtId="49" fontId="8" fillId="16" borderId="15" xfId="2" applyNumberFormat="1" applyFont="1" applyFill="1" applyBorder="1" applyAlignment="1">
      <alignment vertical="top" wrapText="1"/>
    </xf>
    <xf numFmtId="49" fontId="8" fillId="0" borderId="15" xfId="2" applyNumberFormat="1" applyFont="1" applyFill="1" applyBorder="1" applyAlignment="1">
      <alignment vertical="top" wrapText="1"/>
    </xf>
    <xf numFmtId="0" fontId="8" fillId="0" borderId="15" xfId="2" applyFont="1" applyFill="1" applyBorder="1" applyAlignment="1">
      <alignment horizontal="left" vertical="top" wrapText="1"/>
    </xf>
    <xf numFmtId="3" fontId="8" fillId="0" borderId="15" xfId="2" applyNumberFormat="1" applyFont="1" applyFill="1" applyBorder="1" applyAlignment="1">
      <alignment vertical="top" wrapText="1"/>
    </xf>
    <xf numFmtId="10" fontId="8" fillId="0" borderId="15" xfId="0" applyNumberFormat="1" applyFont="1" applyFill="1" applyBorder="1" applyAlignment="1">
      <alignment vertical="top"/>
    </xf>
    <xf numFmtId="165" fontId="8" fillId="0" borderId="15" xfId="0" applyNumberFormat="1" applyFont="1" applyFill="1" applyBorder="1" applyAlignment="1">
      <alignment vertical="top"/>
    </xf>
    <xf numFmtId="4" fontId="8" fillId="0" borderId="15" xfId="0" applyNumberFormat="1" applyFont="1" applyFill="1" applyBorder="1" applyAlignment="1">
      <alignment vertical="top"/>
    </xf>
    <xf numFmtId="0" fontId="8" fillId="0" borderId="15" xfId="0" applyFont="1" applyFill="1" applyBorder="1" applyAlignment="1">
      <alignment vertical="top" wrapText="1"/>
    </xf>
    <xf numFmtId="0" fontId="19" fillId="0" borderId="15" xfId="0" applyFont="1" applyBorder="1" applyAlignment="1">
      <alignment horizontal="left" vertical="top" wrapText="1"/>
    </xf>
    <xf numFmtId="49" fontId="8" fillId="16" borderId="15" xfId="0" applyNumberFormat="1" applyFont="1" applyFill="1" applyBorder="1" applyAlignment="1">
      <alignment vertical="top" wrapText="1"/>
    </xf>
    <xf numFmtId="49" fontId="8" fillId="0" borderId="15" xfId="0" applyNumberFormat="1" applyFont="1" applyFill="1" applyBorder="1" applyAlignment="1">
      <alignment vertical="top" wrapText="1"/>
    </xf>
    <xf numFmtId="0" fontId="8" fillId="0" borderId="15" xfId="2" applyFont="1" applyFill="1" applyBorder="1" applyAlignment="1">
      <alignment vertical="top" wrapText="1"/>
    </xf>
    <xf numFmtId="9" fontId="8" fillId="0" borderId="15" xfId="2" applyNumberFormat="1" applyFont="1" applyFill="1" applyBorder="1" applyAlignment="1">
      <alignment horizontal="right" vertical="top" wrapText="1"/>
    </xf>
    <xf numFmtId="3" fontId="8" fillId="0" borderId="15" xfId="0" applyNumberFormat="1" applyFont="1" applyFill="1" applyBorder="1" applyAlignment="1">
      <alignment vertical="top"/>
    </xf>
    <xf numFmtId="0" fontId="8" fillId="0" borderId="4" xfId="0" applyFont="1" applyFill="1" applyBorder="1" applyAlignment="1">
      <alignment horizontal="left" vertical="top"/>
    </xf>
    <xf numFmtId="0" fontId="8" fillId="0" borderId="15" xfId="0" applyFont="1" applyFill="1" applyBorder="1" applyAlignment="1">
      <alignment horizontal="left" vertical="top"/>
    </xf>
    <xf numFmtId="49" fontId="8" fillId="16" borderId="15" xfId="2" applyNumberFormat="1" applyFont="1" applyFill="1" applyBorder="1" applyAlignment="1">
      <alignment horizontal="left" vertical="top" wrapText="1"/>
    </xf>
    <xf numFmtId="49" fontId="8" fillId="0" borderId="15" xfId="2" applyNumberFormat="1" applyFont="1" applyFill="1" applyBorder="1" applyAlignment="1">
      <alignment horizontal="left" vertical="top" wrapText="1"/>
    </xf>
    <xf numFmtId="0" fontId="19" fillId="0" borderId="4" xfId="0" applyFont="1" applyBorder="1" applyAlignment="1">
      <alignment vertical="top"/>
    </xf>
    <xf numFmtId="0" fontId="8" fillId="0" borderId="4" xfId="4" applyFont="1" applyFill="1" applyBorder="1" applyAlignment="1">
      <alignment vertical="top" wrapText="1"/>
    </xf>
    <xf numFmtId="3" fontId="24" fillId="6" borderId="4" xfId="2" applyNumberFormat="1" applyFont="1" applyFill="1" applyBorder="1" applyAlignment="1">
      <alignment horizontal="right" vertical="top" wrapText="1"/>
    </xf>
    <xf numFmtId="3" fontId="8" fillId="0" borderId="4" xfId="4" applyNumberFormat="1" applyFont="1" applyFill="1" applyBorder="1" applyAlignment="1">
      <alignment horizontal="right" vertical="top"/>
    </xf>
    <xf numFmtId="3" fontId="24" fillId="0" borderId="4" xfId="4" applyNumberFormat="1" applyFont="1" applyFill="1" applyBorder="1" applyAlignment="1">
      <alignment horizontal="right" vertical="top"/>
    </xf>
    <xf numFmtId="0" fontId="32" fillId="11" borderId="15" xfId="0" applyFont="1" applyFill="1" applyBorder="1" applyAlignment="1">
      <alignment vertical="top"/>
    </xf>
    <xf numFmtId="0" fontId="32" fillId="11" borderId="15" xfId="0" applyFont="1" applyFill="1" applyBorder="1" applyAlignment="1">
      <alignment vertical="top" wrapText="1"/>
    </xf>
    <xf numFmtId="3" fontId="24" fillId="20" borderId="15" xfId="2" applyNumberFormat="1" applyFont="1" applyFill="1" applyBorder="1" applyAlignment="1">
      <alignment horizontal="left" vertical="top" wrapText="1"/>
    </xf>
    <xf numFmtId="0" fontId="24" fillId="11" borderId="15" xfId="4" applyFont="1" applyFill="1" applyBorder="1" applyAlignment="1">
      <alignment vertical="top"/>
    </xf>
    <xf numFmtId="0" fontId="24" fillId="11" borderId="15" xfId="4" applyFont="1" applyFill="1" applyBorder="1" applyAlignment="1">
      <alignment vertical="top" wrapText="1"/>
    </xf>
    <xf numFmtId="3" fontId="24" fillId="20" borderId="15" xfId="2" applyNumberFormat="1" applyFont="1" applyFill="1" applyBorder="1" applyAlignment="1">
      <alignment horizontal="right" vertical="top" wrapText="1"/>
    </xf>
    <xf numFmtId="3" fontId="24" fillId="11" borderId="15" xfId="4" applyNumberFormat="1" applyFont="1" applyFill="1" applyBorder="1" applyAlignment="1">
      <alignment horizontal="right" vertical="top"/>
    </xf>
    <xf numFmtId="0" fontId="32" fillId="11" borderId="15" xfId="5" applyFont="1" applyFill="1" applyBorder="1" applyAlignment="1">
      <alignment horizontal="left" vertical="top" wrapText="1"/>
    </xf>
    <xf numFmtId="3" fontId="8" fillId="6" borderId="4" xfId="2" applyNumberFormat="1" applyFont="1" applyFill="1" applyBorder="1" applyAlignment="1">
      <alignment horizontal="right" vertical="top" wrapText="1"/>
    </xf>
    <xf numFmtId="0" fontId="8" fillId="0" borderId="4" xfId="0" applyFont="1" applyFill="1" applyBorder="1" applyAlignment="1">
      <alignment horizontal="left" vertical="top" wrapText="1"/>
    </xf>
    <xf numFmtId="0" fontId="19" fillId="0" borderId="0" xfId="0" applyFont="1" applyAlignment="1">
      <alignment horizontal="right" vertical="top" wrapText="1"/>
    </xf>
    <xf numFmtId="0" fontId="19" fillId="0" borderId="0" xfId="0" applyFont="1" applyAlignment="1">
      <alignment horizontal="right" wrapText="1"/>
    </xf>
    <xf numFmtId="0" fontId="19" fillId="0" borderId="0" xfId="0" applyFont="1" applyAlignment="1">
      <alignment horizontal="left" vertical="top" wrapText="1"/>
    </xf>
    <xf numFmtId="0" fontId="38" fillId="0" borderId="1" xfId="0" applyFont="1" applyFill="1" applyBorder="1" applyAlignment="1">
      <alignment horizontal="left" vertical="top" wrapText="1"/>
    </xf>
    <xf numFmtId="1" fontId="8" fillId="0" borderId="1" xfId="0" applyNumberFormat="1" applyFont="1" applyFill="1" applyBorder="1" applyAlignment="1">
      <alignment vertical="top"/>
    </xf>
    <xf numFmtId="165" fontId="7" fillId="0" borderId="1" xfId="0" applyNumberFormat="1" applyFont="1" applyFill="1" applyBorder="1" applyAlignment="1">
      <alignment vertical="top"/>
    </xf>
    <xf numFmtId="1" fontId="7" fillId="0" borderId="1" xfId="0" applyNumberFormat="1" applyFont="1" applyFill="1" applyBorder="1" applyAlignment="1">
      <alignment vertical="top"/>
    </xf>
    <xf numFmtId="0" fontId="8" fillId="0" borderId="1" xfId="2" applyNumberFormat="1" applyFont="1" applyFill="1" applyBorder="1" applyAlignment="1">
      <alignment vertical="top" wrapText="1"/>
    </xf>
    <xf numFmtId="3" fontId="7" fillId="0" borderId="1" xfId="0" applyNumberFormat="1" applyFont="1" applyBorder="1" applyAlignment="1">
      <alignment vertical="top" wrapText="1"/>
    </xf>
    <xf numFmtId="0" fontId="8" fillId="0" borderId="1" xfId="6" applyFont="1" applyBorder="1" applyAlignment="1">
      <alignment horizontal="left" vertical="top" wrapText="1"/>
    </xf>
    <xf numFmtId="49" fontId="8" fillId="2" borderId="1" xfId="6" applyNumberFormat="1" applyFont="1" applyFill="1" applyBorder="1" applyAlignment="1">
      <alignment horizontal="left" vertical="top" wrapText="1"/>
    </xf>
    <xf numFmtId="3" fontId="8" fillId="0" borderId="1" xfId="6" applyNumberFormat="1" applyFont="1" applyBorder="1" applyAlignment="1">
      <alignment horizontal="right" vertical="top" wrapText="1"/>
    </xf>
    <xf numFmtId="10" fontId="8" fillId="0" borderId="1" xfId="6" applyNumberFormat="1" applyFont="1" applyBorder="1" applyAlignment="1">
      <alignment horizontal="right" vertical="top" wrapText="1"/>
    </xf>
    <xf numFmtId="3" fontId="8" fillId="6" borderId="1" xfId="6" applyNumberFormat="1" applyFont="1" applyFill="1" applyBorder="1" applyAlignment="1">
      <alignment horizontal="right" vertical="top" wrapText="1"/>
    </xf>
    <xf numFmtId="10" fontId="8" fillId="6" borderId="1" xfId="6" applyNumberFormat="1" applyFont="1" applyFill="1" applyBorder="1" applyAlignment="1">
      <alignment horizontal="right" vertical="top" wrapText="1"/>
    </xf>
    <xf numFmtId="0" fontId="25" fillId="19" borderId="1" xfId="6" applyFont="1" applyFill="1" applyBorder="1" applyAlignment="1">
      <alignment horizontal="left" vertical="top" wrapText="1"/>
    </xf>
    <xf numFmtId="3" fontId="25" fillId="19" borderId="1" xfId="6" applyNumberFormat="1" applyFont="1" applyFill="1" applyBorder="1" applyAlignment="1">
      <alignment horizontal="right" vertical="top" wrapText="1"/>
    </xf>
    <xf numFmtId="10" fontId="25" fillId="19" borderId="1" xfId="6" applyNumberFormat="1" applyFont="1" applyFill="1" applyBorder="1" applyAlignment="1">
      <alignment horizontal="right" vertical="top" wrapText="1"/>
    </xf>
    <xf numFmtId="3" fontId="25" fillId="19" borderId="1" xfId="6" applyNumberFormat="1" applyFont="1" applyFill="1" applyBorder="1" applyAlignment="1">
      <alignment horizontal="left" vertical="top" wrapText="1"/>
    </xf>
    <xf numFmtId="49" fontId="25" fillId="22" borderId="1" xfId="6" applyNumberFormat="1" applyFont="1" applyFill="1" applyBorder="1" applyAlignment="1">
      <alignment horizontal="left" vertical="top" wrapText="1"/>
    </xf>
    <xf numFmtId="3" fontId="25" fillId="22" borderId="1" xfId="6" applyNumberFormat="1" applyFont="1" applyFill="1" applyBorder="1" applyAlignment="1">
      <alignment horizontal="right" vertical="top" wrapText="1"/>
    </xf>
    <xf numFmtId="3" fontId="25" fillId="22" borderId="1" xfId="6" applyNumberFormat="1" applyFont="1" applyFill="1" applyBorder="1" applyAlignment="1">
      <alignment horizontal="left" vertical="top" wrapText="1"/>
    </xf>
    <xf numFmtId="10" fontId="25" fillId="22" borderId="1" xfId="6" applyNumberFormat="1" applyFont="1" applyFill="1" applyBorder="1" applyAlignment="1">
      <alignment horizontal="right" vertical="top" wrapText="1"/>
    </xf>
    <xf numFmtId="3" fontId="8" fillId="0" borderId="1" xfId="6" applyNumberFormat="1" applyFont="1" applyFill="1" applyBorder="1" applyAlignment="1">
      <alignment horizontal="right" vertical="top" wrapText="1"/>
    </xf>
    <xf numFmtId="10" fontId="8" fillId="0" borderId="1" xfId="6" applyNumberFormat="1" applyFont="1" applyFill="1" applyBorder="1" applyAlignment="1">
      <alignment horizontal="right" vertical="top" wrapText="1"/>
    </xf>
    <xf numFmtId="3" fontId="8" fillId="2" borderId="1" xfId="6" applyNumberFormat="1" applyFont="1" applyFill="1" applyBorder="1" applyAlignment="1">
      <alignment horizontal="right" vertical="top" wrapText="1"/>
    </xf>
    <xf numFmtId="10" fontId="8" fillId="2" borderId="1" xfId="6" applyNumberFormat="1" applyFont="1" applyFill="1" applyBorder="1" applyAlignment="1">
      <alignment horizontal="right" vertical="top" wrapText="1"/>
    </xf>
    <xf numFmtId="0" fontId="8" fillId="0" borderId="1" xfId="6" applyFont="1" applyFill="1" applyBorder="1" applyAlignment="1">
      <alignment horizontal="left" vertical="top" wrapText="1"/>
    </xf>
    <xf numFmtId="49" fontId="8" fillId="0" borderId="1" xfId="6" applyNumberFormat="1" applyFont="1" applyFill="1" applyBorder="1" applyAlignment="1">
      <alignment horizontal="left" vertical="top" wrapText="1"/>
    </xf>
    <xf numFmtId="0" fontId="8" fillId="6" borderId="1" xfId="6" applyFont="1" applyFill="1" applyBorder="1" applyAlignment="1">
      <alignment horizontal="left" vertical="top" wrapText="1"/>
    </xf>
    <xf numFmtId="0" fontId="8" fillId="2" borderId="1" xfId="6" applyFont="1" applyFill="1" applyBorder="1" applyAlignment="1">
      <alignment horizontal="left" vertical="top" wrapText="1"/>
    </xf>
    <xf numFmtId="3" fontId="41" fillId="19" borderId="1" xfId="6" applyNumberFormat="1" applyFont="1" applyFill="1" applyBorder="1" applyAlignment="1">
      <alignment horizontal="right" vertical="top" wrapText="1"/>
    </xf>
    <xf numFmtId="0" fontId="25" fillId="22" borderId="1" xfId="6" applyFont="1" applyFill="1" applyBorder="1" applyAlignment="1">
      <alignment horizontal="left" vertical="top" wrapText="1"/>
    </xf>
    <xf numFmtId="0" fontId="19" fillId="4" borderId="1" xfId="6" applyFont="1" applyFill="1" applyBorder="1" applyAlignment="1">
      <alignment horizontal="left" vertical="top" wrapText="1"/>
    </xf>
    <xf numFmtId="0" fontId="8" fillId="4" borderId="1" xfId="6" applyFont="1" applyFill="1" applyBorder="1" applyAlignment="1">
      <alignment horizontal="left" vertical="top" wrapText="1"/>
    </xf>
    <xf numFmtId="3" fontId="8" fillId="0" borderId="0" xfId="6" applyNumberFormat="1" applyFont="1" applyAlignment="1">
      <alignment horizontal="right" wrapText="1"/>
    </xf>
    <xf numFmtId="10" fontId="8" fillId="19" borderId="1" xfId="6" applyNumberFormat="1" applyFont="1" applyFill="1" applyBorder="1" applyAlignment="1">
      <alignment horizontal="right" vertical="top" wrapText="1"/>
    </xf>
    <xf numFmtId="3" fontId="8" fillId="19" borderId="1" xfId="6" applyNumberFormat="1" applyFont="1" applyFill="1" applyBorder="1" applyAlignment="1">
      <alignment horizontal="left" vertical="top" wrapText="1"/>
    </xf>
    <xf numFmtId="49" fontId="8" fillId="0" borderId="1" xfId="6" applyNumberFormat="1" applyFont="1" applyBorder="1" applyAlignment="1">
      <alignment horizontal="right" vertical="top" wrapText="1"/>
    </xf>
    <xf numFmtId="49" fontId="25" fillId="19" borderId="1" xfId="6" applyNumberFormat="1" applyFont="1" applyFill="1" applyBorder="1" applyAlignment="1">
      <alignment horizontal="right" vertical="top" wrapText="1"/>
    </xf>
    <xf numFmtId="0" fontId="24" fillId="11" borderId="1" xfId="5" applyFont="1" applyFill="1" applyBorder="1" applyAlignment="1">
      <alignment horizontal="center" vertical="center" wrapText="1"/>
    </xf>
    <xf numFmtId="10" fontId="24" fillId="11" borderId="1" xfId="6" applyNumberFormat="1" applyFont="1" applyFill="1" applyBorder="1" applyAlignment="1">
      <alignment horizontal="center" vertical="center" wrapText="1"/>
    </xf>
    <xf numFmtId="0" fontId="24" fillId="11" borderId="1" xfId="6" applyFont="1" applyFill="1" applyBorder="1" applyAlignment="1">
      <alignment horizontal="center" vertical="center" wrapText="1"/>
    </xf>
    <xf numFmtId="0" fontId="8" fillId="0" borderId="0" xfId="6" applyFont="1"/>
    <xf numFmtId="0" fontId="8" fillId="0" borderId="0" xfId="6" applyFont="1" applyAlignment="1">
      <alignment horizontal="center" vertical="center"/>
    </xf>
    <xf numFmtId="0" fontId="25" fillId="0" borderId="0" xfId="6" applyFont="1"/>
    <xf numFmtId="4" fontId="8" fillId="0" borderId="0" xfId="6" applyNumberFormat="1" applyFont="1"/>
    <xf numFmtId="4" fontId="8" fillId="0" borderId="0" xfId="6" applyNumberFormat="1" applyFont="1" applyFill="1"/>
    <xf numFmtId="0" fontId="8" fillId="0" borderId="0" xfId="6" applyFont="1" applyAlignment="1">
      <alignment horizontal="left"/>
    </xf>
    <xf numFmtId="0" fontId="8" fillId="0" borderId="0" xfId="6" applyFont="1" applyAlignment="1">
      <alignment horizontal="left" wrapText="1"/>
    </xf>
    <xf numFmtId="0" fontId="8" fillId="0" borderId="0" xfId="6" applyFont="1" applyAlignment="1">
      <alignment wrapText="1"/>
    </xf>
    <xf numFmtId="0" fontId="8" fillId="0" borderId="0" xfId="6" applyFont="1" applyAlignment="1">
      <alignment horizontal="center" wrapText="1"/>
    </xf>
    <xf numFmtId="49" fontId="8" fillId="0" borderId="0" xfId="6" applyNumberFormat="1" applyFont="1" applyAlignment="1">
      <alignment horizontal="right" wrapText="1"/>
    </xf>
    <xf numFmtId="49" fontId="8" fillId="0" borderId="0" xfId="6" applyNumberFormat="1" applyFont="1" applyAlignment="1">
      <alignment wrapText="1"/>
    </xf>
    <xf numFmtId="10" fontId="8" fillId="0" borderId="0" xfId="6" applyNumberFormat="1" applyFont="1" applyAlignment="1">
      <alignment horizontal="right" wrapText="1"/>
    </xf>
    <xf numFmtId="3" fontId="8" fillId="0" borderId="0" xfId="6" applyNumberFormat="1" applyFont="1" applyAlignment="1">
      <alignment horizontal="left" wrapText="1"/>
    </xf>
    <xf numFmtId="9" fontId="8" fillId="0" borderId="0" xfId="6" applyNumberFormat="1" applyFont="1" applyAlignment="1">
      <alignment horizontal="right" wrapText="1"/>
    </xf>
    <xf numFmtId="0" fontId="43" fillId="0" borderId="0" xfId="6" applyFont="1"/>
    <xf numFmtId="0" fontId="43" fillId="0" borderId="0" xfId="6" applyFont="1" applyAlignment="1">
      <alignment horizontal="center" vertical="center"/>
    </xf>
    <xf numFmtId="164" fontId="8" fillId="0" borderId="1" xfId="6" applyNumberFormat="1" applyFont="1" applyBorder="1" applyAlignment="1">
      <alignment horizontal="right" vertical="top" wrapText="1"/>
    </xf>
    <xf numFmtId="4" fontId="8" fillId="0" borderId="1" xfId="6" applyNumberFormat="1" applyFont="1" applyBorder="1" applyAlignment="1">
      <alignment horizontal="right" vertical="top" wrapText="1"/>
    </xf>
    <xf numFmtId="3" fontId="8" fillId="23" borderId="1" xfId="6" applyNumberFormat="1" applyFont="1" applyFill="1" applyBorder="1" applyAlignment="1">
      <alignment horizontal="left" vertical="top" wrapText="1"/>
    </xf>
    <xf numFmtId="3" fontId="8" fillId="22" borderId="1" xfId="6" applyNumberFormat="1" applyFont="1" applyFill="1" applyBorder="1" applyAlignment="1">
      <alignment horizontal="left" vertical="top" wrapText="1"/>
    </xf>
    <xf numFmtId="3" fontId="8" fillId="19" borderId="3" xfId="6" applyNumberFormat="1" applyFont="1" applyFill="1" applyBorder="1" applyAlignment="1">
      <alignment vertical="top" wrapText="1"/>
    </xf>
    <xf numFmtId="3" fontId="8" fillId="19" borderId="8" xfId="6" applyNumberFormat="1" applyFont="1" applyFill="1" applyBorder="1" applyAlignment="1">
      <alignment vertical="top" wrapText="1"/>
    </xf>
    <xf numFmtId="3" fontId="8" fillId="19" borderId="4" xfId="6" applyNumberFormat="1" applyFont="1" applyFill="1" applyBorder="1" applyAlignment="1">
      <alignment vertical="top" wrapText="1"/>
    </xf>
    <xf numFmtId="3" fontId="43" fillId="11" borderId="14" xfId="6" applyNumberFormat="1" applyFont="1" applyFill="1" applyBorder="1" applyAlignment="1">
      <alignment wrapText="1"/>
    </xf>
    <xf numFmtId="3" fontId="43" fillId="11" borderId="0" xfId="6" applyNumberFormat="1" applyFont="1" applyFill="1" applyAlignment="1">
      <alignment wrapText="1"/>
    </xf>
    <xf numFmtId="3" fontId="43" fillId="11" borderId="12" xfId="6" applyNumberFormat="1" applyFont="1" applyFill="1" applyBorder="1" applyAlignment="1">
      <alignment wrapText="1"/>
    </xf>
    <xf numFmtId="3" fontId="43" fillId="11" borderId="7" xfId="6" applyNumberFormat="1" applyFont="1" applyFill="1" applyBorder="1" applyAlignment="1">
      <alignment wrapText="1"/>
    </xf>
    <xf numFmtId="3" fontId="26" fillId="11" borderId="1" xfId="5" applyNumberFormat="1" applyFont="1" applyFill="1" applyBorder="1" applyAlignment="1">
      <alignment horizontal="center" vertical="center" wrapText="1"/>
    </xf>
    <xf numFmtId="1" fontId="8" fillId="0" borderId="15" xfId="0" applyNumberFormat="1" applyFont="1" applyFill="1" applyBorder="1" applyAlignment="1">
      <alignment vertical="top"/>
    </xf>
    <xf numFmtId="3" fontId="41" fillId="22" borderId="1" xfId="6" applyNumberFormat="1" applyFont="1" applyFill="1" applyBorder="1" applyAlignment="1">
      <alignment horizontal="right" vertical="top" wrapText="1"/>
    </xf>
    <xf numFmtId="0" fontId="29" fillId="11" borderId="7" xfId="6" applyFont="1" applyFill="1" applyBorder="1" applyAlignment="1">
      <alignment vertical="center" wrapText="1"/>
    </xf>
    <xf numFmtId="0" fontId="29" fillId="11" borderId="13" xfId="6" applyFont="1" applyFill="1" applyBorder="1" applyAlignment="1">
      <alignment vertical="center" wrapText="1"/>
    </xf>
    <xf numFmtId="0" fontId="29" fillId="11" borderId="10" xfId="6" applyFont="1" applyFill="1" applyBorder="1" applyAlignment="1">
      <alignment vertical="center" wrapText="1"/>
    </xf>
    <xf numFmtId="0" fontId="29" fillId="11" borderId="11" xfId="6" applyFont="1" applyFill="1" applyBorder="1" applyAlignment="1">
      <alignment vertical="center" wrapText="1"/>
    </xf>
    <xf numFmtId="0" fontId="29" fillId="11" borderId="9" xfId="6" applyFont="1" applyFill="1" applyBorder="1" applyAlignment="1">
      <alignment vertical="center"/>
    </xf>
    <xf numFmtId="0" fontId="29" fillId="11" borderId="12" xfId="6" applyFont="1" applyFill="1" applyBorder="1" applyAlignment="1">
      <alignment vertical="center"/>
    </xf>
    <xf numFmtId="0" fontId="19" fillId="0" borderId="1" xfId="0" applyFont="1" applyFill="1" applyBorder="1" applyAlignment="1">
      <alignment vertical="top" wrapText="1"/>
    </xf>
    <xf numFmtId="9" fontId="19" fillId="0" borderId="0" xfId="0" applyNumberFormat="1" applyFont="1" applyAlignment="1">
      <alignment horizontal="right"/>
    </xf>
    <xf numFmtId="3" fontId="38" fillId="18" borderId="1" xfId="5" applyNumberFormat="1" applyFont="1" applyFill="1" applyBorder="1" applyAlignment="1">
      <alignment horizontal="right" vertical="top" wrapText="1"/>
    </xf>
    <xf numFmtId="9" fontId="38" fillId="18" borderId="1" xfId="5" applyNumberFormat="1" applyFont="1" applyFill="1" applyBorder="1" applyAlignment="1">
      <alignment horizontal="right" vertical="top" wrapText="1"/>
    </xf>
    <xf numFmtId="3" fontId="45" fillId="18" borderId="1" xfId="5" applyNumberFormat="1" applyFont="1" applyFill="1" applyBorder="1" applyAlignment="1">
      <alignment horizontal="right" vertical="top" wrapText="1"/>
    </xf>
    <xf numFmtId="1" fontId="45" fillId="18" borderId="1" xfId="5" applyNumberFormat="1" applyFont="1" applyFill="1" applyBorder="1" applyAlignment="1">
      <alignment horizontal="right" vertical="top" wrapText="1"/>
    </xf>
    <xf numFmtId="9" fontId="45" fillId="18" borderId="1" xfId="5" applyNumberFormat="1" applyFont="1" applyFill="1" applyBorder="1" applyAlignment="1">
      <alignment horizontal="right" vertical="top" wrapText="1"/>
    </xf>
    <xf numFmtId="0" fontId="45" fillId="18" borderId="1" xfId="0" applyFont="1" applyFill="1" applyBorder="1" applyAlignment="1">
      <alignment horizontal="left" vertical="top" wrapText="1"/>
    </xf>
    <xf numFmtId="0" fontId="44" fillId="0" borderId="0" xfId="5" applyFont="1" applyFill="1" applyAlignment="1">
      <alignment vertical="top" wrapText="1"/>
    </xf>
    <xf numFmtId="0" fontId="45" fillId="18" borderId="1" xfId="5" applyFont="1" applyFill="1" applyBorder="1" applyAlignment="1">
      <alignment vertical="top" wrapText="1"/>
    </xf>
    <xf numFmtId="4" fontId="45" fillId="18" borderId="1" xfId="5" applyNumberFormat="1" applyFont="1" applyFill="1" applyBorder="1" applyAlignment="1">
      <alignment horizontal="right" vertical="top" wrapText="1"/>
    </xf>
    <xf numFmtId="49" fontId="25" fillId="18" borderId="1" xfId="6" applyNumberFormat="1" applyFont="1" applyFill="1" applyBorder="1" applyAlignment="1">
      <alignment horizontal="center" vertical="top" wrapText="1"/>
    </xf>
    <xf numFmtId="49" fontId="19" fillId="0" borderId="4" xfId="0" applyNumberFormat="1" applyFont="1" applyBorder="1" applyAlignment="1">
      <alignment vertical="top" wrapText="1"/>
    </xf>
    <xf numFmtId="3" fontId="38" fillId="0" borderId="4" xfId="5" applyNumberFormat="1" applyFont="1" applyFill="1" applyBorder="1" applyAlignment="1">
      <alignment horizontal="right" vertical="top" wrapText="1"/>
    </xf>
    <xf numFmtId="1" fontId="38" fillId="0" borderId="4" xfId="5" applyNumberFormat="1" applyFont="1" applyFill="1" applyBorder="1" applyAlignment="1">
      <alignment horizontal="right" vertical="top" wrapText="1"/>
    </xf>
    <xf numFmtId="0" fontId="38" fillId="0" borderId="4" xfId="0" applyFont="1" applyFill="1" applyBorder="1" applyAlignment="1">
      <alignment horizontal="left" vertical="top" wrapText="1"/>
    </xf>
    <xf numFmtId="3" fontId="38" fillId="0" borderId="15" xfId="5" applyNumberFormat="1" applyFont="1" applyFill="1" applyBorder="1" applyAlignment="1">
      <alignment horizontal="right" vertical="top" wrapText="1"/>
    </xf>
    <xf numFmtId="1" fontId="38" fillId="0" borderId="15" xfId="5" applyNumberFormat="1" applyFont="1" applyFill="1" applyBorder="1" applyAlignment="1">
      <alignment horizontal="right" vertical="top" wrapText="1"/>
    </xf>
    <xf numFmtId="0" fontId="38" fillId="0" borderId="15" xfId="0" applyFont="1" applyFill="1" applyBorder="1" applyAlignment="1">
      <alignment horizontal="left" vertical="top" wrapText="1"/>
    </xf>
    <xf numFmtId="49" fontId="19" fillId="0" borderId="15" xfId="0" applyNumberFormat="1" applyFont="1" applyBorder="1" applyAlignment="1">
      <alignment vertical="top" wrapText="1"/>
    </xf>
    <xf numFmtId="1" fontId="41" fillId="18" borderId="1" xfId="5" applyNumberFormat="1" applyFont="1" applyFill="1" applyBorder="1" applyAlignment="1">
      <alignment horizontal="right" vertical="top" wrapText="1"/>
    </xf>
    <xf numFmtId="0" fontId="42" fillId="18" borderId="1" xfId="0" applyFont="1" applyFill="1" applyBorder="1" applyAlignment="1">
      <alignment horizontal="left" vertical="top" wrapText="1"/>
    </xf>
    <xf numFmtId="1" fontId="25" fillId="18" borderId="1" xfId="5" applyNumberFormat="1" applyFont="1" applyFill="1" applyBorder="1" applyAlignment="1">
      <alignment horizontal="right" vertical="top" wrapText="1"/>
    </xf>
    <xf numFmtId="9" fontId="25" fillId="18" borderId="1" xfId="5" applyNumberFormat="1" applyFont="1" applyFill="1" applyBorder="1" applyAlignment="1">
      <alignment horizontal="right" vertical="top" wrapText="1"/>
    </xf>
    <xf numFmtId="0" fontId="19" fillId="0" borderId="4" xfId="5" applyFont="1" applyFill="1" applyBorder="1" applyAlignment="1">
      <alignment horizontal="right" vertical="top" wrapText="1"/>
    </xf>
    <xf numFmtId="0" fontId="19" fillId="0" borderId="15" xfId="5" applyFont="1" applyFill="1" applyBorder="1" applyAlignment="1">
      <alignment horizontal="right" vertical="top" wrapText="1"/>
    </xf>
    <xf numFmtId="0" fontId="28" fillId="0" borderId="4" xfId="0" applyFont="1" applyBorder="1" applyAlignment="1">
      <alignment vertical="top" wrapText="1"/>
    </xf>
    <xf numFmtId="0" fontId="19" fillId="0" borderId="4" xfId="5" applyFont="1" applyFill="1" applyBorder="1" applyAlignment="1">
      <alignment horizontal="center" vertical="top" wrapText="1"/>
    </xf>
    <xf numFmtId="3" fontId="25" fillId="18" borderId="1" xfId="5" applyNumberFormat="1" applyFont="1" applyFill="1" applyBorder="1" applyAlignment="1">
      <alignment vertical="top" wrapText="1"/>
    </xf>
    <xf numFmtId="1" fontId="45" fillId="18" borderId="15" xfId="5" applyNumberFormat="1" applyFont="1" applyFill="1" applyBorder="1" applyAlignment="1">
      <alignment horizontal="right" vertical="top" wrapText="1"/>
    </xf>
    <xf numFmtId="9" fontId="8" fillId="0" borderId="4" xfId="2" applyNumberFormat="1" applyFont="1" applyFill="1" applyBorder="1" applyAlignment="1">
      <alignment vertical="top" wrapText="1"/>
    </xf>
    <xf numFmtId="0" fontId="8" fillId="0" borderId="4" xfId="2" applyNumberFormat="1" applyFont="1" applyFill="1" applyBorder="1" applyAlignment="1">
      <alignment horizontal="right" vertical="top" wrapText="1"/>
    </xf>
    <xf numFmtId="9" fontId="7" fillId="0" borderId="4" xfId="0" applyNumberFormat="1" applyFont="1" applyFill="1" applyBorder="1" applyAlignment="1">
      <alignment vertical="top"/>
    </xf>
    <xf numFmtId="9" fontId="8" fillId="0" borderId="4" xfId="0" applyNumberFormat="1" applyFont="1" applyFill="1" applyBorder="1" applyAlignment="1">
      <alignment vertical="top"/>
    </xf>
    <xf numFmtId="3" fontId="7" fillId="0" borderId="4" xfId="0" applyNumberFormat="1" applyFont="1" applyFill="1" applyBorder="1" applyAlignment="1">
      <alignment vertical="top"/>
    </xf>
    <xf numFmtId="49" fontId="7" fillId="16" borderId="15" xfId="0" applyNumberFormat="1" applyFont="1" applyFill="1" applyBorder="1" applyAlignment="1">
      <alignment vertical="top" wrapText="1"/>
    </xf>
    <xf numFmtId="49" fontId="7" fillId="0" borderId="15" xfId="0" applyNumberFormat="1" applyFont="1" applyFill="1" applyBorder="1" applyAlignment="1">
      <alignment vertical="top" wrapText="1"/>
    </xf>
    <xf numFmtId="0" fontId="7" fillId="0" borderId="15" xfId="0" applyFont="1" applyFill="1" applyBorder="1" applyAlignment="1">
      <alignment vertical="top" wrapText="1"/>
    </xf>
    <xf numFmtId="0" fontId="7" fillId="0" borderId="15" xfId="0" applyFont="1" applyFill="1" applyBorder="1" applyAlignment="1">
      <alignment vertical="top"/>
    </xf>
    <xf numFmtId="9" fontId="7" fillId="0" borderId="15" xfId="0" applyNumberFormat="1" applyFont="1" applyFill="1" applyBorder="1" applyAlignment="1">
      <alignment vertical="top"/>
    </xf>
    <xf numFmtId="49" fontId="7" fillId="0" borderId="15" xfId="0" applyNumberFormat="1" applyFont="1" applyFill="1" applyBorder="1" applyAlignment="1">
      <alignment horizontal="right" vertical="top"/>
    </xf>
    <xf numFmtId="9" fontId="8" fillId="0" borderId="15" xfId="0" applyNumberFormat="1" applyFont="1" applyFill="1" applyBorder="1" applyAlignment="1">
      <alignment vertical="top"/>
    </xf>
    <xf numFmtId="10" fontId="7" fillId="0" borderId="15" xfId="0" applyNumberFormat="1" applyFont="1" applyFill="1" applyBorder="1" applyAlignment="1">
      <alignment vertical="top"/>
    </xf>
    <xf numFmtId="3" fontId="7" fillId="0" borderId="15" xfId="0" applyNumberFormat="1" applyFont="1" applyFill="1" applyBorder="1" applyAlignment="1">
      <alignment vertical="top"/>
    </xf>
    <xf numFmtId="49" fontId="7" fillId="16" borderId="4" xfId="0" applyNumberFormat="1" applyFont="1" applyFill="1" applyBorder="1" applyAlignment="1">
      <alignment vertical="top" wrapText="1"/>
    </xf>
    <xf numFmtId="49" fontId="7" fillId="0" borderId="4" xfId="0" applyNumberFormat="1" applyFont="1" applyFill="1" applyBorder="1" applyAlignment="1">
      <alignment vertical="top" wrapText="1"/>
    </xf>
    <xf numFmtId="0" fontId="7" fillId="0" borderId="4" xfId="0" applyFont="1" applyFill="1" applyBorder="1" applyAlignment="1">
      <alignment vertical="top" wrapText="1"/>
    </xf>
    <xf numFmtId="0" fontId="7" fillId="0" borderId="4" xfId="0" applyFont="1" applyFill="1" applyBorder="1" applyAlignment="1">
      <alignment vertical="top"/>
    </xf>
    <xf numFmtId="49" fontId="7" fillId="0" borderId="4" xfId="0" applyNumberFormat="1" applyFont="1" applyFill="1" applyBorder="1" applyAlignment="1">
      <alignment horizontal="right" vertical="top"/>
    </xf>
    <xf numFmtId="10" fontId="7" fillId="0" borderId="4" xfId="0" applyNumberFormat="1" applyFont="1" applyFill="1" applyBorder="1" applyAlignment="1">
      <alignment vertical="top"/>
    </xf>
    <xf numFmtId="3" fontId="8" fillId="0" borderId="15" xfId="2" applyNumberFormat="1" applyFont="1" applyFill="1" applyBorder="1" applyAlignment="1">
      <alignment horizontal="right" vertical="top" wrapText="1"/>
    </xf>
    <xf numFmtId="10" fontId="8" fillId="0" borderId="4" xfId="2" applyNumberFormat="1" applyFont="1" applyFill="1" applyBorder="1" applyAlignment="1">
      <alignment horizontal="right" vertical="top" wrapText="1"/>
    </xf>
    <xf numFmtId="0" fontId="8" fillId="0" borderId="15" xfId="2" applyNumberFormat="1" applyFont="1" applyFill="1" applyBorder="1" applyAlignment="1">
      <alignment horizontal="right" vertical="top" wrapText="1"/>
    </xf>
    <xf numFmtId="1" fontId="7" fillId="0" borderId="15" xfId="0" applyNumberFormat="1" applyFont="1" applyFill="1" applyBorder="1" applyAlignment="1">
      <alignment vertical="top"/>
    </xf>
    <xf numFmtId="3" fontId="9" fillId="0" borderId="15" xfId="0" applyNumberFormat="1" applyFont="1" applyFill="1" applyBorder="1" applyAlignment="1">
      <alignment vertical="top"/>
    </xf>
    <xf numFmtId="0" fontId="8" fillId="0" borderId="4" xfId="2" applyNumberFormat="1" applyFont="1" applyFill="1" applyBorder="1" applyAlignment="1">
      <alignment horizontal="left" vertical="top" wrapText="1"/>
    </xf>
    <xf numFmtId="3" fontId="7" fillId="0" borderId="4" xfId="0" applyNumberFormat="1" applyFont="1" applyFill="1" applyBorder="1" applyAlignment="1">
      <alignment vertical="top" wrapText="1"/>
    </xf>
    <xf numFmtId="3" fontId="8" fillId="0" borderId="4" xfId="0" applyNumberFormat="1" applyFont="1" applyFill="1" applyBorder="1" applyAlignment="1">
      <alignment vertical="top" wrapText="1"/>
    </xf>
    <xf numFmtId="10" fontId="8" fillId="0" borderId="15" xfId="2" applyNumberFormat="1" applyFont="1" applyFill="1" applyBorder="1" applyAlignment="1">
      <alignment horizontal="right" vertical="top" wrapText="1"/>
    </xf>
    <xf numFmtId="1" fontId="8" fillId="0" borderId="15" xfId="2" applyNumberFormat="1" applyFont="1" applyFill="1" applyBorder="1" applyAlignment="1">
      <alignment vertical="top" wrapText="1"/>
    </xf>
    <xf numFmtId="165" fontId="7" fillId="0" borderId="15" xfId="0" applyNumberFormat="1" applyFont="1" applyFill="1" applyBorder="1" applyAlignment="1">
      <alignment vertical="top"/>
    </xf>
    <xf numFmtId="1" fontId="8" fillId="0" borderId="4" xfId="2" applyNumberFormat="1" applyFont="1" applyFill="1" applyBorder="1" applyAlignment="1">
      <alignment vertical="top" wrapText="1"/>
    </xf>
    <xf numFmtId="10" fontId="8" fillId="0" borderId="15" xfId="0" applyNumberFormat="1" applyFont="1" applyFill="1" applyBorder="1" applyAlignment="1">
      <alignment vertical="top" wrapText="1"/>
    </xf>
    <xf numFmtId="3" fontId="7" fillId="0" borderId="15" xfId="0" applyNumberFormat="1" applyFont="1" applyFill="1" applyBorder="1" applyAlignment="1">
      <alignment vertical="top" wrapText="1"/>
    </xf>
    <xf numFmtId="3" fontId="8" fillId="0" borderId="4" xfId="2" applyNumberFormat="1" applyFont="1" applyFill="1" applyBorder="1" applyAlignment="1">
      <alignment horizontal="right" vertical="top" wrapText="1"/>
    </xf>
    <xf numFmtId="3" fontId="7" fillId="0" borderId="4" xfId="0" applyNumberFormat="1" applyFont="1" applyFill="1" applyBorder="1" applyAlignment="1">
      <alignment horizontal="right" vertical="top"/>
    </xf>
    <xf numFmtId="49" fontId="8" fillId="0" borderId="4" xfId="2" applyNumberFormat="1" applyFont="1" applyFill="1" applyBorder="1" applyAlignment="1">
      <alignment horizontal="right" vertical="top" wrapText="1"/>
    </xf>
    <xf numFmtId="0" fontId="28" fillId="0" borderId="15" xfId="0" applyFont="1" applyBorder="1" applyAlignment="1">
      <alignment vertical="top" wrapText="1"/>
    </xf>
    <xf numFmtId="49" fontId="8" fillId="0" borderId="15" xfId="2" applyNumberFormat="1" applyFont="1" applyFill="1" applyBorder="1" applyAlignment="1">
      <alignment horizontal="right" vertical="top" wrapText="1"/>
    </xf>
    <xf numFmtId="4" fontId="7" fillId="0" borderId="15" xfId="0" applyNumberFormat="1" applyFont="1" applyFill="1" applyBorder="1" applyAlignment="1">
      <alignment vertical="top"/>
    </xf>
    <xf numFmtId="164" fontId="8" fillId="0" borderId="4" xfId="2" applyNumberFormat="1" applyFont="1" applyFill="1" applyBorder="1" applyAlignment="1">
      <alignment horizontal="right" vertical="top" wrapText="1"/>
    </xf>
    <xf numFmtId="0" fontId="9" fillId="0" borderId="1" xfId="0" applyFont="1" applyFill="1" applyBorder="1" applyAlignment="1">
      <alignment horizontal="left" vertical="top" wrapText="1"/>
    </xf>
    <xf numFmtId="0" fontId="9" fillId="0" borderId="15" xfId="0" applyFont="1" applyFill="1" applyBorder="1" applyAlignment="1">
      <alignment horizontal="left" vertical="top" wrapText="1"/>
    </xf>
    <xf numFmtId="0" fontId="41" fillId="18" borderId="1" xfId="0" applyFont="1" applyFill="1" applyBorder="1" applyAlignment="1">
      <alignment horizontal="left" vertical="top" wrapText="1"/>
    </xf>
    <xf numFmtId="0" fontId="9" fillId="0" borderId="15" xfId="0" applyFont="1" applyFill="1" applyBorder="1" applyAlignment="1">
      <alignment vertical="top" wrapText="1"/>
    </xf>
    <xf numFmtId="0" fontId="9" fillId="0" borderId="0" xfId="0" applyFont="1" applyFill="1"/>
    <xf numFmtId="0" fontId="4" fillId="0" borderId="0" xfId="0" applyFont="1" applyFill="1"/>
    <xf numFmtId="0" fontId="9" fillId="0" borderId="1" xfId="0" applyFont="1" applyFill="1" applyBorder="1" applyAlignment="1">
      <alignment vertical="top" wrapText="1"/>
    </xf>
    <xf numFmtId="3" fontId="9" fillId="0" borderId="1" xfId="0" applyNumberFormat="1" applyFont="1" applyFill="1" applyBorder="1" applyAlignment="1">
      <alignment vertical="top" wrapText="1"/>
    </xf>
    <xf numFmtId="0" fontId="29" fillId="11" borderId="10" xfId="6" applyFont="1" applyFill="1" applyBorder="1" applyAlignment="1">
      <alignment horizontal="center" vertical="center" wrapText="1"/>
    </xf>
    <xf numFmtId="0" fontId="29" fillId="11" borderId="7" xfId="6" applyFont="1" applyFill="1" applyBorder="1" applyAlignment="1">
      <alignment horizontal="center" vertical="center" wrapText="1"/>
    </xf>
    <xf numFmtId="0" fontId="9" fillId="0" borderId="4" xfId="0" applyFont="1" applyFill="1" applyBorder="1" applyAlignment="1">
      <alignment horizontal="left" vertical="top" wrapText="1"/>
    </xf>
    <xf numFmtId="3" fontId="8" fillId="0" borderId="1" xfId="5" applyNumberFormat="1" applyFont="1" applyFill="1" applyBorder="1" applyAlignment="1">
      <alignment vertical="top" wrapText="1"/>
    </xf>
    <xf numFmtId="0" fontId="9" fillId="0" borderId="4" xfId="0" applyFont="1" applyFill="1" applyBorder="1" applyAlignment="1">
      <alignment vertical="top" wrapText="1"/>
    </xf>
    <xf numFmtId="164" fontId="8" fillId="0" borderId="1" xfId="5" applyNumberFormat="1" applyFont="1" applyFill="1" applyBorder="1" applyAlignment="1">
      <alignment horizontal="right" vertical="top" wrapText="1"/>
    </xf>
    <xf numFmtId="4" fontId="8" fillId="0" borderId="1" xfId="5" applyNumberFormat="1" applyFont="1" applyFill="1" applyBorder="1" applyAlignment="1">
      <alignment horizontal="right" vertical="top" wrapText="1"/>
    </xf>
    <xf numFmtId="3" fontId="8" fillId="0" borderId="4" xfId="5" applyNumberFormat="1" applyFont="1" applyFill="1" applyBorder="1" applyAlignment="1">
      <alignment horizontal="right" vertical="top" wrapText="1"/>
    </xf>
    <xf numFmtId="164" fontId="8" fillId="0" borderId="15" xfId="5" applyNumberFormat="1" applyFont="1" applyFill="1" applyBorder="1" applyAlignment="1">
      <alignment horizontal="right" vertical="top" wrapText="1"/>
    </xf>
    <xf numFmtId="3" fontId="8" fillId="0" borderId="1" xfId="5" applyNumberFormat="1" applyFont="1" applyFill="1" applyBorder="1" applyAlignment="1">
      <alignment horizontal="right" vertical="top" wrapText="1"/>
    </xf>
    <xf numFmtId="4" fontId="25" fillId="18" borderId="1" xfId="5" applyNumberFormat="1" applyFont="1" applyFill="1" applyBorder="1" applyAlignment="1">
      <alignment vertical="top" wrapText="1"/>
    </xf>
    <xf numFmtId="3" fontId="25" fillId="18" borderId="1" xfId="5" applyNumberFormat="1" applyFont="1" applyFill="1" applyBorder="1" applyAlignment="1">
      <alignment horizontal="right" vertical="top" wrapText="1"/>
    </xf>
    <xf numFmtId="49" fontId="8" fillId="0" borderId="1" xfId="5" applyNumberFormat="1" applyFont="1" applyFill="1" applyBorder="1" applyAlignment="1">
      <alignment horizontal="center" vertical="top" wrapText="1"/>
    </xf>
    <xf numFmtId="49" fontId="25" fillId="18" borderId="1" xfId="5" applyNumberFormat="1" applyFont="1" applyFill="1" applyBorder="1" applyAlignment="1">
      <alignment horizontal="center" vertical="top" wrapText="1"/>
    </xf>
    <xf numFmtId="10" fontId="38" fillId="0" borderId="1" xfId="5" applyNumberFormat="1" applyFont="1" applyFill="1" applyBorder="1" applyAlignment="1">
      <alignment horizontal="right" vertical="top" wrapText="1"/>
    </xf>
    <xf numFmtId="1" fontId="38" fillId="13" borderId="1" xfId="5" applyNumberFormat="1" applyFont="1" applyFill="1" applyBorder="1" applyAlignment="1">
      <alignment horizontal="right" vertical="top" wrapText="1"/>
    </xf>
    <xf numFmtId="164" fontId="25" fillId="18" borderId="1" xfId="5" applyNumberFormat="1" applyFont="1" applyFill="1" applyBorder="1" applyAlignment="1">
      <alignment horizontal="right" vertical="top" wrapText="1"/>
    </xf>
    <xf numFmtId="0" fontId="9" fillId="0" borderId="0" xfId="5" applyFont="1" applyFill="1" applyAlignment="1">
      <alignment vertical="top" wrapText="1"/>
    </xf>
    <xf numFmtId="0" fontId="8" fillId="16" borderId="4" xfId="5" applyFont="1" applyFill="1" applyBorder="1" applyAlignment="1">
      <alignment horizontal="center" vertical="top" wrapText="1"/>
    </xf>
    <xf numFmtId="3" fontId="9" fillId="18" borderId="1" xfId="5" applyNumberFormat="1" applyFont="1" applyFill="1" applyBorder="1" applyAlignment="1">
      <alignment horizontal="right" vertical="top" wrapText="1"/>
    </xf>
    <xf numFmtId="3" fontId="8" fillId="24" borderId="1" xfId="8" applyNumberFormat="1" applyFont="1" applyFill="1" applyBorder="1" applyAlignment="1">
      <alignment vertical="top" wrapText="1"/>
    </xf>
    <xf numFmtId="3" fontId="8" fillId="18" borderId="1" xfId="5" applyNumberFormat="1" applyFont="1" applyFill="1" applyBorder="1" applyAlignment="1">
      <alignment vertical="top" wrapText="1"/>
    </xf>
    <xf numFmtId="9" fontId="38" fillId="18" borderId="15" xfId="5" applyNumberFormat="1" applyFont="1" applyFill="1" applyBorder="1" applyAlignment="1">
      <alignment horizontal="right" vertical="top" wrapText="1"/>
    </xf>
    <xf numFmtId="9" fontId="38" fillId="18" borderId="4" xfId="5" applyNumberFormat="1" applyFont="1" applyFill="1" applyBorder="1" applyAlignment="1">
      <alignment horizontal="right" vertical="top" wrapText="1"/>
    </xf>
    <xf numFmtId="3" fontId="38" fillId="18" borderId="8" xfId="5" applyNumberFormat="1" applyFont="1" applyFill="1" applyBorder="1" applyAlignment="1">
      <alignment horizontal="right" vertical="top" wrapText="1"/>
    </xf>
    <xf numFmtId="1" fontId="38" fillId="0" borderId="8" xfId="5" applyNumberFormat="1" applyFont="1" applyFill="1" applyBorder="1" applyAlignment="1">
      <alignment horizontal="right" vertical="top" wrapText="1"/>
    </xf>
    <xf numFmtId="3" fontId="8" fillId="18" borderId="4" xfId="5" applyNumberFormat="1" applyFont="1" applyFill="1" applyBorder="1" applyAlignment="1">
      <alignment vertical="top" wrapText="1"/>
    </xf>
    <xf numFmtId="49" fontId="8" fillId="0" borderId="1" xfId="6" applyNumberFormat="1" applyFont="1" applyFill="1" applyBorder="1" applyAlignment="1">
      <alignment horizontal="right" vertical="top" wrapText="1"/>
    </xf>
    <xf numFmtId="0" fontId="8" fillId="0" borderId="1" xfId="6" applyFont="1" applyBorder="1" applyAlignment="1">
      <alignment horizontal="left" vertical="top" wrapText="1"/>
    </xf>
    <xf numFmtId="0" fontId="8" fillId="0" borderId="1" xfId="6" applyFont="1" applyFill="1" applyBorder="1" applyAlignment="1">
      <alignment horizontal="left" vertical="top" wrapText="1"/>
    </xf>
    <xf numFmtId="10" fontId="25" fillId="10" borderId="1" xfId="6" applyNumberFormat="1" applyFont="1" applyFill="1" applyBorder="1" applyAlignment="1">
      <alignment horizontal="right" vertical="top" wrapText="1"/>
    </xf>
    <xf numFmtId="3" fontId="25" fillId="10" borderId="1" xfId="6" applyNumberFormat="1" applyFont="1" applyFill="1" applyBorder="1" applyAlignment="1">
      <alignment horizontal="left" vertical="top" wrapText="1"/>
    </xf>
    <xf numFmtId="10" fontId="41" fillId="19" borderId="1" xfId="6" applyNumberFormat="1" applyFont="1" applyFill="1" applyBorder="1" applyAlignment="1">
      <alignment horizontal="right" vertical="top" wrapText="1"/>
    </xf>
    <xf numFmtId="3" fontId="41" fillId="19" borderId="1" xfId="6" applyNumberFormat="1" applyFont="1" applyFill="1" applyBorder="1" applyAlignment="1">
      <alignment horizontal="left" vertical="top" wrapText="1"/>
    </xf>
    <xf numFmtId="4" fontId="9" fillId="0" borderId="0" xfId="6" applyNumberFormat="1" applyFont="1"/>
    <xf numFmtId="0" fontId="43" fillId="11" borderId="10" xfId="6" applyFont="1" applyFill="1" applyBorder="1" applyAlignment="1">
      <alignment vertical="center" wrapText="1"/>
    </xf>
    <xf numFmtId="0" fontId="43" fillId="11" borderId="7" xfId="6" applyFont="1" applyFill="1" applyBorder="1" applyAlignment="1">
      <alignment vertical="center" wrapText="1"/>
    </xf>
    <xf numFmtId="4" fontId="14" fillId="8" borderId="1" xfId="0" applyNumberFormat="1" applyFont="1" applyFill="1" applyBorder="1" applyAlignment="1">
      <alignment horizontal="right" vertical="center" wrapText="1"/>
    </xf>
    <xf numFmtId="0" fontId="14" fillId="25" borderId="1" xfId="0" applyFont="1" applyFill="1" applyBorder="1" applyAlignment="1">
      <alignment horizontal="center" vertical="center" wrapText="1"/>
    </xf>
    <xf numFmtId="0" fontId="15" fillId="19" borderId="1" xfId="0" applyFont="1" applyFill="1" applyBorder="1"/>
    <xf numFmtId="0" fontId="16" fillId="21" borderId="1" xfId="0" applyFont="1" applyFill="1" applyBorder="1" applyAlignment="1">
      <alignment horizontal="right" vertical="top" wrapText="1"/>
    </xf>
    <xf numFmtId="0" fontId="16" fillId="19" borderId="1" xfId="0" applyFont="1" applyFill="1" applyBorder="1" applyAlignment="1">
      <alignment horizontal="justify" vertical="center" wrapText="1"/>
    </xf>
    <xf numFmtId="4" fontId="16" fillId="19" borderId="1" xfId="0" applyNumberFormat="1" applyFont="1" applyFill="1" applyBorder="1" applyAlignment="1">
      <alignment horizontal="right" vertical="center" wrapText="1"/>
    </xf>
    <xf numFmtId="4" fontId="16" fillId="21" borderId="1" xfId="3" applyNumberFormat="1" applyFont="1" applyFill="1" applyBorder="1" applyAlignment="1">
      <alignment horizontal="right" vertical="center" wrapText="1"/>
    </xf>
    <xf numFmtId="10" fontId="16" fillId="21" borderId="1" xfId="0" applyNumberFormat="1" applyFont="1" applyFill="1" applyBorder="1" applyAlignment="1">
      <alignment horizontal="right" vertical="center" wrapText="1"/>
    </xf>
    <xf numFmtId="4" fontId="14" fillId="21" borderId="1" xfId="0" applyNumberFormat="1" applyFont="1" applyFill="1" applyBorder="1" applyAlignment="1">
      <alignment horizontal="right" vertical="center" wrapText="1"/>
    </xf>
    <xf numFmtId="4" fontId="16" fillId="19" borderId="1" xfId="0" applyNumberFormat="1" applyFont="1" applyFill="1" applyBorder="1" applyAlignment="1">
      <alignment horizontal="right" vertical="top" wrapText="1"/>
    </xf>
    <xf numFmtId="0" fontId="17" fillId="19" borderId="1" xfId="0" applyFont="1" applyFill="1" applyBorder="1"/>
    <xf numFmtId="0" fontId="14" fillId="21" borderId="1" xfId="0" applyFont="1" applyFill="1" applyBorder="1" applyAlignment="1">
      <alignment vertical="center" wrapText="1"/>
    </xf>
    <xf numFmtId="0" fontId="14" fillId="19" borderId="1" xfId="0" applyFont="1" applyFill="1" applyBorder="1" applyAlignment="1">
      <alignment vertical="center" wrapText="1"/>
    </xf>
    <xf numFmtId="4" fontId="14" fillId="19" borderId="1" xfId="0" applyNumberFormat="1" applyFont="1" applyFill="1" applyBorder="1" applyAlignment="1">
      <alignment horizontal="right" vertical="center" wrapText="1"/>
    </xf>
    <xf numFmtId="10" fontId="14" fillId="21" borderId="1" xfId="0" applyNumberFormat="1" applyFont="1" applyFill="1" applyBorder="1" applyAlignment="1">
      <alignment horizontal="right" vertical="center" wrapText="1"/>
    </xf>
    <xf numFmtId="0" fontId="47" fillId="25" borderId="1" xfId="0" applyFont="1" applyFill="1" applyBorder="1" applyAlignment="1">
      <alignment horizontal="center" vertical="center" wrapText="1"/>
    </xf>
    <xf numFmtId="0" fontId="18" fillId="13" borderId="9" xfId="0" applyFont="1" applyFill="1" applyBorder="1"/>
    <xf numFmtId="0" fontId="15" fillId="13" borderId="10" xfId="0" applyFont="1" applyFill="1" applyBorder="1"/>
    <xf numFmtId="0" fontId="15" fillId="13" borderId="11" xfId="0" applyFont="1" applyFill="1" applyBorder="1"/>
    <xf numFmtId="0" fontId="18" fillId="13" borderId="12" xfId="0" applyFont="1" applyFill="1" applyBorder="1"/>
    <xf numFmtId="0" fontId="15" fillId="13" borderId="7" xfId="0" applyFont="1" applyFill="1" applyBorder="1"/>
    <xf numFmtId="0" fontId="15" fillId="13" borderId="13" xfId="0" applyFont="1" applyFill="1" applyBorder="1"/>
    <xf numFmtId="0" fontId="20" fillId="21" borderId="1" xfId="0" applyFont="1" applyFill="1" applyBorder="1" applyAlignment="1">
      <alignment vertical="center" wrapText="1"/>
    </xf>
    <xf numFmtId="0" fontId="24" fillId="11" borderId="1" xfId="5" applyFont="1" applyFill="1" applyBorder="1" applyAlignment="1">
      <alignment horizontal="center" vertical="center"/>
    </xf>
    <xf numFmtId="0" fontId="24" fillId="12" borderId="1" xfId="5" applyFont="1" applyFill="1" applyBorder="1" applyAlignment="1">
      <alignment horizontal="center" vertical="center" wrapText="1"/>
    </xf>
    <xf numFmtId="49" fontId="24" fillId="12" borderId="1" xfId="5" applyNumberFormat="1" applyFont="1" applyFill="1" applyBorder="1" applyAlignment="1">
      <alignment horizontal="center" vertical="center" wrapText="1"/>
    </xf>
    <xf numFmtId="9" fontId="24" fillId="12" borderId="1" xfId="5" applyNumberFormat="1" applyFont="1" applyFill="1" applyBorder="1" applyAlignment="1">
      <alignment horizontal="center" vertical="center" wrapText="1"/>
    </xf>
    <xf numFmtId="0" fontId="8" fillId="4" borderId="1" xfId="5" applyFont="1" applyFill="1" applyBorder="1" applyAlignment="1">
      <alignment horizontal="left" vertical="top" wrapText="1"/>
    </xf>
    <xf numFmtId="3" fontId="8" fillId="19" borderId="1" xfId="5" applyNumberFormat="1" applyFont="1" applyFill="1" applyBorder="1" applyAlignment="1">
      <alignment horizontal="right" vertical="top" wrapText="1"/>
    </xf>
    <xf numFmtId="3" fontId="8" fillId="0" borderId="1" xfId="5" applyNumberFormat="1" applyFont="1" applyBorder="1" applyAlignment="1">
      <alignment horizontal="right" vertical="top"/>
    </xf>
    <xf numFmtId="0" fontId="8" fillId="0" borderId="4" xfId="5" applyFont="1" applyFill="1" applyBorder="1" applyAlignment="1">
      <alignment horizontal="left" vertical="top" wrapText="1"/>
    </xf>
    <xf numFmtId="0" fontId="8" fillId="0" borderId="1" xfId="5" applyFont="1" applyFill="1" applyBorder="1" applyAlignment="1">
      <alignment horizontal="left" vertical="top" wrapText="1"/>
    </xf>
    <xf numFmtId="0" fontId="8" fillId="6" borderId="1" xfId="5" applyFont="1" applyFill="1" applyBorder="1" applyAlignment="1">
      <alignment horizontal="left" vertical="top" wrapText="1"/>
    </xf>
    <xf numFmtId="0" fontId="8" fillId="6" borderId="15" xfId="5" applyFont="1" applyFill="1" applyBorder="1" applyAlignment="1">
      <alignment horizontal="left" vertical="top" wrapText="1"/>
    </xf>
    <xf numFmtId="3" fontId="8" fillId="0" borderId="4" xfId="5" applyNumberFormat="1" applyFont="1" applyBorder="1" applyAlignment="1">
      <alignment horizontal="right" vertical="top"/>
    </xf>
    <xf numFmtId="3" fontId="8" fillId="0" borderId="15" xfId="5" applyNumberFormat="1" applyFont="1" applyBorder="1" applyAlignment="1">
      <alignment horizontal="right" vertical="top"/>
    </xf>
    <xf numFmtId="0" fontId="8" fillId="0" borderId="1" xfId="5" applyFont="1" applyBorder="1" applyAlignment="1">
      <alignment horizontal="left" vertical="top" wrapText="1"/>
    </xf>
    <xf numFmtId="0" fontId="8" fillId="0" borderId="4" xfId="5" applyFont="1" applyBorder="1" applyAlignment="1">
      <alignment horizontal="left" vertical="top" wrapText="1"/>
    </xf>
    <xf numFmtId="0" fontId="25" fillId="19" borderId="1" xfId="5" applyFont="1" applyFill="1" applyBorder="1" applyAlignment="1">
      <alignment horizontal="left" vertical="top" wrapText="1"/>
    </xf>
    <xf numFmtId="3" fontId="25" fillId="19" borderId="1" xfId="5" applyNumberFormat="1" applyFont="1" applyFill="1" applyBorder="1" applyAlignment="1">
      <alignment horizontal="right" vertical="top" wrapText="1"/>
    </xf>
    <xf numFmtId="0" fontId="8" fillId="0" borderId="15" xfId="5" applyFont="1" applyBorder="1" applyAlignment="1">
      <alignment horizontal="left" vertical="top" wrapText="1"/>
    </xf>
    <xf numFmtId="0" fontId="8" fillId="0" borderId="4" xfId="5" applyFont="1" applyFill="1" applyBorder="1" applyAlignment="1">
      <alignment vertical="top"/>
    </xf>
    <xf numFmtId="0" fontId="8" fillId="0" borderId="4" xfId="5" applyFont="1" applyBorder="1" applyAlignment="1">
      <alignment vertical="top" wrapText="1"/>
    </xf>
    <xf numFmtId="0" fontId="8" fillId="0" borderId="1" xfId="5" applyFont="1" applyFill="1" applyBorder="1" applyAlignment="1">
      <alignment vertical="top"/>
    </xf>
    <xf numFmtId="0" fontId="8" fillId="0" borderId="1" xfId="5" applyFont="1" applyBorder="1" applyAlignment="1">
      <alignment vertical="top" wrapText="1"/>
    </xf>
    <xf numFmtId="3" fontId="8" fillId="0" borderId="1" xfId="5" applyNumberFormat="1" applyFont="1" applyFill="1" applyBorder="1" applyAlignment="1">
      <alignment horizontal="right" vertical="top"/>
    </xf>
    <xf numFmtId="0" fontId="8" fillId="0" borderId="15" xfId="5" applyFont="1" applyFill="1" applyBorder="1" applyAlignment="1">
      <alignment vertical="top"/>
    </xf>
    <xf numFmtId="0" fontId="8" fillId="0" borderId="15" xfId="5" applyFont="1" applyBorder="1" applyAlignment="1">
      <alignment vertical="top" wrapText="1"/>
    </xf>
    <xf numFmtId="164" fontId="38" fillId="0" borderId="4" xfId="5" applyNumberFormat="1" applyFont="1" applyFill="1" applyBorder="1" applyAlignment="1">
      <alignment horizontal="right" vertical="top" wrapText="1"/>
    </xf>
    <xf numFmtId="0" fontId="8" fillId="0" borderId="1" xfId="5" applyFont="1" applyFill="1" applyBorder="1" applyAlignment="1">
      <alignment vertical="top" wrapText="1"/>
    </xf>
    <xf numFmtId="0" fontId="25" fillId="18" borderId="1" xfId="5" applyFont="1" applyFill="1" applyBorder="1" applyAlignment="1">
      <alignment vertical="top" wrapText="1"/>
    </xf>
    <xf numFmtId="0" fontId="8" fillId="0" borderId="15" xfId="5" applyFont="1" applyFill="1" applyBorder="1" applyAlignment="1">
      <alignment vertical="top" wrapText="1"/>
    </xf>
    <xf numFmtId="0" fontId="45" fillId="19" borderId="1" xfId="5" applyFont="1" applyFill="1" applyBorder="1" applyAlignment="1">
      <alignment vertical="top" wrapText="1"/>
    </xf>
    <xf numFmtId="1" fontId="8" fillId="0" borderId="1" xfId="5" applyNumberFormat="1" applyFont="1" applyFill="1" applyBorder="1" applyAlignment="1">
      <alignment horizontal="right" vertical="top" wrapText="1"/>
    </xf>
    <xf numFmtId="10" fontId="49" fillId="0" borderId="1" xfId="0" applyNumberFormat="1" applyFont="1" applyFill="1" applyBorder="1" applyAlignment="1">
      <alignment vertical="top"/>
    </xf>
    <xf numFmtId="10" fontId="49" fillId="0" borderId="15" xfId="0" applyNumberFormat="1" applyFont="1" applyFill="1" applyBorder="1" applyAlignment="1">
      <alignment vertical="top"/>
    </xf>
    <xf numFmtId="10" fontId="49" fillId="0" borderId="4" xfId="0" applyNumberFormat="1" applyFont="1" applyFill="1" applyBorder="1" applyAlignment="1">
      <alignment vertical="top"/>
    </xf>
    <xf numFmtId="4" fontId="49" fillId="0" borderId="15" xfId="0" applyNumberFormat="1" applyFont="1" applyFill="1" applyBorder="1" applyAlignment="1">
      <alignment vertical="top"/>
    </xf>
    <xf numFmtId="10" fontId="49" fillId="0" borderId="15" xfId="0" applyNumberFormat="1" applyFont="1" applyFill="1" applyBorder="1" applyAlignment="1">
      <alignment vertical="top" wrapText="1"/>
    </xf>
    <xf numFmtId="4" fontId="8" fillId="0" borderId="15" xfId="2" applyNumberFormat="1" applyFont="1" applyFill="1" applyBorder="1" applyAlignment="1">
      <alignment horizontal="right" vertical="top" wrapText="1"/>
    </xf>
    <xf numFmtId="3" fontId="8" fillId="0" borderId="4" xfId="0" applyNumberFormat="1" applyFont="1" applyFill="1" applyBorder="1" applyAlignment="1">
      <alignment horizontal="right" vertical="top" wrapText="1"/>
    </xf>
    <xf numFmtId="3" fontId="9" fillId="0" borderId="4" xfId="0" applyNumberFormat="1" applyFont="1" applyFill="1" applyBorder="1" applyAlignment="1">
      <alignment vertical="top"/>
    </xf>
    <xf numFmtId="3" fontId="9" fillId="0" borderId="15" xfId="0" applyNumberFormat="1" applyFont="1" applyFill="1" applyBorder="1" applyAlignment="1">
      <alignment vertical="top" wrapText="1"/>
    </xf>
    <xf numFmtId="3" fontId="8" fillId="0" borderId="1" xfId="0" applyNumberFormat="1" applyFont="1" applyFill="1" applyBorder="1" applyAlignment="1" applyProtection="1">
      <alignment horizontal="right" vertical="top"/>
      <protection locked="0"/>
    </xf>
    <xf numFmtId="3" fontId="49" fillId="0" borderId="1" xfId="0" applyNumberFormat="1" applyFont="1" applyFill="1" applyBorder="1" applyAlignment="1">
      <alignment horizontal="right" vertical="top"/>
    </xf>
    <xf numFmtId="3" fontId="8" fillId="0" borderId="15" xfId="5" applyNumberFormat="1" applyFont="1" applyFill="1" applyBorder="1" applyAlignment="1">
      <alignment horizontal="right" vertical="top" wrapText="1"/>
    </xf>
    <xf numFmtId="0" fontId="8" fillId="0" borderId="1" xfId="6" applyFont="1" applyFill="1" applyBorder="1" applyAlignment="1">
      <alignment horizontal="left" vertical="top" wrapText="1"/>
    </xf>
    <xf numFmtId="0" fontId="25" fillId="18" borderId="1" xfId="0" applyFont="1" applyFill="1" applyBorder="1" applyAlignment="1">
      <alignment horizontal="left" vertical="top" wrapText="1"/>
    </xf>
    <xf numFmtId="0" fontId="29" fillId="11" borderId="12" xfId="0" applyFont="1" applyFill="1" applyBorder="1" applyAlignment="1">
      <alignment horizontal="left" vertical="top"/>
    </xf>
    <xf numFmtId="0" fontId="8" fillId="0" borderId="1" xfId="6" applyFont="1" applyFill="1" applyBorder="1" applyAlignment="1">
      <alignment horizontal="left" vertical="top" wrapText="1"/>
    </xf>
    <xf numFmtId="0" fontId="25" fillId="18" borderId="1" xfId="0" applyFont="1" applyFill="1" applyBorder="1" applyAlignment="1">
      <alignment horizontal="right" vertical="top" wrapText="1"/>
    </xf>
    <xf numFmtId="0" fontId="25" fillId="18" borderId="1" xfId="0" applyFont="1" applyFill="1" applyBorder="1" applyAlignment="1">
      <alignment vertical="top" wrapText="1"/>
    </xf>
    <xf numFmtId="0" fontId="25" fillId="18" borderId="1" xfId="5" applyFont="1" applyFill="1" applyBorder="1" applyAlignment="1">
      <alignment horizontal="left" vertical="top" wrapText="1"/>
    </xf>
    <xf numFmtId="49" fontId="25" fillId="18" borderId="1" xfId="0" applyNumberFormat="1" applyFont="1" applyFill="1" applyBorder="1" applyAlignment="1">
      <alignment vertical="top" wrapText="1"/>
    </xf>
    <xf numFmtId="0" fontId="25" fillId="18" borderId="1" xfId="5" applyFont="1" applyFill="1" applyBorder="1" applyAlignment="1">
      <alignment horizontal="center" vertical="top" wrapText="1"/>
    </xf>
    <xf numFmtId="9" fontId="8" fillId="18" borderId="1" xfId="5" applyNumberFormat="1" applyFont="1" applyFill="1" applyBorder="1" applyAlignment="1">
      <alignment horizontal="right" vertical="top" wrapText="1"/>
    </xf>
    <xf numFmtId="3" fontId="8" fillId="18" borderId="1" xfId="5" applyNumberFormat="1" applyFont="1" applyFill="1" applyBorder="1" applyAlignment="1">
      <alignment horizontal="right" vertical="top" wrapText="1"/>
    </xf>
    <xf numFmtId="0" fontId="8" fillId="0" borderId="0" xfId="5" applyFont="1" applyFill="1" applyAlignment="1">
      <alignment vertical="top" wrapText="1"/>
    </xf>
    <xf numFmtId="0" fontId="8" fillId="16" borderId="4" xfId="5" applyFont="1" applyFill="1" applyBorder="1" applyAlignment="1">
      <alignment horizontal="left" vertical="top" wrapText="1"/>
    </xf>
    <xf numFmtId="49" fontId="25" fillId="18" borderId="1" xfId="5" applyNumberFormat="1" applyFont="1" applyFill="1" applyBorder="1" applyAlignment="1">
      <alignment horizontal="left" vertical="top" wrapText="1"/>
    </xf>
    <xf numFmtId="0" fontId="25" fillId="18" borderId="4" xfId="5" applyFont="1" applyFill="1" applyBorder="1" applyAlignment="1">
      <alignment horizontal="left" vertical="top" wrapText="1"/>
    </xf>
    <xf numFmtId="0" fontId="8" fillId="0" borderId="4" xfId="5" applyFont="1" applyFill="1" applyBorder="1" applyAlignment="1">
      <alignment vertical="top" wrapText="1"/>
    </xf>
    <xf numFmtId="9" fontId="8" fillId="0" borderId="1" xfId="0" applyNumberFormat="1" applyFont="1" applyFill="1" applyBorder="1" applyAlignment="1">
      <alignment horizontal="right" vertical="top"/>
    </xf>
    <xf numFmtId="49" fontId="8" fillId="0" borderId="15" xfId="0" applyNumberFormat="1" applyFont="1" applyFill="1" applyBorder="1" applyAlignment="1">
      <alignment horizontal="right" vertical="top"/>
    </xf>
    <xf numFmtId="4" fontId="25" fillId="18" borderId="1" xfId="5" applyNumberFormat="1" applyFont="1" applyFill="1" applyBorder="1" applyAlignment="1">
      <alignment horizontal="right" vertical="top" wrapText="1"/>
    </xf>
    <xf numFmtId="3" fontId="8" fillId="18" borderId="1" xfId="6" applyNumberFormat="1" applyFont="1" applyFill="1" applyBorder="1" applyAlignment="1">
      <alignment horizontal="right" vertical="top" wrapText="1"/>
    </xf>
    <xf numFmtId="3" fontId="25" fillId="18" borderId="1" xfId="6" applyNumberFormat="1" applyFont="1" applyFill="1" applyBorder="1" applyAlignment="1">
      <alignment horizontal="right" vertical="top" wrapText="1"/>
    </xf>
    <xf numFmtId="0" fontId="23" fillId="0" borderId="0" xfId="0" applyFont="1" applyAlignment="1">
      <alignment wrapText="1"/>
    </xf>
    <xf numFmtId="3" fontId="49" fillId="0" borderId="4" xfId="0" applyNumberFormat="1" applyFont="1" applyFill="1" applyBorder="1" applyAlignment="1">
      <alignment vertical="top"/>
    </xf>
    <xf numFmtId="0" fontId="29" fillId="11" borderId="12" xfId="5" applyFont="1" applyFill="1" applyBorder="1" applyAlignment="1">
      <alignment horizontal="left" vertical="center"/>
    </xf>
    <xf numFmtId="0" fontId="29" fillId="11" borderId="7" xfId="5" applyFont="1" applyFill="1" applyBorder="1" applyAlignment="1">
      <alignment horizontal="left" vertical="center"/>
    </xf>
    <xf numFmtId="0" fontId="8" fillId="0" borderId="1" xfId="6" applyFont="1" applyFill="1" applyBorder="1" applyAlignment="1">
      <alignment horizontal="left" vertical="top" wrapText="1"/>
    </xf>
    <xf numFmtId="0" fontId="29" fillId="11" borderId="7" xfId="0" applyFont="1" applyFill="1" applyBorder="1" applyAlignment="1">
      <alignment horizontal="left" vertical="top" wrapText="1"/>
    </xf>
    <xf numFmtId="0" fontId="29" fillId="11" borderId="0" xfId="0" applyFont="1" applyFill="1" applyAlignment="1">
      <alignment horizontal="left" vertical="top" wrapText="1"/>
    </xf>
    <xf numFmtId="10" fontId="8" fillId="0" borderId="1" xfId="5" applyNumberFormat="1" applyFont="1" applyFill="1" applyBorder="1" applyAlignment="1">
      <alignment horizontal="right" vertical="top" wrapText="1"/>
    </xf>
    <xf numFmtId="164" fontId="7" fillId="0" borderId="4" xfId="0" applyNumberFormat="1" applyFont="1" applyFill="1" applyBorder="1" applyAlignment="1">
      <alignment vertical="top"/>
    </xf>
    <xf numFmtId="164" fontId="8" fillId="0" borderId="4" xfId="2" applyNumberFormat="1" applyFont="1" applyFill="1" applyBorder="1" applyAlignment="1">
      <alignment vertical="top" wrapText="1"/>
    </xf>
    <xf numFmtId="0" fontId="8" fillId="0" borderId="17" xfId="0" applyFont="1" applyFill="1" applyBorder="1" applyAlignment="1">
      <alignment horizontal="left" vertical="top"/>
    </xf>
    <xf numFmtId="49" fontId="8" fillId="0" borderId="17" xfId="2" applyNumberFormat="1" applyFont="1" applyFill="1" applyBorder="1" applyAlignment="1">
      <alignment horizontal="left" vertical="top" wrapText="1"/>
    </xf>
    <xf numFmtId="0" fontId="8" fillId="0" borderId="17" xfId="2" applyFont="1" applyFill="1" applyBorder="1" applyAlignment="1">
      <alignment horizontal="left" vertical="top" wrapText="1"/>
    </xf>
    <xf numFmtId="0" fontId="8" fillId="0" borderId="15" xfId="2" applyNumberFormat="1" applyFont="1" applyFill="1" applyBorder="1" applyAlignment="1">
      <alignment horizontal="left" vertical="top" wrapText="1"/>
    </xf>
    <xf numFmtId="4" fontId="8" fillId="0" borderId="1" xfId="5" applyNumberFormat="1" applyFont="1" applyFill="1" applyBorder="1" applyAlignment="1">
      <alignment vertical="top" wrapText="1"/>
    </xf>
    <xf numFmtId="2" fontId="8" fillId="0" borderId="1" xfId="5" applyNumberFormat="1" applyFont="1" applyFill="1" applyBorder="1" applyAlignment="1">
      <alignment horizontal="right" vertical="top" wrapText="1"/>
    </xf>
    <xf numFmtId="2" fontId="25" fillId="18" borderId="1" xfId="5" applyNumberFormat="1" applyFont="1" applyFill="1" applyBorder="1" applyAlignment="1">
      <alignment horizontal="right" vertical="top" wrapText="1"/>
    </xf>
    <xf numFmtId="0" fontId="8" fillId="0" borderId="1" xfId="0" applyFont="1" applyFill="1" applyBorder="1" applyAlignment="1">
      <alignment horizontal="right" vertical="top" wrapText="1"/>
    </xf>
    <xf numFmtId="0" fontId="8" fillId="0" borderId="1" xfId="5" applyFont="1" applyFill="1" applyBorder="1" applyAlignment="1">
      <alignment horizontal="center" vertical="top" wrapText="1"/>
    </xf>
    <xf numFmtId="9" fontId="8" fillId="18" borderId="15" xfId="5" applyNumberFormat="1" applyFont="1" applyFill="1" applyBorder="1" applyAlignment="1">
      <alignment horizontal="right" vertical="top" wrapText="1"/>
    </xf>
    <xf numFmtId="3" fontId="8" fillId="18" borderId="15" xfId="5" applyNumberFormat="1" applyFont="1" applyFill="1" applyBorder="1" applyAlignment="1">
      <alignment horizontal="right" vertical="top" wrapText="1"/>
    </xf>
    <xf numFmtId="0" fontId="8" fillId="16" borderId="1" xfId="5" applyFont="1" applyFill="1" applyBorder="1" applyAlignment="1">
      <alignment horizontal="center" vertical="top" wrapText="1"/>
    </xf>
    <xf numFmtId="0" fontId="8" fillId="0" borderId="1" xfId="0" applyFont="1" applyBorder="1" applyAlignment="1">
      <alignment horizontal="right" vertical="top" wrapText="1"/>
    </xf>
    <xf numFmtId="1" fontId="8" fillId="0" borderId="4" xfId="5" applyNumberFormat="1" applyFont="1" applyFill="1" applyBorder="1" applyAlignment="1">
      <alignment horizontal="right" vertical="top" wrapText="1"/>
    </xf>
    <xf numFmtId="9" fontId="8" fillId="18" borderId="4" xfId="5" applyNumberFormat="1" applyFont="1" applyFill="1" applyBorder="1" applyAlignment="1">
      <alignment horizontal="right" vertical="top" wrapText="1"/>
    </xf>
    <xf numFmtId="3" fontId="8" fillId="18" borderId="15" xfId="5" applyNumberFormat="1" applyFont="1" applyFill="1" applyBorder="1" applyAlignment="1">
      <alignment vertical="top" wrapText="1"/>
    </xf>
    <xf numFmtId="1" fontId="8" fillId="0" borderId="15" xfId="5" applyNumberFormat="1" applyFont="1" applyFill="1" applyBorder="1" applyAlignment="1">
      <alignment horizontal="right" vertical="top" wrapText="1"/>
    </xf>
    <xf numFmtId="3" fontId="8" fillId="0" borderId="8" xfId="5" applyNumberFormat="1" applyFont="1" applyFill="1" applyBorder="1" applyAlignment="1">
      <alignment horizontal="right" vertical="top" wrapText="1"/>
    </xf>
    <xf numFmtId="49" fontId="8" fillId="0" borderId="1" xfId="5" applyNumberFormat="1" applyFont="1" applyFill="1" applyBorder="1" applyAlignment="1">
      <alignment horizontal="left" vertical="top"/>
    </xf>
    <xf numFmtId="164" fontId="8" fillId="0" borderId="1" xfId="6" applyNumberFormat="1" applyFont="1" applyFill="1" applyBorder="1" applyAlignment="1">
      <alignment horizontal="right" vertical="top" wrapText="1"/>
    </xf>
    <xf numFmtId="4" fontId="8" fillId="0" borderId="1" xfId="6" applyNumberFormat="1" applyFont="1" applyFill="1" applyBorder="1" applyAlignment="1">
      <alignment horizontal="right" vertical="top" wrapText="1"/>
    </xf>
    <xf numFmtId="3" fontId="8" fillId="0" borderId="17" xfId="2" applyNumberFormat="1" applyFont="1" applyFill="1" applyBorder="1" applyAlignment="1">
      <alignment horizontal="left" vertical="top" wrapText="1"/>
    </xf>
    <xf numFmtId="0" fontId="8" fillId="0" borderId="17" xfId="0" applyFont="1" applyFill="1" applyBorder="1" applyAlignment="1">
      <alignment vertical="top"/>
    </xf>
    <xf numFmtId="0" fontId="8" fillId="0" borderId="17" xfId="0" applyFont="1" applyFill="1" applyBorder="1" applyAlignment="1">
      <alignment vertical="top" wrapText="1"/>
    </xf>
    <xf numFmtId="0" fontId="8" fillId="0" borderId="15" xfId="5" applyFont="1" applyFill="1" applyBorder="1" applyAlignment="1">
      <alignment horizontal="left" vertical="top" wrapText="1"/>
    </xf>
    <xf numFmtId="49" fontId="8" fillId="18" borderId="1" xfId="5" applyNumberFormat="1" applyFont="1" applyFill="1" applyBorder="1" applyAlignment="1">
      <alignment horizontal="center" vertical="top" wrapText="1"/>
    </xf>
    <xf numFmtId="0" fontId="8" fillId="18" borderId="1" xfId="5" applyFont="1" applyFill="1" applyBorder="1" applyAlignment="1">
      <alignment horizontal="center" vertical="top" wrapText="1"/>
    </xf>
    <xf numFmtId="0" fontId="8" fillId="18" borderId="4" xfId="5" applyFont="1" applyFill="1" applyBorder="1" applyAlignment="1">
      <alignment horizontal="center" vertical="top" wrapText="1"/>
    </xf>
    <xf numFmtId="4" fontId="8" fillId="18" borderId="1" xfId="5" applyNumberFormat="1" applyFont="1" applyFill="1" applyBorder="1" applyAlignment="1">
      <alignment vertical="top" wrapText="1"/>
    </xf>
    <xf numFmtId="0" fontId="8" fillId="18" borderId="1" xfId="5" applyFont="1" applyFill="1" applyBorder="1" applyAlignment="1">
      <alignment vertical="top" wrapText="1"/>
    </xf>
    <xf numFmtId="10" fontId="8" fillId="18" borderId="1" xfId="5" applyNumberFormat="1" applyFont="1" applyFill="1" applyBorder="1" applyAlignment="1">
      <alignment horizontal="right" vertical="top" wrapText="1"/>
    </xf>
    <xf numFmtId="2" fontId="8" fillId="18" borderId="1" xfId="5" applyNumberFormat="1" applyFont="1" applyFill="1" applyBorder="1" applyAlignment="1">
      <alignment horizontal="right" vertical="top" wrapText="1"/>
    </xf>
    <xf numFmtId="1" fontId="8" fillId="18" borderId="1" xfId="5" applyNumberFormat="1" applyFont="1" applyFill="1" applyBorder="1" applyAlignment="1">
      <alignment horizontal="right" vertical="top" wrapText="1"/>
    </xf>
    <xf numFmtId="1" fontId="8" fillId="18" borderId="4" xfId="5" applyNumberFormat="1" applyFont="1" applyFill="1" applyBorder="1" applyAlignment="1">
      <alignment horizontal="right" vertical="top" wrapText="1"/>
    </xf>
    <xf numFmtId="1" fontId="8" fillId="18" borderId="15" xfId="5" applyNumberFormat="1" applyFont="1" applyFill="1" applyBorder="1" applyAlignment="1">
      <alignment horizontal="right" vertical="top" wrapText="1"/>
    </xf>
    <xf numFmtId="9" fontId="26" fillId="18" borderId="1" xfId="5" applyNumberFormat="1" applyFont="1" applyFill="1" applyBorder="1" applyAlignment="1">
      <alignment horizontal="center" vertical="center" wrapText="1"/>
    </xf>
    <xf numFmtId="3" fontId="8" fillId="18" borderId="4" xfId="5" applyNumberFormat="1" applyFont="1" applyFill="1" applyBorder="1" applyAlignment="1">
      <alignment horizontal="right" vertical="top" wrapText="1"/>
    </xf>
    <xf numFmtId="4" fontId="8" fillId="18" borderId="1" xfId="5" applyNumberFormat="1" applyFont="1" applyFill="1" applyBorder="1" applyAlignment="1">
      <alignment horizontal="right" vertical="top" wrapText="1"/>
    </xf>
    <xf numFmtId="3" fontId="8" fillId="18" borderId="8" xfId="5" applyNumberFormat="1" applyFont="1" applyFill="1" applyBorder="1" applyAlignment="1">
      <alignment vertical="top" wrapText="1"/>
    </xf>
    <xf numFmtId="3" fontId="26" fillId="18" borderId="1" xfId="5" applyNumberFormat="1" applyFont="1" applyFill="1" applyBorder="1" applyAlignment="1">
      <alignment horizontal="center" vertical="center" wrapText="1"/>
    </xf>
    <xf numFmtId="3" fontId="25" fillId="18" borderId="15" xfId="5" applyNumberFormat="1" applyFont="1" applyFill="1" applyBorder="1" applyAlignment="1">
      <alignment horizontal="right" vertical="top" wrapText="1"/>
    </xf>
    <xf numFmtId="3" fontId="45" fillId="19" borderId="1" xfId="5" applyNumberFormat="1" applyFont="1" applyFill="1" applyBorder="1" applyAlignment="1">
      <alignment horizontal="right" vertical="top" wrapText="1"/>
    </xf>
    <xf numFmtId="4" fontId="25" fillId="19" borderId="1" xfId="5" applyNumberFormat="1" applyFont="1" applyFill="1" applyBorder="1" applyAlignment="1">
      <alignment horizontal="right" vertical="top" wrapText="1"/>
    </xf>
    <xf numFmtId="164" fontId="8" fillId="18" borderId="1" xfId="5" applyNumberFormat="1" applyFont="1" applyFill="1" applyBorder="1" applyAlignment="1">
      <alignment horizontal="right" vertical="top" wrapText="1"/>
    </xf>
    <xf numFmtId="164" fontId="8" fillId="18" borderId="15" xfId="5" applyNumberFormat="1" applyFont="1" applyFill="1" applyBorder="1" applyAlignment="1">
      <alignment horizontal="right" vertical="top" wrapText="1"/>
    </xf>
    <xf numFmtId="4" fontId="45" fillId="19" borderId="1" xfId="5" applyNumberFormat="1" applyFont="1" applyFill="1" applyBorder="1" applyAlignment="1">
      <alignment horizontal="right" vertical="top" wrapText="1"/>
    </xf>
    <xf numFmtId="0" fontId="8" fillId="18" borderId="15" xfId="5" applyFont="1" applyFill="1" applyBorder="1" applyAlignment="1">
      <alignment horizontal="center" vertical="top" wrapText="1"/>
    </xf>
    <xf numFmtId="0" fontId="8" fillId="0" borderId="0" xfId="0" applyFont="1"/>
    <xf numFmtId="1" fontId="24" fillId="11" borderId="1" xfId="5" applyNumberFormat="1" applyFont="1" applyFill="1" applyBorder="1" applyAlignment="1">
      <alignment horizontal="center" vertical="center" wrapText="1"/>
    </xf>
    <xf numFmtId="3" fontId="24" fillId="11" borderId="1" xfId="5" applyNumberFormat="1" applyFont="1" applyFill="1" applyBorder="1" applyAlignment="1">
      <alignment horizontal="center" vertical="center" wrapText="1"/>
    </xf>
    <xf numFmtId="1" fontId="24" fillId="18" borderId="1" xfId="5" applyNumberFormat="1" applyFont="1" applyFill="1" applyBorder="1" applyAlignment="1">
      <alignment horizontal="center" vertical="center" wrapText="1"/>
    </xf>
    <xf numFmtId="9" fontId="24" fillId="18" borderId="1" xfId="5" applyNumberFormat="1" applyFont="1" applyFill="1" applyBorder="1" applyAlignment="1">
      <alignment horizontal="center" vertical="center" wrapText="1"/>
    </xf>
    <xf numFmtId="165" fontId="8" fillId="0" borderId="1" xfId="5" applyNumberFormat="1" applyFont="1" applyFill="1" applyBorder="1" applyAlignment="1">
      <alignment horizontal="right" vertical="top" wrapText="1"/>
    </xf>
    <xf numFmtId="165" fontId="8" fillId="18" borderId="1" xfId="5" applyNumberFormat="1" applyFont="1" applyFill="1" applyBorder="1" applyAlignment="1">
      <alignment horizontal="right" vertical="top" wrapText="1"/>
    </xf>
    <xf numFmtId="1" fontId="25" fillId="18" borderId="15" xfId="5" applyNumberFormat="1" applyFont="1" applyFill="1" applyBorder="1" applyAlignment="1">
      <alignment horizontal="right" vertical="top" wrapText="1"/>
    </xf>
    <xf numFmtId="9" fontId="25" fillId="18" borderId="15" xfId="5" applyNumberFormat="1" applyFont="1" applyFill="1" applyBorder="1" applyAlignment="1">
      <alignment horizontal="right" vertical="top" wrapText="1"/>
    </xf>
    <xf numFmtId="9" fontId="25" fillId="18" borderId="1" xfId="5" applyNumberFormat="1" applyFont="1" applyFill="1" applyBorder="1" applyAlignment="1">
      <alignment vertical="top" wrapText="1"/>
    </xf>
    <xf numFmtId="167" fontId="8" fillId="0" borderId="1" xfId="5" applyNumberFormat="1" applyFont="1" applyFill="1" applyBorder="1" applyAlignment="1">
      <alignment horizontal="right" vertical="top" wrapText="1"/>
    </xf>
    <xf numFmtId="167" fontId="8" fillId="18" borderId="1" xfId="5" applyNumberFormat="1" applyFont="1" applyFill="1" applyBorder="1" applyAlignment="1">
      <alignment horizontal="right" vertical="top" wrapText="1"/>
    </xf>
    <xf numFmtId="4" fontId="8" fillId="0" borderId="4" xfId="5" applyNumberFormat="1" applyFont="1" applyFill="1" applyBorder="1" applyAlignment="1">
      <alignment horizontal="right" vertical="top" wrapText="1"/>
    </xf>
    <xf numFmtId="4" fontId="8" fillId="18" borderId="4" xfId="5" applyNumberFormat="1" applyFont="1" applyFill="1" applyBorder="1" applyAlignment="1">
      <alignment horizontal="right" vertical="top" wrapText="1"/>
    </xf>
    <xf numFmtId="0" fontId="8" fillId="0" borderId="0" xfId="0" applyFont="1" applyAlignment="1">
      <alignment horizontal="right"/>
    </xf>
    <xf numFmtId="3" fontId="8" fillId="0" borderId="0" xfId="0" applyNumberFormat="1" applyFont="1" applyAlignment="1">
      <alignment horizontal="right"/>
    </xf>
    <xf numFmtId="9" fontId="8" fillId="0" borderId="0" xfId="0" applyNumberFormat="1" applyFont="1" applyAlignment="1">
      <alignment horizontal="right"/>
    </xf>
    <xf numFmtId="0" fontId="8" fillId="0" borderId="1" xfId="5" applyFont="1" applyFill="1" applyBorder="1" applyAlignment="1">
      <alignment horizontal="right" vertical="top" wrapText="1"/>
    </xf>
    <xf numFmtId="0" fontId="8" fillId="0" borderId="15" xfId="5" applyFont="1" applyFill="1" applyBorder="1" applyAlignment="1">
      <alignment horizontal="right" vertical="top" wrapText="1"/>
    </xf>
    <xf numFmtId="0" fontId="8" fillId="0" borderId="15" xfId="5" applyFont="1" applyFill="1" applyBorder="1" applyAlignment="1">
      <alignment horizontal="center" vertical="top" wrapText="1"/>
    </xf>
    <xf numFmtId="0" fontId="8" fillId="16" borderId="15" xfId="5" applyFont="1" applyFill="1" applyBorder="1" applyAlignment="1">
      <alignment horizontal="center" vertical="top" wrapText="1"/>
    </xf>
    <xf numFmtId="49" fontId="8" fillId="18" borderId="15" xfId="5" applyNumberFormat="1" applyFont="1" applyFill="1" applyBorder="1" applyAlignment="1">
      <alignment horizontal="center" vertical="top" wrapText="1"/>
    </xf>
    <xf numFmtId="49" fontId="8" fillId="0" borderId="15" xfId="5" applyNumberFormat="1" applyFont="1" applyFill="1" applyBorder="1" applyAlignment="1">
      <alignment horizontal="center" vertical="top" wrapText="1"/>
    </xf>
    <xf numFmtId="0" fontId="8" fillId="18" borderId="15" xfId="5" applyFont="1" applyFill="1" applyBorder="1" applyAlignment="1">
      <alignment vertical="top" wrapText="1"/>
    </xf>
    <xf numFmtId="0" fontId="8" fillId="0" borderId="4" xfId="0" applyFont="1" applyBorder="1" applyAlignment="1">
      <alignment horizontal="right" vertical="top" wrapText="1"/>
    </xf>
    <xf numFmtId="0" fontId="8" fillId="0" borderId="4" xfId="0" applyFont="1" applyBorder="1" applyAlignment="1">
      <alignment horizontal="left" vertical="top" wrapText="1"/>
    </xf>
    <xf numFmtId="0" fontId="8" fillId="0" borderId="4" xfId="5" applyFont="1" applyFill="1" applyBorder="1" applyAlignment="1">
      <alignment horizontal="center" vertical="top" wrapText="1"/>
    </xf>
    <xf numFmtId="49" fontId="8" fillId="18" borderId="4" xfId="5" applyNumberFormat="1" applyFont="1" applyFill="1" applyBorder="1" applyAlignment="1">
      <alignment horizontal="center" vertical="top" wrapText="1"/>
    </xf>
    <xf numFmtId="49" fontId="8" fillId="0" borderId="4" xfId="5" applyNumberFormat="1" applyFont="1" applyFill="1" applyBorder="1" applyAlignment="1">
      <alignment horizontal="center" vertical="top" wrapText="1"/>
    </xf>
    <xf numFmtId="0" fontId="8" fillId="18" borderId="4" xfId="5" applyFont="1" applyFill="1" applyBorder="1" applyAlignment="1">
      <alignment vertical="top" wrapText="1"/>
    </xf>
    <xf numFmtId="0" fontId="8" fillId="0" borderId="1" xfId="0" applyFont="1" applyBorder="1" applyAlignment="1">
      <alignment horizontal="left" vertical="top" wrapText="1"/>
    </xf>
    <xf numFmtId="0" fontId="8" fillId="0" borderId="15" xfId="0" applyFont="1" applyBorder="1" applyAlignment="1">
      <alignment horizontal="left" vertical="top" wrapText="1"/>
    </xf>
    <xf numFmtId="49" fontId="8" fillId="0" borderId="4" xfId="0" applyNumberFormat="1" applyFont="1" applyBorder="1" applyAlignment="1">
      <alignment vertical="top" wrapText="1"/>
    </xf>
    <xf numFmtId="49" fontId="8" fillId="0" borderId="1" xfId="0" applyNumberFormat="1" applyFont="1" applyBorder="1" applyAlignment="1">
      <alignment vertical="top" wrapText="1"/>
    </xf>
    <xf numFmtId="0" fontId="8" fillId="16" borderId="1" xfId="5" applyFont="1" applyFill="1" applyBorder="1" applyAlignment="1">
      <alignment horizontal="left" vertical="top" wrapText="1"/>
    </xf>
    <xf numFmtId="10" fontId="8" fillId="18" borderId="1" xfId="5" applyNumberFormat="1" applyFont="1" applyFill="1" applyBorder="1" applyAlignment="1">
      <alignment vertical="top" wrapText="1"/>
    </xf>
    <xf numFmtId="9" fontId="8" fillId="18" borderId="1" xfId="5" applyNumberFormat="1" applyFont="1" applyFill="1" applyBorder="1" applyAlignment="1">
      <alignment vertical="top" wrapText="1"/>
    </xf>
    <xf numFmtId="0" fontId="25" fillId="19" borderId="1" xfId="0" applyFont="1" applyFill="1" applyBorder="1" applyAlignment="1">
      <alignment horizontal="right" vertical="top" wrapText="1"/>
    </xf>
    <xf numFmtId="0" fontId="25" fillId="19" borderId="1" xfId="0" applyFont="1" applyFill="1" applyBorder="1" applyAlignment="1">
      <alignment vertical="top" wrapText="1"/>
    </xf>
    <xf numFmtId="0" fontId="8" fillId="16" borderId="15" xfId="5" applyFont="1" applyFill="1" applyBorder="1" applyAlignment="1">
      <alignment horizontal="left" vertical="top" wrapText="1"/>
    </xf>
    <xf numFmtId="0" fontId="8" fillId="18" borderId="1" xfId="5" applyFont="1" applyFill="1" applyBorder="1" applyAlignment="1">
      <alignment horizontal="right" vertical="top" wrapText="1"/>
    </xf>
    <xf numFmtId="49" fontId="8" fillId="0" borderId="15" xfId="0" applyNumberFormat="1" applyFont="1" applyBorder="1" applyAlignment="1">
      <alignment vertical="top" wrapText="1"/>
    </xf>
    <xf numFmtId="49" fontId="8" fillId="0" borderId="1" xfId="5" applyNumberFormat="1" applyFont="1" applyFill="1" applyBorder="1" applyAlignment="1">
      <alignment horizontal="center" vertical="center" wrapText="1"/>
    </xf>
    <xf numFmtId="49" fontId="25" fillId="18" borderId="1" xfId="5" applyNumberFormat="1" applyFont="1" applyFill="1" applyBorder="1" applyAlignment="1">
      <alignment horizontal="center" vertical="center" wrapText="1"/>
    </xf>
    <xf numFmtId="49" fontId="8" fillId="10" borderId="1" xfId="0" applyNumberFormat="1" applyFont="1" applyFill="1" applyBorder="1" applyAlignment="1">
      <alignment vertical="top" wrapText="1"/>
    </xf>
    <xf numFmtId="0" fontId="8" fillId="0" borderId="4" xfId="5" applyFont="1" applyFill="1" applyBorder="1" applyAlignment="1">
      <alignment horizontal="right" vertical="top" wrapText="1"/>
    </xf>
    <xf numFmtId="0" fontId="8" fillId="0" borderId="0" xfId="0" applyFont="1" applyAlignment="1">
      <alignment horizontal="right" vertical="top" wrapText="1"/>
    </xf>
    <xf numFmtId="0" fontId="8" fillId="0" borderId="0" xfId="0" applyFont="1" applyAlignment="1">
      <alignment vertical="top" wrapText="1"/>
    </xf>
    <xf numFmtId="49" fontId="8" fillId="0" borderId="0" xfId="0" applyNumberFormat="1" applyFont="1" applyAlignment="1">
      <alignment vertical="top" wrapText="1"/>
    </xf>
    <xf numFmtId="0" fontId="8" fillId="0" borderId="0" xfId="0" applyFont="1" applyAlignment="1">
      <alignment vertical="top"/>
    </xf>
    <xf numFmtId="0" fontId="8" fillId="0" borderId="0" xfId="0" applyFont="1" applyAlignment="1"/>
    <xf numFmtId="0" fontId="8" fillId="0" borderId="0" xfId="0" applyFont="1" applyAlignment="1">
      <alignment horizontal="left"/>
    </xf>
    <xf numFmtId="3" fontId="8" fillId="0" borderId="0" xfId="0" applyNumberFormat="1" applyFont="1" applyAlignment="1"/>
    <xf numFmtId="164" fontId="25" fillId="19" borderId="1" xfId="5" applyNumberFormat="1" applyFont="1" applyFill="1" applyBorder="1" applyAlignment="1">
      <alignment horizontal="right" vertical="top" wrapText="1"/>
    </xf>
    <xf numFmtId="3" fontId="7" fillId="18" borderId="1" xfId="0" applyNumberFormat="1" applyFont="1" applyFill="1" applyBorder="1" applyAlignment="1">
      <alignment vertical="top" wrapText="1"/>
    </xf>
    <xf numFmtId="49" fontId="24" fillId="26" borderId="1" xfId="5" applyNumberFormat="1" applyFont="1" applyFill="1" applyBorder="1" applyAlignment="1">
      <alignment horizontal="center" vertical="center" wrapText="1"/>
    </xf>
    <xf numFmtId="0" fontId="24" fillId="26" borderId="1" xfId="5" applyFont="1" applyFill="1" applyBorder="1" applyAlignment="1">
      <alignment horizontal="center" vertical="center" wrapText="1"/>
    </xf>
    <xf numFmtId="49" fontId="8" fillId="18" borderId="1" xfId="5" applyNumberFormat="1" applyFont="1" applyFill="1" applyBorder="1" applyAlignment="1">
      <alignment horizontal="left" vertical="top"/>
    </xf>
    <xf numFmtId="0" fontId="8" fillId="18" borderId="1" xfId="5" applyFont="1" applyFill="1" applyBorder="1" applyAlignment="1">
      <alignment horizontal="left" vertical="top"/>
    </xf>
    <xf numFmtId="49" fontId="8" fillId="18" borderId="1" xfId="5" applyNumberFormat="1" applyFont="1" applyFill="1" applyBorder="1" applyAlignment="1">
      <alignment horizontal="left" vertical="top" wrapText="1"/>
    </xf>
    <xf numFmtId="0" fontId="8" fillId="18" borderId="4" xfId="5" applyFont="1" applyFill="1" applyBorder="1" applyAlignment="1">
      <alignment horizontal="left" vertical="top" wrapText="1"/>
    </xf>
    <xf numFmtId="3" fontId="24" fillId="26" borderId="1" xfId="5" applyNumberFormat="1" applyFont="1" applyFill="1" applyBorder="1" applyAlignment="1">
      <alignment horizontal="center" vertical="center" wrapText="1"/>
    </xf>
    <xf numFmtId="3" fontId="8" fillId="18" borderId="1" xfId="5" applyNumberFormat="1" applyFont="1" applyFill="1" applyBorder="1" applyAlignment="1">
      <alignment horizontal="right" vertical="top"/>
    </xf>
    <xf numFmtId="3" fontId="25" fillId="18" borderId="3" xfId="5" applyNumberFormat="1" applyFont="1" applyFill="1" applyBorder="1" applyAlignment="1">
      <alignment horizontal="right" vertical="top" wrapText="1"/>
    </xf>
    <xf numFmtId="3" fontId="25" fillId="18" borderId="8" xfId="5" applyNumberFormat="1" applyFont="1" applyFill="1" applyBorder="1" applyAlignment="1">
      <alignment horizontal="right" vertical="top" wrapText="1"/>
    </xf>
    <xf numFmtId="3" fontId="8" fillId="17" borderId="4" xfId="5" applyNumberFormat="1" applyFont="1" applyFill="1" applyBorder="1" applyAlignment="1">
      <alignment horizontal="right" vertical="top"/>
    </xf>
    <xf numFmtId="3" fontId="8" fillId="17" borderId="1" xfId="5" applyNumberFormat="1" applyFont="1" applyFill="1" applyBorder="1" applyAlignment="1">
      <alignment horizontal="right" vertical="top"/>
    </xf>
    <xf numFmtId="9" fontId="24" fillId="26" borderId="1" xfId="5" applyNumberFormat="1" applyFont="1" applyFill="1" applyBorder="1" applyAlignment="1">
      <alignment horizontal="center" vertical="center" wrapText="1"/>
    </xf>
    <xf numFmtId="9" fontId="8" fillId="18" borderId="1" xfId="5" applyNumberFormat="1" applyFont="1" applyFill="1" applyBorder="1" applyAlignment="1">
      <alignment horizontal="right" vertical="top"/>
    </xf>
    <xf numFmtId="3" fontId="8" fillId="18" borderId="4" xfId="5" applyNumberFormat="1" applyFont="1" applyFill="1" applyBorder="1" applyAlignment="1">
      <alignment horizontal="right" vertical="top"/>
    </xf>
    <xf numFmtId="3" fontId="8" fillId="18" borderId="15" xfId="5" applyNumberFormat="1" applyFont="1" applyFill="1" applyBorder="1" applyAlignment="1">
      <alignment horizontal="right" vertical="top"/>
    </xf>
    <xf numFmtId="3" fontId="25" fillId="18" borderId="1" xfId="5" applyNumberFormat="1" applyFont="1" applyFill="1" applyBorder="1" applyAlignment="1">
      <alignment horizontal="right" vertical="top"/>
    </xf>
    <xf numFmtId="9" fontId="8" fillId="18" borderId="4" xfId="5" applyNumberFormat="1" applyFont="1" applyFill="1" applyBorder="1" applyAlignment="1">
      <alignment horizontal="right" vertical="top"/>
    </xf>
    <xf numFmtId="9" fontId="25" fillId="18" borderId="1" xfId="5" applyNumberFormat="1" applyFont="1" applyFill="1" applyBorder="1" applyAlignment="1">
      <alignment horizontal="left" vertical="top" wrapText="1"/>
    </xf>
    <xf numFmtId="0" fontId="8" fillId="18" borderId="1" xfId="5" applyFont="1" applyFill="1" applyBorder="1" applyAlignment="1">
      <alignment horizontal="left" vertical="top" wrapText="1"/>
    </xf>
    <xf numFmtId="0" fontId="25" fillId="18" borderId="3" xfId="5" applyFont="1" applyFill="1" applyBorder="1" applyAlignment="1">
      <alignment horizontal="left" vertical="top" wrapText="1"/>
    </xf>
    <xf numFmtId="0" fontId="25" fillId="18" borderId="8" xfId="5" applyFont="1" applyFill="1" applyBorder="1" applyAlignment="1">
      <alignment horizontal="left" vertical="top" wrapText="1"/>
    </xf>
    <xf numFmtId="49" fontId="8" fillId="18" borderId="4" xfId="5" applyNumberFormat="1" applyFont="1" applyFill="1" applyBorder="1" applyAlignment="1">
      <alignment horizontal="left" vertical="top"/>
    </xf>
    <xf numFmtId="0" fontId="8" fillId="18" borderId="4" xfId="5" applyFont="1" applyFill="1" applyBorder="1" applyAlignment="1">
      <alignment horizontal="left" vertical="top"/>
    </xf>
    <xf numFmtId="49" fontId="8" fillId="0" borderId="4" xfId="5" applyNumberFormat="1" applyFont="1" applyFill="1" applyBorder="1" applyAlignment="1">
      <alignment horizontal="left" vertical="top"/>
    </xf>
    <xf numFmtId="3" fontId="8" fillId="0" borderId="4" xfId="5" applyNumberFormat="1" applyFont="1" applyFill="1" applyBorder="1" applyAlignment="1">
      <alignment horizontal="right" vertical="top"/>
    </xf>
    <xf numFmtId="9" fontId="8" fillId="0" borderId="4" xfId="5" applyNumberFormat="1" applyFont="1" applyBorder="1" applyAlignment="1">
      <alignment horizontal="right" vertical="top"/>
    </xf>
    <xf numFmtId="0" fontId="8" fillId="0" borderId="0" xfId="5" applyFont="1"/>
    <xf numFmtId="0" fontId="25" fillId="18" borderId="3" xfId="5" applyFont="1" applyFill="1" applyBorder="1" applyAlignment="1">
      <alignment vertical="top" wrapText="1"/>
    </xf>
    <xf numFmtId="49" fontId="25" fillId="18" borderId="3" xfId="5" applyNumberFormat="1" applyFont="1" applyFill="1" applyBorder="1" applyAlignment="1">
      <alignment horizontal="left" vertical="top"/>
    </xf>
    <xf numFmtId="0" fontId="25" fillId="18" borderId="3" xfId="5" applyFont="1" applyFill="1" applyBorder="1" applyAlignment="1">
      <alignment horizontal="left" vertical="top"/>
    </xf>
    <xf numFmtId="3" fontId="25" fillId="18" borderId="3" xfId="5" applyNumberFormat="1" applyFont="1" applyFill="1" applyBorder="1" applyAlignment="1">
      <alignment horizontal="right" vertical="top"/>
    </xf>
    <xf numFmtId="9" fontId="25" fillId="18" borderId="1" xfId="5" applyNumberFormat="1" applyFont="1" applyFill="1" applyBorder="1" applyAlignment="1">
      <alignment horizontal="right" vertical="top"/>
    </xf>
    <xf numFmtId="3" fontId="8" fillId="0" borderId="1" xfId="5" applyNumberFormat="1" applyFont="1" applyBorder="1" applyAlignment="1">
      <alignment horizontal="right" vertical="top" wrapText="1"/>
    </xf>
    <xf numFmtId="9" fontId="8" fillId="0" borderId="1" xfId="5" applyNumberFormat="1" applyFont="1" applyBorder="1" applyAlignment="1">
      <alignment horizontal="right" vertical="top"/>
    </xf>
    <xf numFmtId="0" fontId="25" fillId="18" borderId="8" xfId="5" applyFont="1" applyFill="1" applyBorder="1" applyAlignment="1">
      <alignment vertical="top" wrapText="1"/>
    </xf>
    <xf numFmtId="49" fontId="25" fillId="18" borderId="8" xfId="5" applyNumberFormat="1" applyFont="1" applyFill="1" applyBorder="1" applyAlignment="1">
      <alignment horizontal="left" vertical="top"/>
    </xf>
    <xf numFmtId="0" fontId="25" fillId="18" borderId="8" xfId="5" applyFont="1" applyFill="1" applyBorder="1" applyAlignment="1">
      <alignment horizontal="left" vertical="top"/>
    </xf>
    <xf numFmtId="3" fontId="25" fillId="18" borderId="8" xfId="5" applyNumberFormat="1" applyFont="1" applyFill="1" applyBorder="1" applyAlignment="1">
      <alignment horizontal="right" vertical="top"/>
    </xf>
    <xf numFmtId="9" fontId="25" fillId="18" borderId="4" xfId="5" applyNumberFormat="1" applyFont="1" applyFill="1" applyBorder="1" applyAlignment="1">
      <alignment horizontal="right" vertical="top"/>
    </xf>
    <xf numFmtId="49" fontId="8" fillId="18" borderId="15" xfId="5" applyNumberFormat="1" applyFont="1" applyFill="1" applyBorder="1" applyAlignment="1">
      <alignment horizontal="left" vertical="top"/>
    </xf>
    <xf numFmtId="0" fontId="8" fillId="18" borderId="15" xfId="5" applyFont="1" applyFill="1" applyBorder="1" applyAlignment="1">
      <alignment horizontal="left" vertical="top"/>
    </xf>
    <xf numFmtId="49" fontId="8" fillId="0" borderId="15" xfId="5" applyNumberFormat="1" applyFont="1" applyFill="1" applyBorder="1" applyAlignment="1">
      <alignment horizontal="left" vertical="top"/>
    </xf>
    <xf numFmtId="3" fontId="8" fillId="0" borderId="15" xfId="5" applyNumberFormat="1" applyFont="1" applyFill="1" applyBorder="1" applyAlignment="1">
      <alignment horizontal="right" vertical="top"/>
    </xf>
    <xf numFmtId="9" fontId="8" fillId="18" borderId="15" xfId="5" applyNumberFormat="1" applyFont="1" applyFill="1" applyBorder="1" applyAlignment="1">
      <alignment horizontal="right" vertical="top"/>
    </xf>
    <xf numFmtId="9" fontId="8" fillId="0" borderId="15" xfId="5" applyNumberFormat="1" applyFont="1" applyBorder="1" applyAlignment="1">
      <alignment horizontal="right" vertical="top"/>
    </xf>
    <xf numFmtId="0" fontId="43" fillId="0" borderId="0" xfId="5" applyFont="1"/>
    <xf numFmtId="0" fontId="8" fillId="0" borderId="0" xfId="5" applyFont="1" applyAlignment="1">
      <alignment horizontal="center"/>
    </xf>
    <xf numFmtId="0" fontId="8" fillId="0" borderId="1" xfId="5" applyFont="1" applyBorder="1" applyAlignment="1">
      <alignment vertical="top"/>
    </xf>
    <xf numFmtId="49" fontId="8" fillId="0" borderId="1" xfId="5" applyNumberFormat="1" applyFont="1" applyBorder="1" applyAlignment="1">
      <alignment horizontal="left" vertical="top"/>
    </xf>
    <xf numFmtId="9" fontId="8" fillId="0" borderId="17" xfId="5" applyNumberFormat="1" applyFont="1" applyBorder="1" applyAlignment="1">
      <alignment horizontal="right" vertical="top"/>
    </xf>
    <xf numFmtId="0" fontId="8" fillId="0" borderId="4" xfId="5" applyFont="1" applyBorder="1" applyAlignment="1">
      <alignment vertical="top"/>
    </xf>
    <xf numFmtId="49" fontId="8" fillId="0" borderId="4" xfId="5" applyNumberFormat="1" applyFont="1" applyBorder="1" applyAlignment="1">
      <alignment horizontal="left" vertical="top"/>
    </xf>
    <xf numFmtId="0" fontId="8" fillId="0" borderId="15" xfId="5" applyFont="1" applyBorder="1" applyAlignment="1">
      <alignment vertical="top"/>
    </xf>
    <xf numFmtId="49" fontId="8" fillId="0" borderId="15" xfId="5" applyNumberFormat="1" applyFont="1" applyBorder="1" applyAlignment="1">
      <alignment horizontal="left" vertical="top"/>
    </xf>
    <xf numFmtId="3" fontId="8" fillId="17" borderId="1" xfId="5" applyNumberFormat="1" applyFont="1" applyFill="1" applyBorder="1" applyAlignment="1">
      <alignment horizontal="right" vertical="top" wrapText="1"/>
    </xf>
    <xf numFmtId="0" fontId="8" fillId="4" borderId="15" xfId="5" applyFont="1" applyFill="1" applyBorder="1" applyAlignment="1">
      <alignment horizontal="left" vertical="top" wrapText="1"/>
    </xf>
    <xf numFmtId="3" fontId="8" fillId="0" borderId="15" xfId="5" applyNumberFormat="1" applyFont="1" applyBorder="1" applyAlignment="1">
      <alignment horizontal="right" vertical="top" wrapText="1"/>
    </xf>
    <xf numFmtId="0" fontId="8" fillId="5" borderId="4" xfId="5" applyFont="1" applyFill="1" applyBorder="1" applyAlignment="1">
      <alignment horizontal="left" vertical="top" wrapText="1"/>
    </xf>
    <xf numFmtId="49" fontId="8" fillId="18" borderId="4" xfId="5" applyNumberFormat="1" applyFont="1" applyFill="1" applyBorder="1" applyAlignment="1">
      <alignment horizontal="left" vertical="top" wrapText="1"/>
    </xf>
    <xf numFmtId="49" fontId="8" fillId="0" borderId="4" xfId="5" applyNumberFormat="1" applyFont="1" applyBorder="1" applyAlignment="1">
      <alignment horizontal="left" vertical="top" wrapText="1"/>
    </xf>
    <xf numFmtId="49" fontId="8" fillId="0" borderId="1" xfId="5" applyNumberFormat="1" applyFont="1" applyBorder="1" applyAlignment="1">
      <alignment horizontal="left" vertical="top" wrapText="1"/>
    </xf>
    <xf numFmtId="0" fontId="25" fillId="0" borderId="0" xfId="5" applyFont="1"/>
    <xf numFmtId="49" fontId="8" fillId="18" borderId="15" xfId="5" applyNumberFormat="1" applyFont="1" applyFill="1" applyBorder="1" applyAlignment="1">
      <alignment horizontal="left" vertical="top" wrapText="1"/>
    </xf>
    <xf numFmtId="0" fontId="8" fillId="18" borderId="15" xfId="5" applyFont="1" applyFill="1" applyBorder="1" applyAlignment="1">
      <alignment horizontal="left" vertical="top" wrapText="1"/>
    </xf>
    <xf numFmtId="49" fontId="8" fillId="0" borderId="15" xfId="5" applyNumberFormat="1" applyFont="1" applyBorder="1" applyAlignment="1">
      <alignment horizontal="left" vertical="top" wrapText="1"/>
    </xf>
    <xf numFmtId="49" fontId="8" fillId="0" borderId="0" xfId="5" applyNumberFormat="1" applyFont="1"/>
    <xf numFmtId="0" fontId="8" fillId="0" borderId="0" xfId="5" applyFont="1" applyAlignment="1">
      <alignment wrapText="1"/>
    </xf>
    <xf numFmtId="3" fontId="8" fillId="0" borderId="0" xfId="5" applyNumberFormat="1" applyFont="1" applyAlignment="1">
      <alignment horizontal="right" wrapText="1"/>
    </xf>
    <xf numFmtId="3" fontId="8" fillId="0" borderId="0" xfId="5" applyNumberFormat="1" applyFont="1"/>
    <xf numFmtId="9" fontId="8" fillId="0" borderId="0" xfId="5" applyNumberFormat="1" applyFont="1"/>
    <xf numFmtId="9" fontId="8" fillId="0" borderId="0" xfId="5" applyNumberFormat="1" applyFont="1" applyAlignment="1">
      <alignment horizontal="left" wrapText="1"/>
    </xf>
    <xf numFmtId="0" fontId="8" fillId="18" borderId="1" xfId="6" applyFont="1" applyFill="1" applyBorder="1" applyAlignment="1">
      <alignment horizontal="center" vertical="top" wrapText="1"/>
    </xf>
    <xf numFmtId="49" fontId="8" fillId="18" borderId="1" xfId="6" applyNumberFormat="1" applyFont="1" applyFill="1" applyBorder="1" applyAlignment="1">
      <alignment horizontal="left" vertical="top" wrapText="1"/>
    </xf>
    <xf numFmtId="0" fontId="25" fillId="18" borderId="1" xfId="6" applyFont="1" applyFill="1" applyBorder="1" applyAlignment="1">
      <alignment horizontal="center" vertical="top" wrapText="1"/>
    </xf>
    <xf numFmtId="49" fontId="25" fillId="18" borderId="1" xfId="6" applyNumberFormat="1" applyFont="1" applyFill="1" applyBorder="1" applyAlignment="1">
      <alignment horizontal="left" vertical="top" wrapText="1"/>
    </xf>
    <xf numFmtId="49" fontId="25" fillId="17" borderId="1" xfId="6" applyNumberFormat="1" applyFont="1" applyFill="1" applyBorder="1" applyAlignment="1">
      <alignment horizontal="left" vertical="top" wrapText="1"/>
    </xf>
    <xf numFmtId="49" fontId="8" fillId="17" borderId="1" xfId="6" applyNumberFormat="1" applyFont="1" applyFill="1" applyBorder="1" applyAlignment="1">
      <alignment horizontal="left" vertical="top" wrapText="1"/>
    </xf>
    <xf numFmtId="49" fontId="8" fillId="17" borderId="1" xfId="6" applyNumberFormat="1" applyFont="1" applyFill="1" applyBorder="1" applyAlignment="1">
      <alignment horizontal="center" vertical="top" wrapText="1"/>
    </xf>
    <xf numFmtId="3" fontId="25" fillId="17" borderId="1" xfId="6" applyNumberFormat="1" applyFont="1" applyFill="1" applyBorder="1" applyAlignment="1">
      <alignment horizontal="right" vertical="top" wrapText="1"/>
    </xf>
    <xf numFmtId="3" fontId="41" fillId="17" borderId="1" xfId="6" applyNumberFormat="1" applyFont="1" applyFill="1" applyBorder="1" applyAlignment="1">
      <alignment horizontal="right" vertical="top" wrapText="1"/>
    </xf>
    <xf numFmtId="0" fontId="24" fillId="18" borderId="1" xfId="5" applyFont="1" applyFill="1" applyBorder="1" applyAlignment="1">
      <alignment horizontal="center" vertical="center" wrapText="1"/>
    </xf>
    <xf numFmtId="3" fontId="8" fillId="24" borderId="1" xfId="6" applyNumberFormat="1" applyFont="1" applyFill="1" applyBorder="1" applyAlignment="1">
      <alignment horizontal="right" vertical="top" wrapText="1"/>
    </xf>
    <xf numFmtId="3" fontId="8" fillId="17" borderId="1" xfId="6" applyNumberFormat="1" applyFont="1" applyFill="1" applyBorder="1" applyAlignment="1">
      <alignment horizontal="right" vertical="top" wrapText="1"/>
    </xf>
    <xf numFmtId="1" fontId="24" fillId="18" borderId="1" xfId="6" applyNumberFormat="1" applyFont="1" applyFill="1" applyBorder="1" applyAlignment="1">
      <alignment horizontal="center" vertical="center" wrapText="1"/>
    </xf>
    <xf numFmtId="0" fontId="25" fillId="18" borderId="1" xfId="6" applyFont="1" applyFill="1" applyBorder="1" applyAlignment="1">
      <alignment horizontal="left" vertical="top" wrapText="1"/>
    </xf>
    <xf numFmtId="49" fontId="25" fillId="18" borderId="1" xfId="6" applyNumberFormat="1" applyFont="1" applyFill="1" applyBorder="1" applyAlignment="1">
      <alignment horizontal="right" vertical="top" wrapText="1"/>
    </xf>
    <xf numFmtId="164" fontId="8" fillId="18" borderId="1" xfId="6" applyNumberFormat="1" applyFont="1" applyFill="1" applyBorder="1" applyAlignment="1">
      <alignment horizontal="right" vertical="top" wrapText="1"/>
    </xf>
    <xf numFmtId="0" fontId="25" fillId="17" borderId="1" xfId="6" applyFont="1" applyFill="1" applyBorder="1" applyAlignment="1">
      <alignment horizontal="left" vertical="top" wrapText="1"/>
    </xf>
    <xf numFmtId="0" fontId="19" fillId="0" borderId="1" xfId="0" applyFont="1" applyFill="1" applyBorder="1" applyAlignment="1">
      <alignment horizontal="right" vertical="center" wrapText="1"/>
    </xf>
    <xf numFmtId="1" fontId="8" fillId="0" borderId="0" xfId="0" applyNumberFormat="1" applyFont="1" applyAlignment="1">
      <alignment horizontal="right"/>
    </xf>
    <xf numFmtId="0" fontId="29" fillId="11" borderId="0" xfId="0" applyFont="1" applyFill="1" applyAlignment="1">
      <alignment vertical="top" wrapText="1"/>
    </xf>
    <xf numFmtId="0" fontId="29" fillId="11" borderId="0" xfId="0" applyFont="1" applyFill="1" applyAlignment="1">
      <alignment vertical="top"/>
    </xf>
    <xf numFmtId="0" fontId="29" fillId="11" borderId="7" xfId="0" applyFont="1" applyFill="1" applyBorder="1" applyAlignment="1">
      <alignment vertical="top"/>
    </xf>
    <xf numFmtId="3" fontId="24" fillId="0" borderId="4" xfId="2" applyNumberFormat="1" applyFont="1" applyFill="1" applyBorder="1" applyAlignment="1">
      <alignment horizontal="right" vertical="top" wrapText="1"/>
    </xf>
    <xf numFmtId="3" fontId="32" fillId="0" borderId="0" xfId="0" applyNumberFormat="1" applyFont="1" applyFill="1" applyAlignment="1">
      <alignment horizontal="right" vertical="top"/>
    </xf>
    <xf numFmtId="164" fontId="8" fillId="0" borderId="1" xfId="0" applyNumberFormat="1" applyFont="1" applyFill="1" applyBorder="1" applyAlignment="1">
      <alignment vertical="top"/>
    </xf>
    <xf numFmtId="0" fontId="29" fillId="11" borderId="7" xfId="5" applyFont="1" applyFill="1" applyBorder="1" applyAlignment="1">
      <alignment horizontal="left" vertical="center"/>
    </xf>
    <xf numFmtId="3" fontId="8" fillId="18" borderId="18" xfId="5" applyNumberFormat="1" applyFont="1" applyFill="1" applyBorder="1" applyAlignment="1">
      <alignment horizontal="right" vertical="top" wrapText="1"/>
    </xf>
    <xf numFmtId="3" fontId="8" fillId="0" borderId="18" xfId="5" applyNumberFormat="1" applyFont="1" applyFill="1" applyBorder="1" applyAlignment="1">
      <alignment horizontal="right" vertical="top" wrapText="1"/>
    </xf>
    <xf numFmtId="3" fontId="8" fillId="0" borderId="18" xfId="5" applyNumberFormat="1" applyFont="1" applyFill="1" applyBorder="1" applyAlignment="1">
      <alignment horizontal="right" vertical="top"/>
    </xf>
    <xf numFmtId="9" fontId="8" fillId="18" borderId="18" xfId="5" applyNumberFormat="1" applyFont="1" applyFill="1" applyBorder="1" applyAlignment="1">
      <alignment horizontal="right" vertical="top"/>
    </xf>
    <xf numFmtId="0" fontId="41" fillId="18" borderId="15" xfId="0" applyFont="1" applyFill="1" applyBorder="1" applyAlignment="1">
      <alignment horizontal="left" vertical="top" wrapText="1"/>
    </xf>
    <xf numFmtId="0" fontId="8" fillId="0" borderId="1" xfId="6" applyFont="1" applyBorder="1" applyAlignment="1">
      <alignment horizontal="left" vertical="top" wrapText="1"/>
    </xf>
    <xf numFmtId="0" fontId="41" fillId="18" borderId="1" xfId="5" applyFont="1" applyFill="1" applyBorder="1" applyAlignment="1">
      <alignment vertical="top" wrapText="1"/>
    </xf>
    <xf numFmtId="4" fontId="8" fillId="0" borderId="1" xfId="0" applyNumberFormat="1" applyFont="1" applyFill="1" applyBorder="1" applyAlignment="1">
      <alignment horizontal="right"/>
    </xf>
    <xf numFmtId="4" fontId="32" fillId="0" borderId="1" xfId="0" applyNumberFormat="1" applyFont="1" applyBorder="1" applyAlignment="1">
      <alignment horizontal="right" vertical="center" wrapText="1"/>
    </xf>
    <xf numFmtId="4" fontId="19" fillId="0" borderId="1" xfId="0" applyNumberFormat="1" applyFont="1" applyBorder="1" applyAlignment="1">
      <alignment horizontal="right" vertical="center" wrapText="1"/>
    </xf>
    <xf numFmtId="1" fontId="32" fillId="0" borderId="1" xfId="0" applyNumberFormat="1" applyFont="1" applyBorder="1" applyAlignment="1">
      <alignment horizontal="right" vertical="center" wrapText="1"/>
    </xf>
    <xf numFmtId="0" fontId="19" fillId="0" borderId="1" xfId="0" applyNumberFormat="1" applyFont="1" applyBorder="1" applyAlignment="1">
      <alignment horizontal="right" vertical="center" wrapText="1"/>
    </xf>
    <xf numFmtId="4" fontId="0" fillId="0" borderId="0" xfId="0" applyNumberFormat="1" applyAlignment="1">
      <alignment horizontal="right"/>
    </xf>
    <xf numFmtId="0" fontId="51" fillId="0" borderId="0" xfId="0" applyFont="1"/>
    <xf numFmtId="4" fontId="19" fillId="0" borderId="1" xfId="0" applyNumberFormat="1" applyFont="1" applyFill="1" applyBorder="1" applyAlignment="1">
      <alignment horizontal="right" vertical="center" wrapText="1"/>
    </xf>
    <xf numFmtId="10" fontId="19" fillId="0" borderId="1" xfId="0" applyNumberFormat="1" applyFont="1" applyFill="1" applyBorder="1" applyAlignment="1">
      <alignment horizontal="right" vertical="center" wrapText="1"/>
    </xf>
    <xf numFmtId="1" fontId="8" fillId="0" borderId="1" xfId="0" applyNumberFormat="1" applyFont="1" applyFill="1" applyBorder="1" applyAlignment="1">
      <alignment horizontal="right"/>
    </xf>
    <xf numFmtId="4" fontId="50" fillId="0" borderId="19" xfId="0" applyNumberFormat="1" applyFont="1" applyFill="1" applyBorder="1" applyAlignment="1">
      <alignment horizontal="right"/>
    </xf>
    <xf numFmtId="10" fontId="8" fillId="0" borderId="1" xfId="0" applyNumberFormat="1" applyFont="1" applyFill="1" applyBorder="1" applyAlignment="1">
      <alignment horizontal="right"/>
    </xf>
    <xf numFmtId="0" fontId="24" fillId="18" borderId="1" xfId="5" applyFont="1" applyFill="1" applyBorder="1" applyAlignment="1">
      <alignment horizontal="center" vertical="center" wrapText="1"/>
    </xf>
    <xf numFmtId="3" fontId="8" fillId="18" borderId="4" xfId="5" applyNumberFormat="1" applyFont="1" applyFill="1" applyBorder="1" applyAlignment="1">
      <alignment vertical="top"/>
    </xf>
    <xf numFmtId="3" fontId="25" fillId="18" borderId="15" xfId="5" applyNumberFormat="1" applyFont="1" applyFill="1" applyBorder="1" applyAlignment="1">
      <alignment vertical="top" wrapText="1"/>
    </xf>
    <xf numFmtId="1" fontId="38" fillId="18" borderId="1" xfId="5" applyNumberFormat="1" applyFont="1" applyFill="1" applyBorder="1" applyAlignment="1">
      <alignment horizontal="right" vertical="top" wrapText="1"/>
    </xf>
    <xf numFmtId="1" fontId="26" fillId="18" borderId="1" xfId="5" applyNumberFormat="1" applyFont="1" applyFill="1" applyBorder="1" applyAlignment="1">
      <alignment horizontal="center" vertical="center" wrapText="1"/>
    </xf>
    <xf numFmtId="3" fontId="8" fillId="0" borderId="4" xfId="5" applyNumberFormat="1" applyFont="1" applyFill="1" applyBorder="1" applyAlignment="1">
      <alignment vertical="top" wrapText="1"/>
    </xf>
    <xf numFmtId="3" fontId="45" fillId="18" borderId="1" xfId="5" applyNumberFormat="1" applyFont="1" applyFill="1" applyBorder="1" applyAlignment="1">
      <alignment vertical="top" wrapText="1"/>
    </xf>
    <xf numFmtId="164" fontId="8" fillId="0" borderId="4" xfId="5" applyNumberFormat="1" applyFont="1" applyFill="1" applyBorder="1" applyAlignment="1">
      <alignment horizontal="right" vertical="top" wrapText="1"/>
    </xf>
    <xf numFmtId="0" fontId="8" fillId="4" borderId="4" xfId="5" applyFont="1" applyFill="1" applyBorder="1" applyAlignment="1">
      <alignment horizontal="left" vertical="top" wrapText="1"/>
    </xf>
    <xf numFmtId="0" fontId="8" fillId="0" borderId="3" xfId="5" applyFont="1" applyFill="1" applyBorder="1" applyAlignment="1">
      <alignment horizontal="left" vertical="top" wrapText="1"/>
    </xf>
    <xf numFmtId="0" fontId="8" fillId="16" borderId="3" xfId="5" applyFont="1" applyFill="1" applyBorder="1" applyAlignment="1">
      <alignment horizontal="left" vertical="top" wrapText="1"/>
    </xf>
    <xf numFmtId="49" fontId="8" fillId="18" borderId="3" xfId="5" applyNumberFormat="1" applyFont="1" applyFill="1" applyBorder="1" applyAlignment="1">
      <alignment horizontal="center" vertical="top" wrapText="1"/>
    </xf>
    <xf numFmtId="0" fontId="8" fillId="18" borderId="3" xfId="5" applyFont="1" applyFill="1" applyBorder="1" applyAlignment="1">
      <alignment horizontal="center" vertical="top" wrapText="1"/>
    </xf>
    <xf numFmtId="49" fontId="8" fillId="0" borderId="3" xfId="5" applyNumberFormat="1" applyFont="1" applyFill="1" applyBorder="1" applyAlignment="1">
      <alignment horizontal="center" vertical="top" wrapText="1"/>
    </xf>
    <xf numFmtId="0" fontId="8" fillId="0" borderId="3" xfId="5" applyFont="1" applyFill="1" applyBorder="1" applyAlignment="1">
      <alignment vertical="top" wrapText="1"/>
    </xf>
    <xf numFmtId="0" fontId="8" fillId="0" borderId="3" xfId="5" applyFont="1" applyFill="1" applyBorder="1" applyAlignment="1">
      <alignment horizontal="center" vertical="top" wrapText="1"/>
    </xf>
    <xf numFmtId="3" fontId="8" fillId="18" borderId="3" xfId="5" applyNumberFormat="1" applyFont="1" applyFill="1" applyBorder="1" applyAlignment="1">
      <alignment vertical="top" wrapText="1"/>
    </xf>
    <xf numFmtId="1" fontId="8" fillId="0" borderId="3" xfId="5" applyNumberFormat="1" applyFont="1" applyFill="1" applyBorder="1" applyAlignment="1">
      <alignment horizontal="right" vertical="top" wrapText="1"/>
    </xf>
    <xf numFmtId="1" fontId="8" fillId="18" borderId="3" xfId="5" applyNumberFormat="1" applyFont="1" applyFill="1" applyBorder="1" applyAlignment="1">
      <alignment horizontal="right" vertical="top" wrapText="1"/>
    </xf>
    <xf numFmtId="9" fontId="8" fillId="18" borderId="3" xfId="5" applyNumberFormat="1" applyFont="1" applyFill="1" applyBorder="1" applyAlignment="1">
      <alignment horizontal="right" vertical="top" wrapText="1"/>
    </xf>
    <xf numFmtId="3" fontId="8" fillId="0" borderId="3" xfId="5" applyNumberFormat="1" applyFont="1" applyFill="1" applyBorder="1" applyAlignment="1">
      <alignment horizontal="right" vertical="top" wrapText="1"/>
    </xf>
    <xf numFmtId="3" fontId="8" fillId="18" borderId="3" xfId="5" applyNumberFormat="1" applyFont="1" applyFill="1" applyBorder="1" applyAlignment="1">
      <alignment horizontal="right" vertical="top" wrapText="1"/>
    </xf>
    <xf numFmtId="9" fontId="38" fillId="18" borderId="3" xfId="5" applyNumberFormat="1" applyFont="1" applyFill="1" applyBorder="1" applyAlignment="1">
      <alignment horizontal="right" vertical="top" wrapText="1"/>
    </xf>
    <xf numFmtId="1" fontId="38" fillId="0" borderId="3" xfId="5" applyNumberFormat="1" applyFont="1" applyFill="1" applyBorder="1" applyAlignment="1">
      <alignment horizontal="right" vertical="top" wrapText="1"/>
    </xf>
    <xf numFmtId="1" fontId="38" fillId="18" borderId="3" xfId="5" applyNumberFormat="1" applyFont="1" applyFill="1" applyBorder="1" applyAlignment="1">
      <alignment horizontal="right" vertical="top" wrapText="1"/>
    </xf>
    <xf numFmtId="0" fontId="8" fillId="0" borderId="8" xfId="5" applyFont="1" applyFill="1" applyBorder="1" applyAlignment="1">
      <alignment horizontal="left" vertical="top" wrapText="1"/>
    </xf>
    <xf numFmtId="0" fontId="8" fillId="0" borderId="8" xfId="0" applyFont="1" applyBorder="1" applyAlignment="1">
      <alignment horizontal="left" vertical="top" wrapText="1"/>
    </xf>
    <xf numFmtId="0" fontId="8" fillId="16" borderId="8" xfId="5" applyFont="1" applyFill="1" applyBorder="1" applyAlignment="1">
      <alignment horizontal="left" vertical="top" wrapText="1"/>
    </xf>
    <xf numFmtId="49" fontId="8" fillId="18" borderId="8" xfId="5" applyNumberFormat="1" applyFont="1" applyFill="1" applyBorder="1" applyAlignment="1">
      <alignment horizontal="center" vertical="top" wrapText="1"/>
    </xf>
    <xf numFmtId="0" fontId="8" fillId="18" borderId="8" xfId="5" applyFont="1" applyFill="1" applyBorder="1" applyAlignment="1">
      <alignment horizontal="center" vertical="top" wrapText="1"/>
    </xf>
    <xf numFmtId="49" fontId="8" fillId="0" borderId="8" xfId="5" applyNumberFormat="1" applyFont="1" applyFill="1" applyBorder="1" applyAlignment="1">
      <alignment horizontal="center" vertical="top" wrapText="1"/>
    </xf>
    <xf numFmtId="0" fontId="8" fillId="0" borderId="8" xfId="5" applyFont="1" applyFill="1" applyBorder="1" applyAlignment="1">
      <alignment vertical="top" wrapText="1"/>
    </xf>
    <xf numFmtId="0" fontId="8" fillId="0" borderId="8" xfId="5" applyFont="1" applyFill="1" applyBorder="1" applyAlignment="1">
      <alignment horizontal="center" vertical="top" wrapText="1"/>
    </xf>
    <xf numFmtId="0" fontId="8" fillId="0" borderId="3" xfId="5" applyFont="1" applyFill="1" applyBorder="1" applyAlignment="1">
      <alignment horizontal="right" vertical="top" wrapText="1"/>
    </xf>
    <xf numFmtId="0" fontId="8" fillId="0" borderId="3" xfId="0" applyFont="1" applyBorder="1" applyAlignment="1">
      <alignment horizontal="left" vertical="top" wrapText="1"/>
    </xf>
    <xf numFmtId="0" fontId="8" fillId="0" borderId="8" xfId="0" applyFont="1" applyBorder="1" applyAlignment="1">
      <alignment horizontal="right" vertical="top" wrapText="1"/>
    </xf>
    <xf numFmtId="3" fontId="8" fillId="0" borderId="8" xfId="5" applyNumberFormat="1" applyFont="1" applyFill="1" applyBorder="1" applyAlignment="1">
      <alignment vertical="top" wrapText="1"/>
    </xf>
    <xf numFmtId="0" fontId="38" fillId="0" borderId="8" xfId="0" applyFont="1" applyFill="1" applyBorder="1" applyAlignment="1">
      <alignment horizontal="left" vertical="top" wrapText="1"/>
    </xf>
    <xf numFmtId="3" fontId="8" fillId="0" borderId="1" xfId="8" applyNumberFormat="1" applyFont="1" applyFill="1" applyBorder="1" applyAlignment="1">
      <alignment vertical="top" wrapText="1"/>
    </xf>
    <xf numFmtId="3" fontId="8" fillId="0" borderId="15" xfId="5" applyNumberFormat="1" applyFont="1" applyFill="1" applyBorder="1" applyAlignment="1">
      <alignment vertical="top" wrapText="1"/>
    </xf>
    <xf numFmtId="10" fontId="8" fillId="0" borderId="1" xfId="5" applyNumberFormat="1" applyFont="1" applyFill="1" applyBorder="1" applyAlignment="1">
      <alignment vertical="top" wrapText="1"/>
    </xf>
    <xf numFmtId="9" fontId="8" fillId="0" borderId="1" xfId="5" applyNumberFormat="1" applyFont="1" applyFill="1" applyBorder="1" applyAlignment="1">
      <alignment vertical="top" wrapText="1"/>
    </xf>
    <xf numFmtId="164" fontId="8" fillId="0" borderId="1" xfId="5" applyNumberFormat="1" applyFont="1" applyFill="1" applyBorder="1" applyAlignment="1">
      <alignment vertical="top" wrapText="1"/>
    </xf>
    <xf numFmtId="3" fontId="8" fillId="0" borderId="3" xfId="5" applyNumberFormat="1" applyFont="1" applyFill="1" applyBorder="1" applyAlignment="1">
      <alignment vertical="top" wrapText="1"/>
    </xf>
    <xf numFmtId="3" fontId="8" fillId="18" borderId="1" xfId="5" applyNumberFormat="1" applyFont="1" applyFill="1" applyBorder="1" applyAlignment="1">
      <alignment vertical="top"/>
    </xf>
    <xf numFmtId="49" fontId="8" fillId="0" borderId="1" xfId="5" applyNumberFormat="1" applyFont="1" applyFill="1" applyBorder="1" applyAlignment="1">
      <alignment horizontal="left" vertical="top" wrapText="1"/>
    </xf>
    <xf numFmtId="3" fontId="8" fillId="0" borderId="1" xfId="5" applyNumberFormat="1" applyFont="1" applyFill="1" applyBorder="1" applyAlignment="1">
      <alignment vertical="top"/>
    </xf>
    <xf numFmtId="3" fontId="8" fillId="17" borderId="15" xfId="5" applyNumberFormat="1" applyFont="1" applyFill="1" applyBorder="1" applyAlignment="1">
      <alignment horizontal="right" vertical="top" wrapText="1"/>
    </xf>
    <xf numFmtId="0" fontId="25" fillId="17" borderId="8" xfId="5" applyFont="1" applyFill="1" applyBorder="1" applyAlignment="1">
      <alignment horizontal="left" vertical="top" wrapText="1"/>
    </xf>
    <xf numFmtId="0" fontId="8" fillId="0" borderId="18" xfId="5" applyFont="1" applyFill="1" applyBorder="1" applyAlignment="1">
      <alignment horizontal="left" vertical="top" wrapText="1"/>
    </xf>
    <xf numFmtId="165" fontId="38" fillId="0" borderId="1" xfId="5" applyNumberFormat="1" applyFont="1" applyFill="1" applyBorder="1" applyAlignment="1">
      <alignment horizontal="right" vertical="top" wrapText="1"/>
    </xf>
    <xf numFmtId="0" fontId="45" fillId="0" borderId="1" xfId="0" applyFont="1" applyFill="1" applyBorder="1" applyAlignment="1">
      <alignment horizontal="left" vertical="top" wrapText="1"/>
    </xf>
    <xf numFmtId="0" fontId="8" fillId="0" borderId="1" xfId="6" applyFont="1" applyBorder="1" applyAlignment="1">
      <alignment horizontal="left" vertical="top" wrapText="1"/>
    </xf>
    <xf numFmtId="3" fontId="8" fillId="19" borderId="8" xfId="6" applyNumberFormat="1" applyFont="1" applyFill="1" applyBorder="1" applyAlignment="1">
      <alignment horizontal="right" vertical="top" wrapText="1"/>
    </xf>
    <xf numFmtId="0" fontId="25" fillId="0" borderId="1" xfId="0" applyFont="1" applyFill="1" applyBorder="1" applyAlignment="1">
      <alignment horizontal="left" vertical="top" wrapText="1"/>
    </xf>
    <xf numFmtId="0" fontId="25" fillId="18" borderId="15" xfId="0" applyFont="1" applyFill="1" applyBorder="1" applyAlignment="1">
      <alignment horizontal="right" vertical="top" wrapText="1"/>
    </xf>
    <xf numFmtId="0" fontId="25" fillId="18" borderId="15" xfId="0" applyFont="1" applyFill="1" applyBorder="1" applyAlignment="1">
      <alignment horizontal="left" vertical="top" wrapText="1"/>
    </xf>
    <xf numFmtId="0" fontId="25" fillId="18" borderId="15" xfId="5" applyFont="1" applyFill="1" applyBorder="1" applyAlignment="1">
      <alignment horizontal="left" vertical="top" wrapText="1"/>
    </xf>
    <xf numFmtId="49" fontId="25" fillId="18" borderId="15" xfId="5" applyNumberFormat="1" applyFont="1" applyFill="1" applyBorder="1" applyAlignment="1">
      <alignment horizontal="center" vertical="top" wrapText="1"/>
    </xf>
    <xf numFmtId="0" fontId="25" fillId="18" borderId="15" xfId="5" applyFont="1" applyFill="1" applyBorder="1" applyAlignment="1">
      <alignment horizontal="center" vertical="top" wrapText="1"/>
    </xf>
    <xf numFmtId="0" fontId="25" fillId="18" borderId="15" xfId="5" applyFont="1" applyFill="1" applyBorder="1" applyAlignment="1">
      <alignment vertical="top" wrapText="1"/>
    </xf>
    <xf numFmtId="3" fontId="38" fillId="18" borderId="18" xfId="5" applyNumberFormat="1" applyFont="1" applyFill="1" applyBorder="1" applyAlignment="1">
      <alignment horizontal="right" vertical="top" wrapText="1"/>
    </xf>
    <xf numFmtId="9" fontId="38" fillId="18" borderId="18" xfId="5" applyNumberFormat="1" applyFont="1" applyFill="1" applyBorder="1" applyAlignment="1">
      <alignment horizontal="right" vertical="top" wrapText="1"/>
    </xf>
    <xf numFmtId="4" fontId="8" fillId="0" borderId="1" xfId="2" applyNumberFormat="1" applyFont="1" applyFill="1" applyBorder="1" applyAlignment="1">
      <alignment horizontal="right" vertical="top" wrapText="1"/>
    </xf>
    <xf numFmtId="4" fontId="8" fillId="0" borderId="1" xfId="0" applyNumberFormat="1" applyFont="1" applyFill="1" applyBorder="1" applyAlignment="1">
      <alignment vertical="top" wrapText="1"/>
    </xf>
    <xf numFmtId="49" fontId="8" fillId="16" borderId="17" xfId="2" applyNumberFormat="1" applyFont="1" applyFill="1" applyBorder="1" applyAlignment="1">
      <alignment horizontal="left" vertical="top" wrapText="1"/>
    </xf>
    <xf numFmtId="3" fontId="24" fillId="0" borderId="1" xfId="2" applyNumberFormat="1" applyFont="1" applyFill="1" applyBorder="1" applyAlignment="1">
      <alignment horizontal="right" vertical="top" wrapText="1"/>
    </xf>
    <xf numFmtId="10" fontId="8" fillId="18" borderId="1" xfId="0" applyNumberFormat="1" applyFont="1" applyFill="1" applyBorder="1" applyAlignment="1">
      <alignment vertical="top"/>
    </xf>
    <xf numFmtId="10" fontId="8" fillId="18" borderId="15" xfId="0" applyNumberFormat="1" applyFont="1" applyFill="1" applyBorder="1" applyAlignment="1">
      <alignment vertical="top"/>
    </xf>
    <xf numFmtId="10" fontId="8" fillId="18" borderId="4" xfId="0" applyNumberFormat="1" applyFont="1" applyFill="1" applyBorder="1" applyAlignment="1">
      <alignment vertical="top"/>
    </xf>
    <xf numFmtId="0" fontId="32" fillId="11" borderId="1" xfId="0" applyFont="1" applyFill="1" applyBorder="1" applyAlignment="1">
      <alignment horizontal="center" vertical="center" wrapText="1"/>
    </xf>
    <xf numFmtId="14" fontId="32" fillId="18" borderId="1" xfId="0" applyNumberFormat="1" applyFont="1" applyFill="1" applyBorder="1" applyAlignment="1">
      <alignment horizontal="center" vertical="center" wrapText="1"/>
    </xf>
    <xf numFmtId="4" fontId="8" fillId="18" borderId="1" xfId="6" applyNumberFormat="1" applyFont="1" applyFill="1" applyBorder="1" applyAlignment="1">
      <alignment horizontal="right" vertical="top" wrapText="1"/>
    </xf>
    <xf numFmtId="4" fontId="29" fillId="11" borderId="0" xfId="0" applyNumberFormat="1" applyFont="1" applyFill="1" applyAlignment="1">
      <alignment horizontal="left" vertical="top" wrapText="1"/>
    </xf>
    <xf numFmtId="4" fontId="29" fillId="11" borderId="7" xfId="0" applyNumberFormat="1" applyFont="1" applyFill="1" applyBorder="1" applyAlignment="1">
      <alignment horizontal="left" vertical="top" wrapText="1"/>
    </xf>
    <xf numFmtId="4" fontId="26" fillId="11" borderId="1" xfId="5" applyNumberFormat="1" applyFont="1" applyFill="1" applyBorder="1" applyAlignment="1">
      <alignment horizontal="center" vertical="center" wrapText="1"/>
    </xf>
    <xf numFmtId="4" fontId="38" fillId="0" borderId="15" xfId="5" applyNumberFormat="1" applyFont="1" applyFill="1" applyBorder="1" applyAlignment="1">
      <alignment horizontal="right" vertical="top" wrapText="1"/>
    </xf>
    <xf numFmtId="4" fontId="19" fillId="0" borderId="0" xfId="0" applyNumberFormat="1" applyFont="1" applyAlignment="1">
      <alignment horizontal="right"/>
    </xf>
    <xf numFmtId="2" fontId="38" fillId="0" borderId="4" xfId="5" applyNumberFormat="1" applyFont="1" applyFill="1" applyBorder="1" applyAlignment="1">
      <alignment horizontal="right" vertical="top" wrapText="1"/>
    </xf>
    <xf numFmtId="2" fontId="38" fillId="0" borderId="1" xfId="5" applyNumberFormat="1" applyFont="1" applyFill="1" applyBorder="1" applyAlignment="1">
      <alignment horizontal="right" vertical="top" wrapText="1"/>
    </xf>
    <xf numFmtId="0" fontId="41" fillId="0" borderId="1" xfId="0" applyFont="1" applyFill="1" applyBorder="1" applyAlignment="1">
      <alignment horizontal="left" vertical="top" wrapText="1"/>
    </xf>
    <xf numFmtId="2" fontId="45" fillId="18" borderId="1" xfId="5" applyNumberFormat="1" applyFont="1" applyFill="1" applyBorder="1" applyAlignment="1">
      <alignment horizontal="right" vertical="top" wrapText="1"/>
    </xf>
    <xf numFmtId="2" fontId="45" fillId="19" borderId="1" xfId="5" applyNumberFormat="1" applyFont="1" applyFill="1" applyBorder="1" applyAlignment="1">
      <alignment horizontal="right" vertical="top" wrapText="1"/>
    </xf>
    <xf numFmtId="0" fontId="27" fillId="0" borderId="1" xfId="0" applyFont="1" applyFill="1" applyBorder="1" applyAlignment="1">
      <alignment horizontal="left" vertical="top" wrapText="1"/>
    </xf>
    <xf numFmtId="9" fontId="38" fillId="18" borderId="8" xfId="5" applyNumberFormat="1" applyFont="1" applyFill="1" applyBorder="1" applyAlignment="1">
      <alignment horizontal="right" vertical="top" wrapText="1"/>
    </xf>
    <xf numFmtId="10" fontId="25" fillId="19" borderId="1" xfId="6" applyNumberFormat="1" applyFont="1" applyFill="1" applyBorder="1" applyAlignment="1">
      <alignment horizontal="left" vertical="top" wrapText="1"/>
    </xf>
    <xf numFmtId="3" fontId="8" fillId="18" borderId="0" xfId="5" applyNumberFormat="1" applyFont="1" applyFill="1"/>
    <xf numFmtId="9" fontId="45" fillId="18" borderId="3" xfId="5" applyNumberFormat="1" applyFont="1" applyFill="1" applyBorder="1" applyAlignment="1">
      <alignment horizontal="right" vertical="top" wrapText="1"/>
    </xf>
    <xf numFmtId="3" fontId="52" fillId="18" borderId="1" xfId="5" applyNumberFormat="1" applyFont="1" applyFill="1" applyBorder="1" applyAlignment="1">
      <alignment horizontal="right" vertical="top" wrapText="1"/>
    </xf>
    <xf numFmtId="9" fontId="52" fillId="18" borderId="1" xfId="5" applyNumberFormat="1" applyFont="1" applyFill="1" applyBorder="1" applyAlignment="1">
      <alignment horizontal="right" vertical="top" wrapText="1"/>
    </xf>
    <xf numFmtId="9" fontId="25" fillId="18" borderId="15" xfId="5" applyNumberFormat="1" applyFont="1" applyFill="1" applyBorder="1" applyAlignment="1">
      <alignment horizontal="left" vertical="top" wrapText="1"/>
    </xf>
    <xf numFmtId="0" fontId="14" fillId="25" borderId="4" xfId="0" applyFont="1" applyFill="1" applyBorder="1" applyAlignment="1">
      <alignment horizontal="center" vertical="center" wrapText="1"/>
    </xf>
    <xf numFmtId="0" fontId="14" fillId="25" borderId="1" xfId="0" applyFont="1" applyFill="1" applyBorder="1" applyAlignment="1">
      <alignment horizontal="center" vertical="center" wrapText="1"/>
    </xf>
    <xf numFmtId="0" fontId="16" fillId="0" borderId="1" xfId="0" applyFont="1" applyFill="1" applyBorder="1" applyAlignment="1">
      <alignment horizontal="right" vertical="top" wrapText="1"/>
    </xf>
    <xf numFmtId="4" fontId="16" fillId="0" borderId="1" xfId="3" applyNumberFormat="1" applyFont="1" applyFill="1" applyBorder="1" applyAlignment="1">
      <alignment horizontal="right" vertical="center" wrapText="1"/>
    </xf>
    <xf numFmtId="10" fontId="16" fillId="0" borderId="1" xfId="0" applyNumberFormat="1" applyFont="1" applyFill="1" applyBorder="1" applyAlignment="1">
      <alignment horizontal="right" vertical="center" wrapText="1"/>
    </xf>
    <xf numFmtId="3" fontId="41" fillId="18" borderId="1" xfId="5" applyNumberFormat="1" applyFont="1" applyFill="1" applyBorder="1" applyAlignment="1">
      <alignment vertical="top" wrapText="1"/>
    </xf>
    <xf numFmtId="0" fontId="56" fillId="18" borderId="1" xfId="0" applyFont="1" applyFill="1" applyBorder="1" applyAlignment="1">
      <alignment horizontal="left" vertical="top" wrapText="1"/>
    </xf>
    <xf numFmtId="165" fontId="38" fillId="0" borderId="1" xfId="9" applyNumberFormat="1" applyFont="1" applyFill="1" applyBorder="1" applyAlignment="1">
      <alignment horizontal="right" vertical="top" wrapText="1"/>
    </xf>
    <xf numFmtId="2" fontId="38" fillId="18" borderId="3" xfId="9" applyNumberFormat="1" applyFont="1" applyFill="1" applyBorder="1" applyAlignment="1">
      <alignment horizontal="right" vertical="top" wrapText="1"/>
    </xf>
    <xf numFmtId="3" fontId="38" fillId="18" borderId="1" xfId="5" applyNumberFormat="1" applyFont="1" applyFill="1" applyBorder="1" applyAlignment="1">
      <alignment horizontal="right" vertical="top" wrapText="1"/>
    </xf>
    <xf numFmtId="3" fontId="38" fillId="18" borderId="15" xfId="5" applyNumberFormat="1" applyFont="1" applyFill="1" applyBorder="1" applyAlignment="1">
      <alignment horizontal="right" vertical="top" wrapText="1"/>
    </xf>
    <xf numFmtId="3" fontId="38" fillId="18" borderId="4" xfId="5" applyNumberFormat="1" applyFont="1" applyFill="1" applyBorder="1" applyAlignment="1">
      <alignment horizontal="right" vertical="top" wrapText="1"/>
    </xf>
    <xf numFmtId="3" fontId="38" fillId="18" borderId="3" xfId="5" applyNumberFormat="1" applyFont="1" applyFill="1" applyBorder="1" applyAlignment="1">
      <alignment horizontal="right" vertical="top" wrapText="1"/>
    </xf>
    <xf numFmtId="165" fontId="8" fillId="0" borderId="1" xfId="9" applyNumberFormat="1" applyFont="1" applyFill="1" applyBorder="1" applyAlignment="1">
      <alignment horizontal="right" vertical="top" wrapText="1"/>
    </xf>
    <xf numFmtId="2" fontId="19" fillId="16" borderId="1" xfId="0" applyNumberFormat="1" applyFont="1" applyFill="1" applyBorder="1" applyAlignment="1">
      <alignment horizontal="right" vertical="center" wrapText="1"/>
    </xf>
    <xf numFmtId="4" fontId="19" fillId="16" borderId="1" xfId="0" applyNumberFormat="1" applyFont="1" applyFill="1" applyBorder="1" applyAlignment="1">
      <alignment horizontal="right" vertical="center" wrapText="1"/>
    </xf>
    <xf numFmtId="49" fontId="19" fillId="0" borderId="1" xfId="0" applyNumberFormat="1" applyFont="1" applyBorder="1" applyAlignment="1">
      <alignment horizontal="justify" vertical="center" wrapText="1"/>
    </xf>
    <xf numFmtId="10" fontId="32" fillId="0" borderId="1" xfId="0" applyNumberFormat="1" applyFont="1" applyFill="1" applyBorder="1" applyAlignment="1">
      <alignment horizontal="right" vertical="center" wrapText="1"/>
    </xf>
    <xf numFmtId="3" fontId="38" fillId="18" borderId="1" xfId="5" applyNumberFormat="1" applyFont="1" applyFill="1" applyBorder="1" applyAlignment="1">
      <alignment vertical="top"/>
    </xf>
    <xf numFmtId="9" fontId="56" fillId="18" borderId="1" xfId="5" applyNumberFormat="1" applyFont="1" applyFill="1" applyBorder="1" applyAlignment="1">
      <alignment horizontal="left" vertical="top" wrapText="1"/>
    </xf>
    <xf numFmtId="10" fontId="25" fillId="18" borderId="1" xfId="6" applyNumberFormat="1" applyFont="1" applyFill="1" applyBorder="1" applyAlignment="1">
      <alignment horizontal="right" vertical="top" wrapText="1"/>
    </xf>
    <xf numFmtId="3" fontId="25" fillId="18" borderId="1" xfId="6" applyNumberFormat="1" applyFont="1" applyFill="1" applyBorder="1" applyAlignment="1">
      <alignment horizontal="left" vertical="top" wrapText="1"/>
    </xf>
    <xf numFmtId="10" fontId="8" fillId="18" borderId="1" xfId="6" applyNumberFormat="1" applyFont="1" applyFill="1" applyBorder="1" applyAlignment="1">
      <alignment horizontal="right" vertical="top" wrapText="1"/>
    </xf>
    <xf numFmtId="3" fontId="8" fillId="0" borderId="1" xfId="6" applyNumberFormat="1" applyFont="1" applyFill="1" applyBorder="1" applyAlignment="1">
      <alignment horizontal="left" vertical="top" wrapText="1"/>
    </xf>
    <xf numFmtId="3" fontId="25" fillId="17" borderId="1" xfId="6" applyNumberFormat="1" applyFont="1" applyFill="1" applyBorder="1" applyAlignment="1">
      <alignment horizontal="left" vertical="top" wrapText="1"/>
    </xf>
    <xf numFmtId="2" fontId="8" fillId="0" borderId="4" xfId="5" applyNumberFormat="1" applyFont="1" applyFill="1" applyBorder="1" applyAlignment="1">
      <alignment horizontal="right" vertical="top" wrapText="1"/>
    </xf>
    <xf numFmtId="0" fontId="8" fillId="0" borderId="1" xfId="0" applyFont="1" applyFill="1" applyBorder="1" applyAlignment="1">
      <alignment horizontal="left" vertical="top" wrapText="1"/>
    </xf>
    <xf numFmtId="0" fontId="8" fillId="0" borderId="1" xfId="0" applyFont="1" applyBorder="1" applyAlignment="1">
      <alignment vertical="top" wrapText="1"/>
    </xf>
    <xf numFmtId="0" fontId="19" fillId="0" borderId="0" xfId="5" applyFont="1" applyFill="1" applyAlignment="1">
      <alignment vertical="top" wrapText="1"/>
    </xf>
    <xf numFmtId="3" fontId="38" fillId="18" borderId="1" xfId="5" applyNumberFormat="1" applyFont="1" applyFill="1" applyBorder="1" applyAlignment="1">
      <alignment horizontal="right" vertical="top" wrapText="1"/>
    </xf>
    <xf numFmtId="9" fontId="38" fillId="18" borderId="1" xfId="5" applyNumberFormat="1" applyFont="1" applyFill="1" applyBorder="1" applyAlignment="1">
      <alignment horizontal="right" vertical="top" wrapText="1"/>
    </xf>
    <xf numFmtId="1" fontId="45" fillId="18" borderId="1" xfId="5" applyNumberFormat="1" applyFont="1" applyFill="1" applyBorder="1" applyAlignment="1">
      <alignment horizontal="right" vertical="top" wrapText="1"/>
    </xf>
    <xf numFmtId="3" fontId="8" fillId="0" borderId="1" xfId="5" applyNumberFormat="1" applyFont="1" applyFill="1" applyBorder="1" applyAlignment="1">
      <alignment horizontal="right" vertical="top" wrapText="1"/>
    </xf>
    <xf numFmtId="3" fontId="25" fillId="18" borderId="1" xfId="5" applyNumberFormat="1" applyFont="1" applyFill="1" applyBorder="1" applyAlignment="1">
      <alignment horizontal="right" vertical="top" wrapText="1"/>
    </xf>
    <xf numFmtId="3" fontId="8" fillId="18" borderId="1" xfId="5" applyNumberFormat="1" applyFont="1" applyFill="1" applyBorder="1" applyAlignment="1">
      <alignment vertical="top" wrapText="1"/>
    </xf>
    <xf numFmtId="3" fontId="25" fillId="19" borderId="1" xfId="5" applyNumberFormat="1" applyFont="1" applyFill="1" applyBorder="1" applyAlignment="1">
      <alignment horizontal="right" vertical="top" wrapText="1"/>
    </xf>
    <xf numFmtId="9" fontId="8" fillId="18" borderId="1" xfId="5" applyNumberFormat="1" applyFont="1" applyFill="1" applyBorder="1" applyAlignment="1">
      <alignment horizontal="right" vertical="top" wrapText="1"/>
    </xf>
    <xf numFmtId="49" fontId="8" fillId="18" borderId="1" xfId="5" applyNumberFormat="1" applyFont="1" applyFill="1" applyBorder="1" applyAlignment="1">
      <alignment horizontal="center" vertical="top" wrapText="1"/>
    </xf>
    <xf numFmtId="0" fontId="8" fillId="18" borderId="1" xfId="5" applyFont="1" applyFill="1" applyBorder="1" applyAlignment="1">
      <alignment horizontal="center" vertical="top" wrapText="1"/>
    </xf>
    <xf numFmtId="0" fontId="8" fillId="18" borderId="1" xfId="5" applyFont="1" applyFill="1" applyBorder="1" applyAlignment="1">
      <alignment vertical="top" wrapText="1"/>
    </xf>
    <xf numFmtId="1" fontId="45" fillId="19" borderId="1" xfId="5" applyNumberFormat="1" applyFont="1" applyFill="1" applyBorder="1" applyAlignment="1">
      <alignment horizontal="right" vertical="top" wrapText="1"/>
    </xf>
    <xf numFmtId="9" fontId="38" fillId="18" borderId="3" xfId="5" applyNumberFormat="1" applyFont="1" applyFill="1" applyBorder="1" applyAlignment="1">
      <alignment horizontal="right" vertical="top" wrapText="1"/>
    </xf>
    <xf numFmtId="9" fontId="9" fillId="18" borderId="1" xfId="5" applyNumberFormat="1" applyFont="1" applyFill="1" applyBorder="1" applyAlignment="1">
      <alignment horizontal="right" vertical="top" wrapText="1"/>
    </xf>
    <xf numFmtId="9" fontId="9" fillId="18" borderId="1" xfId="5" applyNumberFormat="1" applyFont="1" applyFill="1" applyBorder="1" applyAlignment="1">
      <alignment horizontal="right" vertical="top"/>
    </xf>
    <xf numFmtId="0" fontId="9" fillId="0" borderId="0" xfId="5" applyFont="1"/>
    <xf numFmtId="0" fontId="60" fillId="18" borderId="1" xfId="0" applyFont="1" applyFill="1" applyBorder="1" applyAlignment="1">
      <alignment horizontal="left" vertical="top" wrapText="1"/>
    </xf>
    <xf numFmtId="9" fontId="9" fillId="18" borderId="4" xfId="5" applyNumberFormat="1" applyFont="1" applyFill="1" applyBorder="1" applyAlignment="1">
      <alignment horizontal="right" vertical="top"/>
    </xf>
    <xf numFmtId="0" fontId="59" fillId="19" borderId="1" xfId="0" applyFont="1" applyFill="1" applyBorder="1" applyAlignment="1">
      <alignment horizontal="center" vertical="center" wrapText="1"/>
    </xf>
    <xf numFmtId="16" fontId="59" fillId="19" borderId="1" xfId="0" quotePrefix="1" applyNumberFormat="1" applyFont="1" applyFill="1" applyBorder="1" applyAlignment="1">
      <alignment horizontal="center" vertical="center" wrapText="1"/>
    </xf>
    <xf numFmtId="0" fontId="24" fillId="12" borderId="1" xfId="5" applyFont="1" applyFill="1" applyBorder="1" applyAlignment="1">
      <alignment horizontal="center" vertical="center" wrapText="1"/>
    </xf>
    <xf numFmtId="3" fontId="6" fillId="0" borderId="0" xfId="0" applyNumberFormat="1" applyFont="1" applyAlignment="1">
      <alignment horizontal="center" vertical="top"/>
    </xf>
    <xf numFmtId="4" fontId="8" fillId="0" borderId="1" xfId="0" applyNumberFormat="1" applyFont="1" applyFill="1" applyBorder="1" applyAlignment="1">
      <alignment horizontal="center" vertical="top"/>
    </xf>
    <xf numFmtId="4" fontId="8" fillId="0" borderId="15" xfId="0" applyNumberFormat="1" applyFont="1" applyFill="1" applyBorder="1" applyAlignment="1">
      <alignment horizontal="center" vertical="top"/>
    </xf>
    <xf numFmtId="4" fontId="8" fillId="0" borderId="4" xfId="0" applyNumberFormat="1" applyFont="1" applyFill="1" applyBorder="1" applyAlignment="1">
      <alignment horizontal="center" vertical="top"/>
    </xf>
    <xf numFmtId="10" fontId="8" fillId="0" borderId="4" xfId="0" applyNumberFormat="1" applyFont="1" applyFill="1" applyBorder="1" applyAlignment="1">
      <alignment horizontal="center" vertical="top"/>
    </xf>
    <xf numFmtId="3" fontId="8" fillId="0" borderId="1" xfId="0" applyNumberFormat="1" applyFont="1" applyFill="1" applyBorder="1" applyAlignment="1">
      <alignment horizontal="center" vertical="top"/>
    </xf>
    <xf numFmtId="165" fontId="8" fillId="0" borderId="1" xfId="0" applyNumberFormat="1" applyFont="1" applyFill="1" applyBorder="1" applyAlignment="1">
      <alignment horizontal="center" vertical="top"/>
    </xf>
    <xf numFmtId="10" fontId="8" fillId="0" borderId="15" xfId="0" applyNumberFormat="1" applyFont="1" applyFill="1" applyBorder="1" applyAlignment="1">
      <alignment horizontal="center" vertical="top"/>
    </xf>
    <xf numFmtId="0" fontId="19" fillId="0" borderId="0" xfId="0" applyFont="1" applyFill="1" applyAlignment="1">
      <alignment horizontal="center"/>
    </xf>
    <xf numFmtId="0" fontId="8" fillId="18" borderId="1" xfId="0" applyFont="1" applyFill="1" applyBorder="1" applyAlignment="1">
      <alignment horizontal="right" vertical="top" wrapText="1"/>
    </xf>
    <xf numFmtId="0" fontId="8" fillId="18" borderId="1" xfId="0" applyFont="1" applyFill="1" applyBorder="1" applyAlignment="1">
      <alignment horizontal="left" vertical="top" wrapText="1"/>
    </xf>
    <xf numFmtId="0" fontId="39" fillId="0" borderId="15" xfId="0" applyFont="1" applyFill="1" applyBorder="1" applyAlignment="1">
      <alignment horizontal="left" vertical="top" wrapText="1"/>
    </xf>
    <xf numFmtId="0" fontId="39" fillId="0" borderId="1" xfId="0" applyFont="1" applyFill="1" applyBorder="1" applyAlignment="1">
      <alignment horizontal="left" vertical="top" wrapText="1"/>
    </xf>
    <xf numFmtId="4" fontId="38" fillId="18" borderId="1" xfId="5" applyNumberFormat="1" applyFont="1" applyFill="1" applyBorder="1" applyAlignment="1">
      <alignment horizontal="right" vertical="top" wrapText="1"/>
    </xf>
    <xf numFmtId="1" fontId="38" fillId="18" borderId="15" xfId="5" applyNumberFormat="1" applyFont="1" applyFill="1" applyBorder="1" applyAlignment="1">
      <alignment horizontal="right" vertical="top" wrapText="1"/>
    </xf>
    <xf numFmtId="1" fontId="38" fillId="18" borderId="4" xfId="5" applyNumberFormat="1" applyFont="1" applyFill="1" applyBorder="1" applyAlignment="1">
      <alignment horizontal="right" vertical="top" wrapText="1"/>
    </xf>
    <xf numFmtId="2" fontId="38" fillId="18" borderId="1" xfId="5" applyNumberFormat="1" applyFont="1" applyFill="1" applyBorder="1" applyAlignment="1">
      <alignment horizontal="right" vertical="top" wrapText="1"/>
    </xf>
    <xf numFmtId="1" fontId="25" fillId="19" borderId="1" xfId="5" applyNumberFormat="1" applyFont="1" applyFill="1" applyBorder="1" applyAlignment="1">
      <alignment horizontal="right" vertical="top" wrapText="1"/>
    </xf>
    <xf numFmtId="2" fontId="8" fillId="18" borderId="4" xfId="5" applyNumberFormat="1" applyFont="1" applyFill="1" applyBorder="1" applyAlignment="1">
      <alignment horizontal="right" vertical="top" wrapText="1"/>
    </xf>
    <xf numFmtId="1" fontId="8" fillId="0" borderId="17" xfId="5" applyNumberFormat="1" applyFont="1" applyFill="1" applyBorder="1" applyAlignment="1">
      <alignment horizontal="right" vertical="top" wrapText="1"/>
    </xf>
    <xf numFmtId="1" fontId="8" fillId="18" borderId="17" xfId="5" applyNumberFormat="1" applyFont="1" applyFill="1" applyBorder="1" applyAlignment="1">
      <alignment horizontal="right" vertical="top" wrapText="1"/>
    </xf>
    <xf numFmtId="1" fontId="38" fillId="18" borderId="8" xfId="5" applyNumberFormat="1" applyFont="1" applyFill="1" applyBorder="1" applyAlignment="1">
      <alignment horizontal="right" vertical="top" wrapText="1"/>
    </xf>
    <xf numFmtId="3" fontId="43" fillId="11" borderId="0" xfId="6" applyNumberFormat="1" applyFont="1" applyFill="1" applyAlignment="1">
      <alignment horizontal="left" wrapText="1"/>
    </xf>
    <xf numFmtId="3" fontId="43" fillId="11" borderId="7" xfId="6" applyNumberFormat="1" applyFont="1" applyFill="1" applyBorder="1" applyAlignment="1">
      <alignment horizontal="left" wrapText="1"/>
    </xf>
    <xf numFmtId="10" fontId="8" fillId="0" borderId="1" xfId="6" applyNumberFormat="1" applyFont="1" applyBorder="1" applyAlignment="1">
      <alignment horizontal="left" vertical="top" wrapText="1"/>
    </xf>
    <xf numFmtId="10" fontId="25" fillId="22" borderId="1" xfId="6" applyNumberFormat="1" applyFont="1" applyFill="1" applyBorder="1" applyAlignment="1">
      <alignment horizontal="left" vertical="top" wrapText="1"/>
    </xf>
    <xf numFmtId="10" fontId="41" fillId="0" borderId="1" xfId="6" applyNumberFormat="1" applyFont="1" applyBorder="1" applyAlignment="1">
      <alignment horizontal="left" vertical="top" wrapText="1"/>
    </xf>
    <xf numFmtId="10" fontId="8" fillId="0" borderId="0" xfId="6" applyNumberFormat="1" applyFont="1" applyAlignment="1">
      <alignment horizontal="left" wrapText="1"/>
    </xf>
    <xf numFmtId="0" fontId="8" fillId="0" borderId="20" xfId="5" applyFont="1" applyFill="1" applyBorder="1" applyAlignment="1">
      <alignment horizontal="left" vertical="top" wrapText="1"/>
    </xf>
    <xf numFmtId="49" fontId="8" fillId="18" borderId="20" xfId="5" applyNumberFormat="1" applyFont="1" applyFill="1" applyBorder="1" applyAlignment="1">
      <alignment horizontal="center" vertical="top" wrapText="1"/>
    </xf>
    <xf numFmtId="0" fontId="8" fillId="18" borderId="20" xfId="5" applyFont="1" applyFill="1" applyBorder="1" applyAlignment="1">
      <alignment horizontal="center" vertical="top" wrapText="1"/>
    </xf>
    <xf numFmtId="49" fontId="8" fillId="0" borderId="20" xfId="5" applyNumberFormat="1" applyFont="1" applyFill="1" applyBorder="1" applyAlignment="1">
      <alignment horizontal="center" vertical="top" wrapText="1"/>
    </xf>
    <xf numFmtId="0" fontId="8" fillId="0" borderId="20" xfId="5" applyFont="1" applyFill="1" applyBorder="1" applyAlignment="1">
      <alignment vertical="top" wrapText="1"/>
    </xf>
    <xf numFmtId="0" fontId="8" fillId="0" borderId="20" xfId="5" applyFont="1" applyFill="1" applyBorder="1" applyAlignment="1">
      <alignment horizontal="center" vertical="top" wrapText="1"/>
    </xf>
    <xf numFmtId="0" fontId="8" fillId="18" borderId="20" xfId="5" applyFont="1" applyFill="1" applyBorder="1" applyAlignment="1">
      <alignment vertical="top" wrapText="1"/>
    </xf>
    <xf numFmtId="3" fontId="8" fillId="0" borderId="20" xfId="5" applyNumberFormat="1" applyFont="1" applyFill="1" applyBorder="1" applyAlignment="1">
      <alignment vertical="top" wrapText="1"/>
    </xf>
    <xf numFmtId="3" fontId="8" fillId="18" borderId="20" xfId="5" applyNumberFormat="1" applyFont="1" applyFill="1" applyBorder="1" applyAlignment="1">
      <alignment vertical="top" wrapText="1"/>
    </xf>
    <xf numFmtId="1" fontId="8" fillId="0" borderId="20" xfId="5" applyNumberFormat="1" applyFont="1" applyFill="1" applyBorder="1" applyAlignment="1">
      <alignment horizontal="right" vertical="top" wrapText="1"/>
    </xf>
    <xf numFmtId="1" fontId="8" fillId="18" borderId="20" xfId="5" applyNumberFormat="1" applyFont="1" applyFill="1" applyBorder="1" applyAlignment="1">
      <alignment horizontal="right" vertical="top" wrapText="1"/>
    </xf>
    <xf numFmtId="9" fontId="8" fillId="18" borderId="20" xfId="5" applyNumberFormat="1" applyFont="1" applyFill="1" applyBorder="1" applyAlignment="1">
      <alignment horizontal="right" vertical="top" wrapText="1"/>
    </xf>
    <xf numFmtId="3" fontId="8" fillId="0" borderId="20" xfId="5" applyNumberFormat="1" applyFont="1" applyFill="1" applyBorder="1" applyAlignment="1">
      <alignment horizontal="right" vertical="top" wrapText="1"/>
    </xf>
    <xf numFmtId="3" fontId="8" fillId="18" borderId="20" xfId="5" applyNumberFormat="1" applyFont="1" applyFill="1" applyBorder="1" applyAlignment="1">
      <alignment horizontal="right" vertical="top" wrapText="1"/>
    </xf>
    <xf numFmtId="9" fontId="38" fillId="18" borderId="20" xfId="5" applyNumberFormat="1" applyFont="1" applyFill="1" applyBorder="1" applyAlignment="1">
      <alignment horizontal="right" vertical="top" wrapText="1"/>
    </xf>
    <xf numFmtId="3" fontId="38" fillId="18" borderId="20" xfId="5" applyNumberFormat="1" applyFont="1" applyFill="1" applyBorder="1" applyAlignment="1">
      <alignment horizontal="right" vertical="top" wrapText="1"/>
    </xf>
    <xf numFmtId="0" fontId="8" fillId="18" borderId="3" xfId="5" applyFont="1" applyFill="1" applyBorder="1" applyAlignment="1">
      <alignment vertical="top" wrapText="1"/>
    </xf>
    <xf numFmtId="0" fontId="8" fillId="0" borderId="21" xfId="0" applyFont="1" applyFill="1" applyBorder="1" applyAlignment="1">
      <alignment horizontal="right" vertical="top" wrapText="1"/>
    </xf>
    <xf numFmtId="0" fontId="8" fillId="0" borderId="21" xfId="0" applyFont="1" applyFill="1" applyBorder="1" applyAlignment="1">
      <alignment vertical="top" wrapText="1"/>
    </xf>
    <xf numFmtId="0" fontId="8" fillId="0" borderId="21" xfId="5" applyFont="1" applyFill="1" applyBorder="1" applyAlignment="1">
      <alignment horizontal="left" vertical="top" wrapText="1"/>
    </xf>
    <xf numFmtId="0" fontId="8" fillId="27" borderId="21" xfId="5" applyFont="1" applyFill="1" applyBorder="1" applyAlignment="1">
      <alignment horizontal="left" vertical="top" wrapText="1"/>
    </xf>
    <xf numFmtId="49" fontId="8" fillId="18" borderId="21" xfId="5" applyNumberFormat="1" applyFont="1" applyFill="1" applyBorder="1" applyAlignment="1">
      <alignment horizontal="center" vertical="top" wrapText="1"/>
    </xf>
    <xf numFmtId="0" fontId="8" fillId="18" borderId="21" xfId="5" applyFont="1" applyFill="1" applyBorder="1" applyAlignment="1">
      <alignment horizontal="center" vertical="top" wrapText="1"/>
    </xf>
    <xf numFmtId="49" fontId="8" fillId="0" borderId="21" xfId="5" applyNumberFormat="1" applyFont="1" applyFill="1" applyBorder="1" applyAlignment="1">
      <alignment horizontal="center" vertical="top" wrapText="1"/>
    </xf>
    <xf numFmtId="0" fontId="8" fillId="0" borderId="21" xfId="5" applyFont="1" applyFill="1" applyBorder="1" applyAlignment="1">
      <alignment vertical="top" wrapText="1"/>
    </xf>
    <xf numFmtId="0" fontId="8" fillId="0" borderId="21" xfId="5" applyFont="1" applyFill="1" applyBorder="1" applyAlignment="1">
      <alignment horizontal="center" vertical="top" wrapText="1"/>
    </xf>
    <xf numFmtId="0" fontId="8" fillId="18" borderId="21" xfId="5" applyFont="1" applyFill="1" applyBorder="1" applyAlignment="1">
      <alignment vertical="top" wrapText="1"/>
    </xf>
    <xf numFmtId="3" fontId="8" fillId="0" borderId="21" xfId="5" applyNumberFormat="1" applyFont="1" applyFill="1" applyBorder="1" applyAlignment="1">
      <alignment vertical="top" wrapText="1"/>
    </xf>
    <xf numFmtId="3" fontId="8" fillId="18" borderId="21" xfId="5" applyNumberFormat="1" applyFont="1" applyFill="1" applyBorder="1" applyAlignment="1">
      <alignment vertical="top" wrapText="1"/>
    </xf>
    <xf numFmtId="1" fontId="8" fillId="0" borderId="21" xfId="5" applyNumberFormat="1" applyFont="1" applyFill="1" applyBorder="1" applyAlignment="1">
      <alignment horizontal="right" vertical="top" wrapText="1"/>
    </xf>
    <xf numFmtId="9" fontId="8" fillId="0" borderId="21" xfId="5" applyNumberFormat="1" applyFont="1" applyFill="1" applyBorder="1" applyAlignment="1">
      <alignment horizontal="right" vertical="top" wrapText="1"/>
    </xf>
    <xf numFmtId="1" fontId="8" fillId="18" borderId="21" xfId="5" applyNumberFormat="1" applyFont="1" applyFill="1" applyBorder="1" applyAlignment="1">
      <alignment horizontal="right" vertical="top" wrapText="1"/>
    </xf>
    <xf numFmtId="9" fontId="8" fillId="18" borderId="21" xfId="5" applyNumberFormat="1" applyFont="1" applyFill="1" applyBorder="1" applyAlignment="1">
      <alignment horizontal="right" vertical="top" wrapText="1"/>
    </xf>
    <xf numFmtId="3" fontId="8" fillId="0" borderId="21" xfId="5" applyNumberFormat="1" applyFont="1" applyFill="1" applyBorder="1" applyAlignment="1">
      <alignment horizontal="right" vertical="top" wrapText="1"/>
    </xf>
    <xf numFmtId="3" fontId="8" fillId="18" borderId="21" xfId="5" applyNumberFormat="1" applyFont="1" applyFill="1" applyBorder="1" applyAlignment="1">
      <alignment horizontal="right" vertical="top" wrapText="1"/>
    </xf>
    <xf numFmtId="9" fontId="38" fillId="18" borderId="21" xfId="5" applyNumberFormat="1" applyFont="1" applyFill="1" applyBorder="1" applyAlignment="1">
      <alignment horizontal="right" vertical="top" wrapText="1"/>
    </xf>
    <xf numFmtId="3" fontId="38" fillId="18" borderId="21" xfId="5" applyNumberFormat="1" applyFont="1" applyFill="1" applyBorder="1" applyAlignment="1">
      <alignment horizontal="right" vertical="top" wrapText="1"/>
    </xf>
    <xf numFmtId="1" fontId="38" fillId="27" borderId="21" xfId="5" applyNumberFormat="1" applyFont="1" applyFill="1" applyBorder="1" applyAlignment="1">
      <alignment horizontal="right" vertical="top" wrapText="1"/>
    </xf>
    <xf numFmtId="0" fontId="8" fillId="0" borderId="21" xfId="0" applyFont="1" applyFill="1" applyBorder="1" applyAlignment="1">
      <alignment horizontal="left" vertical="top" wrapText="1"/>
    </xf>
    <xf numFmtId="0" fontId="8" fillId="0" borderId="20" xfId="0" applyFont="1" applyBorder="1" applyAlignment="1">
      <alignment horizontal="right" vertical="top" wrapText="1"/>
    </xf>
    <xf numFmtId="0" fontId="8" fillId="0" borderId="20" xfId="0" applyFont="1" applyBorder="1" applyAlignment="1">
      <alignment vertical="top" wrapText="1"/>
    </xf>
    <xf numFmtId="0" fontId="8" fillId="16" borderId="20" xfId="5" applyFont="1" applyFill="1" applyBorder="1" applyAlignment="1">
      <alignment horizontal="left" vertical="top" wrapText="1"/>
    </xf>
    <xf numFmtId="3" fontId="38" fillId="0" borderId="20" xfId="5" applyNumberFormat="1" applyFont="1" applyFill="1" applyBorder="1" applyAlignment="1">
      <alignment horizontal="right" vertical="top" wrapText="1"/>
    </xf>
    <xf numFmtId="1" fontId="38" fillId="0" borderId="20" xfId="5" applyNumberFormat="1" applyFont="1" applyFill="1" applyBorder="1" applyAlignment="1">
      <alignment horizontal="right" vertical="top" wrapText="1"/>
    </xf>
    <xf numFmtId="2" fontId="25" fillId="18" borderId="20" xfId="5" applyNumberFormat="1" applyFont="1" applyFill="1" applyBorder="1" applyAlignment="1">
      <alignment horizontal="right" vertical="top" wrapText="1"/>
    </xf>
    <xf numFmtId="0" fontId="25" fillId="18" borderId="20" xfId="0" applyFont="1" applyFill="1" applyBorder="1" applyAlignment="1">
      <alignment horizontal="right" vertical="top" wrapText="1"/>
    </xf>
    <xf numFmtId="0" fontId="25" fillId="18" borderId="20" xfId="0" applyFont="1" applyFill="1" applyBorder="1" applyAlignment="1">
      <alignment vertical="top" wrapText="1"/>
    </xf>
    <xf numFmtId="0" fontId="25" fillId="18" borderId="20" xfId="5" applyFont="1" applyFill="1" applyBorder="1" applyAlignment="1">
      <alignment horizontal="left" vertical="top" wrapText="1"/>
    </xf>
    <xf numFmtId="49" fontId="25" fillId="18" borderId="20" xfId="6" applyNumberFormat="1" applyFont="1" applyFill="1" applyBorder="1" applyAlignment="1">
      <alignment horizontal="center" vertical="top" wrapText="1"/>
    </xf>
    <xf numFmtId="0" fontId="25" fillId="18" borderId="20" xfId="5" applyFont="1" applyFill="1" applyBorder="1" applyAlignment="1">
      <alignment horizontal="center" vertical="top" wrapText="1"/>
    </xf>
    <xf numFmtId="49" fontId="25" fillId="18" borderId="20" xfId="5" applyNumberFormat="1" applyFont="1" applyFill="1" applyBorder="1" applyAlignment="1">
      <alignment horizontal="center" vertical="top" wrapText="1"/>
    </xf>
    <xf numFmtId="0" fontId="25" fillId="18" borderId="20" xfId="5" applyFont="1" applyFill="1" applyBorder="1" applyAlignment="1">
      <alignment vertical="top" wrapText="1"/>
    </xf>
    <xf numFmtId="3" fontId="25" fillId="18" borderId="20" xfId="5" applyNumberFormat="1" applyFont="1" applyFill="1" applyBorder="1" applyAlignment="1">
      <alignment vertical="top" wrapText="1"/>
    </xf>
    <xf numFmtId="1" fontId="25" fillId="18" borderId="20" xfId="5" applyNumberFormat="1" applyFont="1" applyFill="1" applyBorder="1" applyAlignment="1">
      <alignment horizontal="right" vertical="top" wrapText="1"/>
    </xf>
    <xf numFmtId="9" fontId="25" fillId="18" borderId="20" xfId="5" applyNumberFormat="1" applyFont="1" applyFill="1" applyBorder="1" applyAlignment="1">
      <alignment horizontal="right" vertical="top" wrapText="1"/>
    </xf>
    <xf numFmtId="3" fontId="25" fillId="18" borderId="20" xfId="5" applyNumberFormat="1" applyFont="1" applyFill="1" applyBorder="1" applyAlignment="1">
      <alignment horizontal="right" vertical="top" wrapText="1"/>
    </xf>
    <xf numFmtId="3" fontId="45" fillId="18" borderId="20" xfId="5" applyNumberFormat="1" applyFont="1" applyFill="1" applyBorder="1" applyAlignment="1">
      <alignment horizontal="right" vertical="top" wrapText="1"/>
    </xf>
    <xf numFmtId="3" fontId="45" fillId="19" borderId="20" xfId="5" applyNumberFormat="1" applyFont="1" applyFill="1" applyBorder="1" applyAlignment="1">
      <alignment horizontal="right" vertical="top" wrapText="1"/>
    </xf>
    <xf numFmtId="3" fontId="25" fillId="19" borderId="20" xfId="5" applyNumberFormat="1" applyFont="1" applyFill="1" applyBorder="1" applyAlignment="1">
      <alignment horizontal="right" vertical="top" wrapText="1"/>
    </xf>
    <xf numFmtId="9" fontId="45" fillId="18" borderId="20" xfId="5" applyNumberFormat="1" applyFont="1" applyFill="1" applyBorder="1" applyAlignment="1">
      <alignment horizontal="right" vertical="top" wrapText="1"/>
    </xf>
    <xf numFmtId="1" fontId="45" fillId="18" borderId="20" xfId="5" applyNumberFormat="1" applyFont="1" applyFill="1" applyBorder="1" applyAlignment="1">
      <alignment horizontal="right" vertical="top" wrapText="1"/>
    </xf>
    <xf numFmtId="0" fontId="41" fillId="18" borderId="20" xfId="0" applyFont="1" applyFill="1" applyBorder="1" applyAlignment="1">
      <alignment horizontal="left" vertical="top" wrapText="1"/>
    </xf>
    <xf numFmtId="3" fontId="8" fillId="16" borderId="1" xfId="5" applyNumberFormat="1" applyFont="1" applyFill="1" applyBorder="1" applyAlignment="1">
      <alignment horizontal="right" vertical="top" wrapText="1"/>
    </xf>
    <xf numFmtId="0" fontId="41" fillId="18" borderId="20" xfId="5" applyFont="1" applyFill="1" applyBorder="1" applyAlignment="1">
      <alignment vertical="top" wrapText="1"/>
    </xf>
    <xf numFmtId="1" fontId="41" fillId="18" borderId="20" xfId="5" applyNumberFormat="1" applyFont="1" applyFill="1" applyBorder="1" applyAlignment="1">
      <alignment horizontal="right" vertical="top" wrapText="1"/>
    </xf>
    <xf numFmtId="0" fontId="54" fillId="0" borderId="21" xfId="0" applyFont="1" applyFill="1" applyBorder="1" applyAlignment="1">
      <alignment horizontal="left" vertical="top" wrapText="1"/>
    </xf>
    <xf numFmtId="0" fontId="25" fillId="0" borderId="20" xfId="0" applyFont="1" applyFill="1" applyBorder="1" applyAlignment="1">
      <alignment horizontal="left" vertical="top" wrapText="1"/>
    </xf>
    <xf numFmtId="0" fontId="45" fillId="18" borderId="20" xfId="0" applyFont="1" applyFill="1" applyBorder="1" applyAlignment="1">
      <alignment horizontal="left" vertical="top" wrapText="1"/>
    </xf>
    <xf numFmtId="1" fontId="9" fillId="18" borderId="21" xfId="5" applyNumberFormat="1" applyFont="1" applyFill="1" applyBorder="1" applyAlignment="1">
      <alignment horizontal="right" vertical="top" wrapText="1"/>
    </xf>
    <xf numFmtId="1" fontId="8" fillId="0" borderId="8" xfId="5" applyNumberFormat="1" applyFont="1" applyFill="1" applyBorder="1" applyAlignment="1">
      <alignment horizontal="right" vertical="top" wrapText="1"/>
    </xf>
    <xf numFmtId="3" fontId="38" fillId="16" borderId="1" xfId="5" applyNumberFormat="1" applyFont="1" applyFill="1" applyBorder="1" applyAlignment="1">
      <alignment horizontal="right" vertical="top" wrapText="1"/>
    </xf>
    <xf numFmtId="1" fontId="38" fillId="16" borderId="1" xfId="5" applyNumberFormat="1" applyFont="1" applyFill="1" applyBorder="1" applyAlignment="1">
      <alignment horizontal="right" vertical="top" wrapText="1"/>
    </xf>
    <xf numFmtId="0" fontId="8" fillId="18" borderId="1" xfId="0" applyFont="1" applyFill="1" applyBorder="1" applyAlignment="1">
      <alignment vertical="top" wrapText="1"/>
    </xf>
    <xf numFmtId="0" fontId="25" fillId="18" borderId="4" xfId="0" applyFont="1" applyFill="1" applyBorder="1" applyAlignment="1">
      <alignment horizontal="left" vertical="top" wrapText="1"/>
    </xf>
    <xf numFmtId="0" fontId="8" fillId="18" borderId="3" xfId="5" applyFont="1" applyFill="1" applyBorder="1" applyAlignment="1">
      <alignment horizontal="left" vertical="top" wrapText="1"/>
    </xf>
    <xf numFmtId="0" fontId="25" fillId="18" borderId="3" xfId="0" applyFont="1" applyFill="1" applyBorder="1" applyAlignment="1">
      <alignment horizontal="left" vertical="top" wrapText="1"/>
    </xf>
    <xf numFmtId="0" fontId="8" fillId="18" borderId="15" xfId="5" applyFont="1" applyFill="1" applyBorder="1" applyAlignment="1">
      <alignment horizontal="right" vertical="top" wrapText="1"/>
    </xf>
    <xf numFmtId="0" fontId="8" fillId="18" borderId="15" xfId="0" applyFont="1" applyFill="1" applyBorder="1" applyAlignment="1">
      <alignment horizontal="left" vertical="top" wrapText="1"/>
    </xf>
    <xf numFmtId="0" fontId="8" fillId="18" borderId="1" xfId="5" applyFont="1" applyFill="1" applyBorder="1" applyAlignment="1">
      <alignment vertical="top"/>
    </xf>
    <xf numFmtId="3" fontId="8" fillId="24" borderId="1" xfId="2" applyNumberFormat="1" applyFont="1" applyFill="1" applyBorder="1" applyAlignment="1">
      <alignment horizontal="left" vertical="top" wrapText="1"/>
    </xf>
    <xf numFmtId="0" fontId="8" fillId="17" borderId="1" xfId="5" applyFont="1" applyFill="1" applyBorder="1" applyAlignment="1">
      <alignment horizontal="left" vertical="top" wrapText="1"/>
    </xf>
    <xf numFmtId="9" fontId="25" fillId="18" borderId="3" xfId="5" applyNumberFormat="1" applyFont="1" applyFill="1" applyBorder="1" applyAlignment="1">
      <alignment horizontal="left" vertical="top" wrapText="1"/>
    </xf>
    <xf numFmtId="0" fontId="8" fillId="0" borderId="21" xfId="0" applyFont="1" applyBorder="1" applyAlignment="1">
      <alignment horizontal="right" vertical="top" wrapText="1"/>
    </xf>
    <xf numFmtId="0" fontId="8" fillId="0" borderId="21" xfId="0" applyFont="1" applyBorder="1" applyAlignment="1">
      <alignment vertical="top" wrapText="1"/>
    </xf>
    <xf numFmtId="0" fontId="8" fillId="16" borderId="21" xfId="5" applyFont="1" applyFill="1" applyBorder="1" applyAlignment="1">
      <alignment horizontal="left" vertical="top" wrapText="1"/>
    </xf>
    <xf numFmtId="3" fontId="25" fillId="18" borderId="21" xfId="5" applyNumberFormat="1" applyFont="1" applyFill="1" applyBorder="1" applyAlignment="1">
      <alignment horizontal="right" vertical="top" wrapText="1"/>
    </xf>
    <xf numFmtId="1" fontId="38" fillId="0" borderId="21" xfId="5" applyNumberFormat="1" applyFont="1" applyFill="1" applyBorder="1" applyAlignment="1">
      <alignment horizontal="right" vertical="top" wrapText="1"/>
    </xf>
    <xf numFmtId="3" fontId="38" fillId="0" borderId="3" xfId="5" applyNumberFormat="1" applyFont="1" applyFill="1" applyBorder="1" applyAlignment="1">
      <alignment horizontal="right" vertical="top" wrapText="1"/>
    </xf>
    <xf numFmtId="0" fontId="8" fillId="0" borderId="0" xfId="0" applyFont="1" applyFill="1" applyBorder="1" applyAlignment="1">
      <alignment vertical="top"/>
    </xf>
    <xf numFmtId="3" fontId="8" fillId="18" borderId="1" xfId="0" applyNumberFormat="1" applyFont="1" applyFill="1" applyBorder="1" applyAlignment="1">
      <alignment vertical="top" wrapText="1"/>
    </xf>
    <xf numFmtId="10" fontId="8" fillId="0" borderId="1" xfId="9" applyNumberFormat="1" applyFont="1" applyFill="1" applyBorder="1" applyAlignment="1">
      <alignment horizontal="right" vertical="top" wrapText="1"/>
    </xf>
    <xf numFmtId="4" fontId="62" fillId="0" borderId="1" xfId="0" applyNumberFormat="1" applyFont="1" applyFill="1" applyBorder="1" applyAlignment="1">
      <alignment vertical="top"/>
    </xf>
    <xf numFmtId="0" fontId="8" fillId="0" borderId="1" xfId="5" applyFont="1" applyFill="1" applyBorder="1" applyAlignment="1">
      <alignment vertical="top" wrapText="1"/>
    </xf>
    <xf numFmtId="9" fontId="62" fillId="0" borderId="15" xfId="0" applyNumberFormat="1" applyFont="1" applyFill="1" applyBorder="1" applyAlignment="1">
      <alignment vertical="top"/>
    </xf>
    <xf numFmtId="0" fontId="8" fillId="0" borderId="15" xfId="0" applyFont="1" applyFill="1" applyBorder="1" applyAlignment="1">
      <alignment horizontal="left" vertical="top" wrapText="1"/>
    </xf>
    <xf numFmtId="10" fontId="63" fillId="0" borderId="4" xfId="0" applyNumberFormat="1" applyFont="1" applyFill="1" applyBorder="1" applyAlignment="1">
      <alignment vertical="top"/>
    </xf>
    <xf numFmtId="2" fontId="8" fillId="0" borderId="15" xfId="0" applyNumberFormat="1" applyFont="1" applyFill="1" applyBorder="1" applyAlignment="1">
      <alignment vertical="top"/>
    </xf>
    <xf numFmtId="164" fontId="63" fillId="0" borderId="4" xfId="0" applyNumberFormat="1" applyFont="1" applyFill="1" applyBorder="1" applyAlignment="1">
      <alignment vertical="top"/>
    </xf>
    <xf numFmtId="3" fontId="63" fillId="0" borderId="4" xfId="0" applyNumberFormat="1" applyFont="1" applyFill="1" applyBorder="1" applyAlignment="1">
      <alignment vertical="top"/>
    </xf>
    <xf numFmtId="164" fontId="64" fillId="0" borderId="4" xfId="0" applyNumberFormat="1" applyFont="1" applyFill="1" applyBorder="1" applyAlignment="1">
      <alignment vertical="top"/>
    </xf>
    <xf numFmtId="0" fontId="63" fillId="0" borderId="15" xfId="0" applyFont="1" applyFill="1" applyBorder="1" applyAlignment="1">
      <alignment vertical="top" wrapText="1"/>
    </xf>
    <xf numFmtId="3" fontId="63" fillId="0" borderId="1" xfId="0" applyNumberFormat="1" applyFont="1" applyFill="1" applyBorder="1" applyAlignment="1">
      <alignment vertical="top"/>
    </xf>
    <xf numFmtId="0" fontId="41" fillId="18" borderId="1" xfId="5" applyFont="1" applyFill="1" applyBorder="1" applyAlignment="1">
      <alignment horizontal="left" vertical="top" wrapText="1"/>
    </xf>
    <xf numFmtId="4" fontId="63" fillId="0" borderId="1" xfId="0" applyNumberFormat="1" applyFont="1" applyFill="1" applyBorder="1" applyAlignment="1">
      <alignment vertical="top"/>
    </xf>
    <xf numFmtId="1" fontId="8" fillId="5" borderId="1" xfId="5" applyNumberFormat="1" applyFont="1" applyFill="1" applyBorder="1" applyAlignment="1">
      <alignment horizontal="right" vertical="top" wrapText="1"/>
    </xf>
    <xf numFmtId="3" fontId="8" fillId="5" borderId="1" xfId="5" applyNumberFormat="1" applyFont="1" applyFill="1" applyBorder="1" applyAlignment="1">
      <alignment horizontal="right" vertical="top" wrapText="1"/>
    </xf>
    <xf numFmtId="9" fontId="65" fillId="18" borderId="15" xfId="5" applyNumberFormat="1" applyFont="1" applyFill="1" applyBorder="1" applyAlignment="1">
      <alignment horizontal="right" vertical="top" wrapText="1"/>
    </xf>
    <xf numFmtId="4" fontId="25" fillId="19" borderId="1" xfId="6" applyNumberFormat="1" applyFont="1" applyFill="1" applyBorder="1" applyAlignment="1">
      <alignment horizontal="right" vertical="top" wrapText="1"/>
    </xf>
    <xf numFmtId="4" fontId="25" fillId="18" borderId="1" xfId="6" applyNumberFormat="1" applyFont="1" applyFill="1" applyBorder="1" applyAlignment="1">
      <alignment horizontal="right" vertical="top" wrapText="1"/>
    </xf>
    <xf numFmtId="4" fontId="8" fillId="2" borderId="1" xfId="6" applyNumberFormat="1" applyFont="1" applyFill="1" applyBorder="1" applyAlignment="1">
      <alignment horizontal="right" vertical="top" wrapText="1"/>
    </xf>
    <xf numFmtId="1" fontId="8" fillId="0" borderId="18" xfId="5" applyNumberFormat="1" applyFont="1" applyFill="1" applyBorder="1" applyAlignment="1">
      <alignment horizontal="right" vertical="top" wrapText="1"/>
    </xf>
    <xf numFmtId="2" fontId="8" fillId="0" borderId="15" xfId="5" applyNumberFormat="1" applyFont="1" applyFill="1" applyBorder="1" applyAlignment="1">
      <alignment horizontal="right" vertical="top" wrapText="1"/>
    </xf>
    <xf numFmtId="1" fontId="39" fillId="0" borderId="1" xfId="5" applyNumberFormat="1" applyFont="1" applyFill="1" applyBorder="1" applyAlignment="1">
      <alignment horizontal="right" vertical="top" wrapText="1"/>
    </xf>
    <xf numFmtId="0" fontId="25" fillId="0" borderId="4" xfId="0" applyFont="1" applyFill="1" applyBorder="1" applyAlignment="1">
      <alignment horizontal="left" vertical="top" wrapText="1"/>
    </xf>
    <xf numFmtId="3" fontId="8" fillId="0" borderId="15" xfId="0" applyNumberFormat="1" applyFont="1" applyFill="1" applyBorder="1" applyAlignment="1">
      <alignment vertical="top" wrapText="1"/>
    </xf>
    <xf numFmtId="3" fontId="68" fillId="18" borderId="1" xfId="5" applyNumberFormat="1" applyFont="1" applyFill="1" applyBorder="1" applyAlignment="1">
      <alignment horizontal="right" vertical="top" wrapText="1"/>
    </xf>
    <xf numFmtId="9" fontId="68" fillId="18" borderId="1" xfId="5" applyNumberFormat="1" applyFont="1" applyFill="1" applyBorder="1" applyAlignment="1">
      <alignment horizontal="right" vertical="top" wrapText="1"/>
    </xf>
    <xf numFmtId="3" fontId="68" fillId="18" borderId="1" xfId="5" applyNumberFormat="1" applyFont="1" applyFill="1" applyBorder="1" applyAlignment="1">
      <alignment horizontal="right" vertical="top"/>
    </xf>
    <xf numFmtId="3" fontId="70" fillId="18" borderId="1" xfId="5" applyNumberFormat="1" applyFont="1" applyFill="1" applyBorder="1" applyAlignment="1">
      <alignment horizontal="right" vertical="top" wrapText="1"/>
    </xf>
    <xf numFmtId="3" fontId="70" fillId="19" borderId="1" xfId="5" applyNumberFormat="1" applyFont="1" applyFill="1" applyBorder="1" applyAlignment="1">
      <alignment horizontal="right" vertical="top" wrapText="1"/>
    </xf>
    <xf numFmtId="2" fontId="8" fillId="18" borderId="15" xfId="5" applyNumberFormat="1" applyFont="1" applyFill="1" applyBorder="1" applyAlignment="1">
      <alignment horizontal="right" vertical="top" wrapText="1"/>
    </xf>
    <xf numFmtId="3" fontId="63" fillId="0" borderId="1" xfId="0" applyNumberFormat="1" applyFont="1" applyFill="1" applyBorder="1" applyAlignment="1">
      <alignment horizontal="right" vertical="top"/>
    </xf>
    <xf numFmtId="4" fontId="38" fillId="0" borderId="3" xfId="5" applyNumberFormat="1" applyFont="1" applyFill="1" applyBorder="1" applyAlignment="1">
      <alignment horizontal="right" vertical="top" wrapText="1"/>
    </xf>
    <xf numFmtId="10" fontId="71" fillId="0" borderId="1" xfId="9" applyNumberFormat="1" applyFont="1" applyFill="1" applyBorder="1" applyAlignment="1">
      <alignment horizontal="right" vertical="top" wrapText="1"/>
    </xf>
    <xf numFmtId="3" fontId="8" fillId="5" borderId="1" xfId="5" applyNumberFormat="1" applyFont="1" applyFill="1" applyBorder="1" applyAlignment="1">
      <alignment horizontal="right" vertical="top"/>
    </xf>
    <xf numFmtId="1" fontId="42" fillId="18" borderId="1" xfId="5" applyNumberFormat="1" applyFont="1" applyFill="1" applyBorder="1" applyAlignment="1">
      <alignment horizontal="right" vertical="top" wrapText="1"/>
    </xf>
    <xf numFmtId="0" fontId="32" fillId="13" borderId="1" xfId="0" applyFont="1" applyFill="1" applyBorder="1" applyAlignment="1">
      <alignment horizontal="center" vertical="center" wrapText="1"/>
    </xf>
    <xf numFmtId="1" fontId="19" fillId="0" borderId="1" xfId="0" applyNumberFormat="1" applyFont="1" applyBorder="1" applyAlignment="1">
      <alignment horizontal="right" vertical="center" wrapText="1"/>
    </xf>
    <xf numFmtId="4" fontId="0" fillId="0" borderId="0" xfId="0" applyNumberFormat="1"/>
    <xf numFmtId="0" fontId="8" fillId="0" borderId="1" xfId="4" applyFont="1" applyBorder="1" applyAlignment="1">
      <alignment vertical="top"/>
    </xf>
    <xf numFmtId="0" fontId="8" fillId="0" borderId="15" xfId="4" applyFont="1" applyBorder="1" applyAlignment="1">
      <alignment vertical="top"/>
    </xf>
    <xf numFmtId="0" fontId="8" fillId="0" borderId="4" xfId="4" applyFont="1" applyBorder="1" applyAlignment="1">
      <alignment vertical="top"/>
    </xf>
    <xf numFmtId="0" fontId="7" fillId="0" borderId="1" xfId="0" applyNumberFormat="1" applyFont="1" applyBorder="1" applyAlignment="1">
      <alignment vertical="top"/>
    </xf>
    <xf numFmtId="0" fontId="7" fillId="0" borderId="1" xfId="0" applyFont="1" applyBorder="1" applyAlignment="1">
      <alignment vertical="top"/>
    </xf>
    <xf numFmtId="0" fontId="19" fillId="0" borderId="1" xfId="0" applyFont="1" applyBorder="1"/>
    <xf numFmtId="0" fontId="8" fillId="0" borderId="1" xfId="4" applyFont="1" applyBorder="1"/>
    <xf numFmtId="3" fontId="24" fillId="11" borderId="15" xfId="2" applyNumberFormat="1" applyFont="1" applyFill="1" applyBorder="1" applyAlignment="1">
      <alignment horizontal="right" vertical="top" wrapText="1"/>
    </xf>
    <xf numFmtId="4" fontId="63" fillId="0" borderId="15" xfId="0" applyNumberFormat="1" applyFont="1" applyFill="1" applyBorder="1" applyAlignment="1">
      <alignment vertical="top"/>
    </xf>
    <xf numFmtId="165" fontId="39" fillId="0" borderId="1" xfId="9" applyNumberFormat="1" applyFont="1" applyFill="1" applyBorder="1" applyAlignment="1">
      <alignment horizontal="right" vertical="top" wrapText="1"/>
    </xf>
    <xf numFmtId="10" fontId="63" fillId="0" borderId="1" xfId="5" applyNumberFormat="1" applyFont="1" applyFill="1" applyBorder="1" applyAlignment="1">
      <alignment horizontal="right" vertical="top" wrapText="1"/>
    </xf>
    <xf numFmtId="10" fontId="63" fillId="18" borderId="1" xfId="5" applyNumberFormat="1" applyFont="1" applyFill="1" applyBorder="1" applyAlignment="1">
      <alignment horizontal="right" vertical="top" wrapText="1"/>
    </xf>
    <xf numFmtId="3" fontId="39" fillId="0" borderId="1" xfId="5" applyNumberFormat="1" applyFont="1" applyFill="1" applyBorder="1" applyAlignment="1">
      <alignment horizontal="right" vertical="top" wrapText="1"/>
    </xf>
    <xf numFmtId="49" fontId="7" fillId="16" borderId="3" xfId="0" applyNumberFormat="1" applyFont="1" applyFill="1" applyBorder="1" applyAlignment="1">
      <alignment vertical="top" wrapText="1"/>
    </xf>
    <xf numFmtId="49" fontId="7" fillId="0" borderId="3" xfId="0" applyNumberFormat="1" applyFont="1" applyFill="1" applyBorder="1" applyAlignment="1">
      <alignment vertical="top" wrapText="1"/>
    </xf>
    <xf numFmtId="0" fontId="8" fillId="0" borderId="3" xfId="2" applyFont="1" applyFill="1" applyBorder="1" applyAlignment="1">
      <alignment vertical="top" wrapText="1"/>
    </xf>
    <xf numFmtId="3" fontId="8" fillId="0" borderId="3" xfId="2" applyNumberFormat="1" applyFont="1" applyFill="1" applyBorder="1" applyAlignment="1">
      <alignment vertical="top" wrapText="1"/>
    </xf>
    <xf numFmtId="0" fontId="7" fillId="0" borderId="3" xfId="0" applyFont="1" applyFill="1" applyBorder="1" applyAlignment="1">
      <alignment vertical="top"/>
    </xf>
    <xf numFmtId="49" fontId="7" fillId="0" borderId="3" xfId="0" applyNumberFormat="1" applyFont="1" applyFill="1" applyBorder="1" applyAlignment="1">
      <alignment horizontal="right" vertical="top"/>
    </xf>
    <xf numFmtId="3" fontId="7" fillId="0" borderId="3" xfId="0" applyNumberFormat="1" applyFont="1" applyFill="1" applyBorder="1" applyAlignment="1" applyProtection="1">
      <alignment horizontal="right" vertical="top"/>
      <protection locked="0"/>
    </xf>
    <xf numFmtId="3" fontId="7" fillId="0" borderId="3" xfId="0" applyNumberFormat="1" applyFont="1" applyFill="1" applyBorder="1" applyAlignment="1">
      <alignment vertical="top"/>
    </xf>
    <xf numFmtId="3" fontId="8" fillId="0" borderId="3" xfId="0" applyNumberFormat="1" applyFont="1" applyFill="1" applyBorder="1" applyAlignment="1">
      <alignment horizontal="right" vertical="top"/>
    </xf>
    <xf numFmtId="0" fontId="19" fillId="0" borderId="15" xfId="0" applyFont="1" applyFill="1" applyBorder="1" applyAlignment="1">
      <alignment vertical="top" wrapText="1"/>
    </xf>
    <xf numFmtId="10" fontId="63" fillId="0" borderId="1" xfId="0" applyNumberFormat="1" applyFont="1" applyFill="1" applyBorder="1" applyAlignment="1">
      <alignment vertical="top"/>
    </xf>
    <xf numFmtId="0" fontId="19" fillId="0" borderId="22" xfId="0" applyFont="1" applyBorder="1" applyAlignment="1">
      <alignment vertical="top" wrapText="1"/>
    </xf>
    <xf numFmtId="0" fontId="8" fillId="0" borderId="22" xfId="0" applyFont="1" applyFill="1" applyBorder="1" applyAlignment="1">
      <alignment vertical="top"/>
    </xf>
    <xf numFmtId="0" fontId="8" fillId="0" borderId="22" xfId="0" applyFont="1" applyBorder="1" applyAlignment="1">
      <alignment vertical="top" wrapText="1"/>
    </xf>
    <xf numFmtId="49" fontId="8" fillId="16" borderId="22" xfId="2" applyNumberFormat="1" applyFont="1" applyFill="1" applyBorder="1" applyAlignment="1">
      <alignment horizontal="left" vertical="top" wrapText="1"/>
    </xf>
    <xf numFmtId="49" fontId="8" fillId="0" borderId="22" xfId="2" applyNumberFormat="1" applyFont="1" applyFill="1" applyBorder="1" applyAlignment="1">
      <alignment horizontal="left" vertical="top" wrapText="1"/>
    </xf>
    <xf numFmtId="3" fontId="8" fillId="0" borderId="22" xfId="2" applyNumberFormat="1" applyFont="1" applyFill="1" applyBorder="1" applyAlignment="1">
      <alignment vertical="top" wrapText="1"/>
    </xf>
    <xf numFmtId="3" fontId="8" fillId="0" borderId="22" xfId="0" applyNumberFormat="1" applyFont="1" applyFill="1" applyBorder="1" applyAlignment="1">
      <alignment vertical="top"/>
    </xf>
    <xf numFmtId="10" fontId="8" fillId="18" borderId="22" xfId="0" applyNumberFormat="1" applyFont="1" applyFill="1" applyBorder="1" applyAlignment="1">
      <alignment vertical="top"/>
    </xf>
    <xf numFmtId="0" fontId="8" fillId="0" borderId="22" xfId="2" applyNumberFormat="1" applyFont="1" applyFill="1" applyBorder="1" applyAlignment="1">
      <alignment horizontal="right" vertical="top" wrapText="1"/>
    </xf>
    <xf numFmtId="3" fontId="8" fillId="0" borderId="22" xfId="0" applyNumberFormat="1" applyFont="1" applyFill="1" applyBorder="1" applyAlignment="1">
      <alignment horizontal="center" vertical="top"/>
    </xf>
    <xf numFmtId="3" fontId="63" fillId="0" borderId="15" xfId="0" applyNumberFormat="1" applyFont="1" applyFill="1" applyBorder="1" applyAlignment="1">
      <alignment vertical="top"/>
    </xf>
    <xf numFmtId="0" fontId="72" fillId="0" borderId="1" xfId="0" applyFont="1" applyBorder="1"/>
    <xf numFmtId="0" fontId="72" fillId="0" borderId="0" xfId="0" applyFont="1"/>
    <xf numFmtId="2" fontId="69" fillId="18" borderId="1" xfId="5" applyNumberFormat="1" applyFont="1" applyFill="1" applyBorder="1" applyAlignment="1">
      <alignment horizontal="right" vertical="top" wrapText="1"/>
    </xf>
    <xf numFmtId="3" fontId="69" fillId="18" borderId="1" xfId="5" applyNumberFormat="1" applyFont="1" applyFill="1" applyBorder="1" applyAlignment="1">
      <alignment horizontal="right" vertical="top" wrapText="1"/>
    </xf>
    <xf numFmtId="3" fontId="69" fillId="19" borderId="1" xfId="5" applyNumberFormat="1" applyFont="1" applyFill="1" applyBorder="1" applyAlignment="1">
      <alignment horizontal="right" vertical="top" wrapText="1"/>
    </xf>
    <xf numFmtId="9" fontId="68" fillId="5" borderId="4" xfId="5" applyNumberFormat="1" applyFont="1" applyFill="1" applyBorder="1" applyAlignment="1">
      <alignment horizontal="right" vertical="top" wrapText="1"/>
    </xf>
    <xf numFmtId="10" fontId="8" fillId="5" borderId="4" xfId="5" applyNumberFormat="1" applyFont="1" applyFill="1" applyBorder="1" applyAlignment="1">
      <alignment horizontal="right" vertical="top"/>
    </xf>
    <xf numFmtId="3" fontId="8" fillId="5" borderId="4" xfId="5" applyNumberFormat="1" applyFont="1" applyFill="1" applyBorder="1" applyAlignment="1">
      <alignment horizontal="right" vertical="top"/>
    </xf>
    <xf numFmtId="9" fontId="8" fillId="5" borderId="4" xfId="5" applyNumberFormat="1" applyFont="1" applyFill="1" applyBorder="1" applyAlignment="1">
      <alignment horizontal="right" vertical="top" wrapText="1"/>
    </xf>
    <xf numFmtId="49" fontId="8" fillId="5" borderId="4" xfId="5" applyNumberFormat="1" applyFont="1" applyFill="1" applyBorder="1" applyAlignment="1">
      <alignment horizontal="left" vertical="top"/>
    </xf>
    <xf numFmtId="0" fontId="8" fillId="5" borderId="4" xfId="5" applyFont="1" applyFill="1" applyBorder="1" applyAlignment="1">
      <alignment vertical="top"/>
    </xf>
    <xf numFmtId="3" fontId="8" fillId="5" borderId="4" xfId="2" applyNumberFormat="1" applyFont="1" applyFill="1" applyBorder="1" applyAlignment="1">
      <alignment horizontal="left" vertical="top" wrapText="1"/>
    </xf>
    <xf numFmtId="10" fontId="73" fillId="0" borderId="1" xfId="6" applyNumberFormat="1" applyFont="1" applyFill="1" applyBorder="1" applyAlignment="1">
      <alignment horizontal="left" vertical="top" wrapText="1"/>
    </xf>
    <xf numFmtId="10" fontId="25" fillId="0" borderId="1" xfId="6" applyNumberFormat="1" applyFont="1" applyFill="1" applyBorder="1" applyAlignment="1">
      <alignment horizontal="right" vertical="top" wrapText="1"/>
    </xf>
    <xf numFmtId="10" fontId="25" fillId="0" borderId="1" xfId="6" applyNumberFormat="1" applyFont="1" applyFill="1" applyBorder="1" applyAlignment="1">
      <alignment horizontal="left" vertical="top" wrapText="1"/>
    </xf>
    <xf numFmtId="3" fontId="8" fillId="9" borderId="1" xfId="6" applyNumberFormat="1" applyFont="1" applyFill="1" applyBorder="1" applyAlignment="1">
      <alignment horizontal="right" vertical="top" wrapText="1"/>
    </xf>
    <xf numFmtId="10" fontId="8" fillId="9" borderId="1" xfId="6" applyNumberFormat="1" applyFont="1" applyFill="1" applyBorder="1" applyAlignment="1">
      <alignment horizontal="right" vertical="top" wrapText="1"/>
    </xf>
    <xf numFmtId="3" fontId="9" fillId="0" borderId="1" xfId="2" applyNumberFormat="1" applyFont="1" applyFill="1" applyBorder="1" applyAlignment="1">
      <alignment vertical="top" wrapText="1"/>
    </xf>
    <xf numFmtId="10" fontId="8" fillId="0" borderId="1" xfId="0" applyNumberFormat="1" applyFont="1" applyFill="1" applyBorder="1" applyAlignment="1">
      <alignment horizontal="center" vertical="top"/>
    </xf>
    <xf numFmtId="0" fontId="8" fillId="0" borderId="22" xfId="5" applyFont="1" applyBorder="1" applyAlignment="1">
      <alignment vertical="top" wrapText="1"/>
    </xf>
    <xf numFmtId="0" fontId="48" fillId="0" borderId="22" xfId="0" applyFont="1" applyBorder="1" applyAlignment="1">
      <alignment vertical="top" wrapText="1"/>
    </xf>
    <xf numFmtId="0" fontId="32" fillId="13" borderId="1" xfId="0" applyFont="1" applyFill="1" applyBorder="1" applyAlignment="1">
      <alignment horizontal="center" vertical="center" wrapText="1"/>
    </xf>
    <xf numFmtId="10" fontId="25" fillId="17" borderId="1" xfId="6" applyNumberFormat="1" applyFont="1" applyFill="1" applyBorder="1" applyAlignment="1">
      <alignment horizontal="left" vertical="top" wrapText="1"/>
    </xf>
    <xf numFmtId="3" fontId="63" fillId="0" borderId="4" xfId="0" applyNumberFormat="1" applyFont="1" applyFill="1" applyBorder="1" applyAlignment="1">
      <alignment vertical="top" wrapText="1"/>
    </xf>
    <xf numFmtId="3" fontId="8" fillId="0" borderId="4" xfId="0" applyNumberFormat="1" applyFont="1" applyFill="1" applyBorder="1" applyAlignment="1">
      <alignment horizontal="center" vertical="top"/>
    </xf>
    <xf numFmtId="0" fontId="63" fillId="0" borderId="4" xfId="0" applyFont="1" applyFill="1" applyBorder="1" applyAlignment="1">
      <alignment vertical="top" wrapText="1"/>
    </xf>
    <xf numFmtId="0" fontId="25" fillId="0" borderId="21" xfId="0" applyFont="1" applyFill="1" applyBorder="1" applyAlignment="1">
      <alignment horizontal="left" vertical="top" wrapText="1"/>
    </xf>
    <xf numFmtId="0" fontId="25" fillId="0" borderId="15" xfId="0" applyFont="1" applyFill="1" applyBorder="1" applyAlignment="1">
      <alignment horizontal="left" vertical="top" wrapText="1"/>
    </xf>
    <xf numFmtId="0" fontId="32" fillId="19" borderId="1" xfId="0" applyFont="1" applyFill="1" applyBorder="1" applyAlignment="1">
      <alignment horizontal="center" vertical="center" wrapText="1"/>
    </xf>
    <xf numFmtId="4" fontId="8" fillId="19" borderId="1" xfId="0" applyNumberFormat="1" applyFont="1" applyFill="1" applyBorder="1" applyAlignment="1">
      <alignment horizontal="right"/>
    </xf>
    <xf numFmtId="4" fontId="24" fillId="19" borderId="1" xfId="0" applyNumberFormat="1" applyFont="1" applyFill="1" applyBorder="1" applyAlignment="1">
      <alignment horizontal="right"/>
    </xf>
    <xf numFmtId="9" fontId="42" fillId="18" borderId="1" xfId="5" applyNumberFormat="1" applyFont="1" applyFill="1" applyBorder="1" applyAlignment="1">
      <alignment horizontal="left" vertical="top" wrapText="1"/>
    </xf>
    <xf numFmtId="9" fontId="41" fillId="18" borderId="1" xfId="5" applyNumberFormat="1" applyFont="1" applyFill="1" applyBorder="1" applyAlignment="1">
      <alignment vertical="top" wrapText="1"/>
    </xf>
    <xf numFmtId="9" fontId="41" fillId="18" borderId="4" xfId="5" applyNumberFormat="1" applyFont="1" applyFill="1" applyBorder="1" applyAlignment="1">
      <alignment horizontal="left" vertical="top" wrapText="1"/>
    </xf>
    <xf numFmtId="9" fontId="56" fillId="18" borderId="15" xfId="5" applyNumberFormat="1" applyFont="1" applyFill="1" applyBorder="1" applyAlignment="1">
      <alignment horizontal="left" vertical="top" wrapText="1"/>
    </xf>
    <xf numFmtId="9" fontId="41" fillId="18" borderId="1" xfId="5" applyNumberFormat="1" applyFont="1" applyFill="1" applyBorder="1" applyAlignment="1">
      <alignment horizontal="left" vertical="top" wrapText="1"/>
    </xf>
    <xf numFmtId="9" fontId="42" fillId="18" borderId="4" xfId="5" applyNumberFormat="1" applyFont="1" applyFill="1" applyBorder="1" applyAlignment="1">
      <alignment horizontal="left" vertical="top" wrapText="1"/>
    </xf>
    <xf numFmtId="9" fontId="42" fillId="18" borderId="15" xfId="5" applyNumberFormat="1" applyFont="1" applyFill="1" applyBorder="1" applyAlignment="1">
      <alignment horizontal="left" vertical="top" wrapText="1"/>
    </xf>
    <xf numFmtId="9" fontId="25" fillId="18" borderId="4" xfId="5" applyNumberFormat="1" applyFont="1" applyFill="1" applyBorder="1" applyAlignment="1">
      <alignment horizontal="left" vertical="top" wrapText="1"/>
    </xf>
    <xf numFmtId="4" fontId="70" fillId="18" borderId="1" xfId="5" applyNumberFormat="1" applyFont="1" applyFill="1" applyBorder="1" applyAlignment="1">
      <alignment horizontal="right" vertical="top" wrapText="1"/>
    </xf>
    <xf numFmtId="4" fontId="70" fillId="19" borderId="1" xfId="5" applyNumberFormat="1" applyFont="1" applyFill="1" applyBorder="1" applyAlignment="1">
      <alignment horizontal="right" vertical="top" wrapText="1"/>
    </xf>
    <xf numFmtId="4" fontId="9" fillId="19" borderId="1" xfId="0" applyNumberFormat="1" applyFont="1" applyFill="1" applyBorder="1" applyAlignment="1">
      <alignment horizontal="right"/>
    </xf>
    <xf numFmtId="0" fontId="73" fillId="0" borderId="1" xfId="0" applyFont="1" applyFill="1" applyBorder="1" applyAlignment="1">
      <alignment horizontal="left" vertical="top" wrapText="1"/>
    </xf>
    <xf numFmtId="9" fontId="38" fillId="28" borderId="18" xfId="5" applyNumberFormat="1" applyFont="1" applyFill="1" applyBorder="1" applyAlignment="1">
      <alignment horizontal="right" vertical="top" wrapText="1"/>
    </xf>
    <xf numFmtId="9" fontId="38" fillId="28" borderId="4" xfId="5" applyNumberFormat="1" applyFont="1" applyFill="1" applyBorder="1" applyAlignment="1">
      <alignment horizontal="right" vertical="top" wrapText="1"/>
    </xf>
    <xf numFmtId="9" fontId="38" fillId="28" borderId="1" xfId="5" applyNumberFormat="1" applyFont="1" applyFill="1" applyBorder="1" applyAlignment="1">
      <alignment horizontal="right" vertical="top" wrapText="1"/>
    </xf>
    <xf numFmtId="9" fontId="38" fillId="28" borderId="21" xfId="5" applyNumberFormat="1" applyFont="1" applyFill="1" applyBorder="1" applyAlignment="1">
      <alignment horizontal="right" vertical="top" wrapText="1"/>
    </xf>
    <xf numFmtId="9" fontId="38" fillId="28" borderId="20" xfId="5" applyNumberFormat="1" applyFont="1" applyFill="1" applyBorder="1" applyAlignment="1">
      <alignment horizontal="right" vertical="top" wrapText="1"/>
    </xf>
    <xf numFmtId="9" fontId="38" fillId="28" borderId="15" xfId="5" applyNumberFormat="1" applyFont="1" applyFill="1" applyBorder="1" applyAlignment="1">
      <alignment horizontal="right" vertical="top" wrapText="1"/>
    </xf>
    <xf numFmtId="3" fontId="63" fillId="18" borderId="21" xfId="5" applyNumberFormat="1" applyFont="1" applyFill="1" applyBorder="1" applyAlignment="1">
      <alignment horizontal="right" vertical="top" wrapText="1"/>
    </xf>
    <xf numFmtId="3" fontId="63" fillId="0" borderId="21" xfId="5" applyNumberFormat="1" applyFont="1" applyFill="1" applyBorder="1" applyAlignment="1">
      <alignment horizontal="right" vertical="top" wrapText="1"/>
    </xf>
    <xf numFmtId="9" fontId="38" fillId="18" borderId="23" xfId="5" applyNumberFormat="1" applyFont="1" applyFill="1" applyBorder="1" applyAlignment="1">
      <alignment horizontal="right" vertical="top" wrapText="1"/>
    </xf>
    <xf numFmtId="0" fontId="41" fillId="0" borderId="15" xfId="0" applyFont="1" applyFill="1" applyBorder="1" applyAlignment="1">
      <alignment horizontal="left" vertical="top" wrapText="1"/>
    </xf>
    <xf numFmtId="9" fontId="68" fillId="28" borderId="1" xfId="5" applyNumberFormat="1" applyFont="1" applyFill="1" applyBorder="1" applyAlignment="1">
      <alignment horizontal="right" vertical="top" wrapText="1"/>
    </xf>
    <xf numFmtId="3" fontId="73" fillId="18" borderId="1" xfId="5" applyNumberFormat="1" applyFont="1" applyFill="1" applyBorder="1" applyAlignment="1">
      <alignment horizontal="right" vertical="top" wrapText="1"/>
    </xf>
    <xf numFmtId="3" fontId="68" fillId="0" borderId="1" xfId="5" applyNumberFormat="1" applyFont="1" applyFill="1" applyBorder="1" applyAlignment="1">
      <alignment horizontal="right" vertical="top" wrapText="1"/>
    </xf>
    <xf numFmtId="1" fontId="68" fillId="0" borderId="1" xfId="5" applyNumberFormat="1" applyFont="1" applyFill="1" applyBorder="1" applyAlignment="1">
      <alignment horizontal="right" vertical="top" wrapText="1"/>
    </xf>
    <xf numFmtId="4" fontId="68" fillId="0" borderId="1" xfId="5" applyNumberFormat="1" applyFont="1" applyFill="1" applyBorder="1" applyAlignment="1">
      <alignment horizontal="right" vertical="top" wrapText="1"/>
    </xf>
    <xf numFmtId="2" fontId="68" fillId="0" borderId="1" xfId="5" applyNumberFormat="1" applyFont="1" applyFill="1" applyBorder="1" applyAlignment="1">
      <alignment horizontal="right" vertical="top" wrapText="1"/>
    </xf>
    <xf numFmtId="2" fontId="68" fillId="18" borderId="1" xfId="5" applyNumberFormat="1" applyFont="1" applyFill="1" applyBorder="1" applyAlignment="1">
      <alignment horizontal="right" vertical="top" wrapText="1"/>
    </xf>
    <xf numFmtId="4" fontId="69" fillId="18" borderId="1" xfId="5" applyNumberFormat="1" applyFont="1" applyFill="1" applyBorder="1" applyAlignment="1">
      <alignment horizontal="right" vertical="top" wrapText="1"/>
    </xf>
    <xf numFmtId="4" fontId="69" fillId="19" borderId="1" xfId="5" applyNumberFormat="1" applyFont="1" applyFill="1" applyBorder="1" applyAlignment="1">
      <alignment horizontal="right" vertical="top" wrapText="1"/>
    </xf>
    <xf numFmtId="2" fontId="69" fillId="19" borderId="1" xfId="5" applyNumberFormat="1" applyFont="1" applyFill="1" applyBorder="1" applyAlignment="1">
      <alignment horizontal="right" vertical="top" wrapText="1"/>
    </xf>
    <xf numFmtId="9" fontId="68" fillId="18" borderId="20" xfId="5" applyNumberFormat="1" applyFont="1" applyFill="1" applyBorder="1" applyAlignment="1">
      <alignment horizontal="right" vertical="top" wrapText="1"/>
    </xf>
    <xf numFmtId="3" fontId="68" fillId="18" borderId="20" xfId="5" applyNumberFormat="1" applyFont="1" applyFill="1" applyBorder="1" applyAlignment="1">
      <alignment horizontal="right" vertical="top" wrapText="1"/>
    </xf>
    <xf numFmtId="3" fontId="68" fillId="0" borderId="20" xfId="5" applyNumberFormat="1" applyFont="1" applyFill="1" applyBorder="1" applyAlignment="1">
      <alignment horizontal="right" vertical="top" wrapText="1"/>
    </xf>
    <xf numFmtId="3" fontId="69" fillId="18" borderId="20" xfId="5" applyNumberFormat="1" applyFont="1" applyFill="1" applyBorder="1" applyAlignment="1">
      <alignment horizontal="right" vertical="top" wrapText="1"/>
    </xf>
    <xf numFmtId="3" fontId="69" fillId="19" borderId="20" xfId="5" applyNumberFormat="1" applyFont="1" applyFill="1" applyBorder="1" applyAlignment="1">
      <alignment horizontal="right" vertical="top" wrapText="1"/>
    </xf>
    <xf numFmtId="0" fontId="70" fillId="0" borderId="1" xfId="0" applyFont="1" applyFill="1" applyBorder="1" applyAlignment="1">
      <alignment horizontal="left" vertical="top" wrapText="1"/>
    </xf>
    <xf numFmtId="3" fontId="61" fillId="19" borderId="1" xfId="5" applyNumberFormat="1" applyFont="1" applyFill="1" applyBorder="1" applyAlignment="1">
      <alignment horizontal="right" vertical="top" wrapText="1"/>
    </xf>
    <xf numFmtId="3" fontId="45" fillId="19" borderId="15" xfId="5" applyNumberFormat="1" applyFont="1" applyFill="1" applyBorder="1" applyAlignment="1">
      <alignment horizontal="right" vertical="top" wrapText="1"/>
    </xf>
    <xf numFmtId="1" fontId="70" fillId="18" borderId="1" xfId="5" applyNumberFormat="1" applyFont="1" applyFill="1" applyBorder="1" applyAlignment="1">
      <alignment horizontal="right" vertical="top" wrapText="1"/>
    </xf>
    <xf numFmtId="1" fontId="70" fillId="19" borderId="1" xfId="5" applyNumberFormat="1" applyFont="1" applyFill="1" applyBorder="1" applyAlignment="1">
      <alignment horizontal="right" vertical="top" wrapText="1"/>
    </xf>
    <xf numFmtId="1" fontId="73" fillId="18" borderId="1" xfId="5" applyNumberFormat="1" applyFont="1" applyFill="1" applyBorder="1" applyAlignment="1">
      <alignment horizontal="right" vertical="top" wrapText="1"/>
    </xf>
    <xf numFmtId="3" fontId="70" fillId="18" borderId="20" xfId="5" applyNumberFormat="1" applyFont="1" applyFill="1" applyBorder="1" applyAlignment="1">
      <alignment horizontal="right" vertical="top" wrapText="1"/>
    </xf>
    <xf numFmtId="3" fontId="70" fillId="19" borderId="20" xfId="5" applyNumberFormat="1" applyFont="1" applyFill="1" applyBorder="1" applyAlignment="1">
      <alignment horizontal="right" vertical="top" wrapText="1"/>
    </xf>
    <xf numFmtId="0" fontId="70" fillId="18" borderId="1" xfId="5" applyFont="1" applyFill="1" applyBorder="1" applyAlignment="1">
      <alignment vertical="top" wrapText="1"/>
    </xf>
    <xf numFmtId="1" fontId="70" fillId="19" borderId="1" xfId="5" applyNumberFormat="1" applyFont="1" applyFill="1" applyBorder="1" applyAlignment="1">
      <alignment vertical="top" wrapText="1"/>
    </xf>
    <xf numFmtId="1" fontId="70" fillId="19" borderId="20" xfId="5" applyNumberFormat="1" applyFont="1" applyFill="1" applyBorder="1" applyAlignment="1">
      <alignment horizontal="right" vertical="top" wrapText="1"/>
    </xf>
    <xf numFmtId="1" fontId="70" fillId="18" borderId="20" xfId="5" applyNumberFormat="1" applyFont="1" applyFill="1" applyBorder="1" applyAlignment="1">
      <alignment horizontal="right" vertical="top" wrapText="1"/>
    </xf>
    <xf numFmtId="1" fontId="73" fillId="29" borderId="1" xfId="5" applyNumberFormat="1" applyFont="1" applyFill="1" applyBorder="1" applyAlignment="1">
      <alignment horizontal="right" vertical="top" wrapText="1"/>
    </xf>
    <xf numFmtId="3" fontId="73" fillId="29" borderId="1" xfId="5" applyNumberFormat="1" applyFont="1" applyFill="1" applyBorder="1" applyAlignment="1">
      <alignment horizontal="right" vertical="top" wrapText="1"/>
    </xf>
    <xf numFmtId="3" fontId="73" fillId="18" borderId="21" xfId="5" applyNumberFormat="1" applyFont="1" applyFill="1" applyBorder="1" applyAlignment="1">
      <alignment horizontal="right" vertical="top" wrapText="1"/>
    </xf>
    <xf numFmtId="9" fontId="73" fillId="18" borderId="20" xfId="5" applyNumberFormat="1" applyFont="1" applyFill="1" applyBorder="1" applyAlignment="1">
      <alignment horizontal="right" vertical="top" wrapText="1"/>
    </xf>
    <xf numFmtId="3" fontId="73" fillId="18" borderId="20" xfId="5" applyNumberFormat="1" applyFont="1" applyFill="1" applyBorder="1" applyAlignment="1">
      <alignment horizontal="right" vertical="top" wrapText="1"/>
    </xf>
    <xf numFmtId="0" fontId="76" fillId="18" borderId="4" xfId="0" applyFont="1" applyFill="1" applyBorder="1" applyAlignment="1">
      <alignment horizontal="left" vertical="top" wrapText="1"/>
    </xf>
    <xf numFmtId="3" fontId="63" fillId="0" borderId="1" xfId="5" applyNumberFormat="1" applyFont="1" applyFill="1" applyBorder="1" applyAlignment="1">
      <alignment horizontal="right" vertical="top" wrapText="1"/>
    </xf>
    <xf numFmtId="3" fontId="66" fillId="19" borderId="1" xfId="5" applyNumberFormat="1" applyFont="1" applyFill="1" applyBorder="1" applyAlignment="1">
      <alignment horizontal="right" vertical="top" wrapText="1"/>
    </xf>
    <xf numFmtId="0" fontId="63" fillId="0" borderId="1" xfId="5" applyFont="1" applyFill="1" applyBorder="1" applyAlignment="1">
      <alignment vertical="top" wrapText="1"/>
    </xf>
    <xf numFmtId="1" fontId="66" fillId="18" borderId="1" xfId="5" applyNumberFormat="1" applyFont="1" applyFill="1" applyBorder="1" applyAlignment="1">
      <alignment horizontal="right" vertical="top" wrapText="1"/>
    </xf>
    <xf numFmtId="0" fontId="8" fillId="0" borderId="20" xfId="0" applyFont="1" applyFill="1" applyBorder="1" applyAlignment="1">
      <alignment horizontal="left" vertical="top" wrapText="1"/>
    </xf>
    <xf numFmtId="0" fontId="8" fillId="0" borderId="3" xfId="0" applyFont="1" applyFill="1" applyBorder="1" applyAlignment="1">
      <alignment horizontal="left" vertical="top" wrapText="1"/>
    </xf>
    <xf numFmtId="4" fontId="72" fillId="0" borderId="1" xfId="0" applyNumberFormat="1" applyFont="1" applyBorder="1"/>
    <xf numFmtId="3" fontId="77" fillId="19" borderId="1" xfId="5" applyNumberFormat="1" applyFont="1" applyFill="1" applyBorder="1" applyAlignment="1">
      <alignment horizontal="right" vertical="top" wrapText="1"/>
    </xf>
    <xf numFmtId="3" fontId="27" fillId="0" borderId="4" xfId="5" applyNumberFormat="1" applyFont="1" applyFill="1" applyBorder="1" applyAlignment="1">
      <alignment horizontal="right" vertical="top" wrapText="1"/>
    </xf>
    <xf numFmtId="3" fontId="27" fillId="0" borderId="1" xfId="6" applyNumberFormat="1" applyFont="1" applyFill="1" applyBorder="1" applyAlignment="1">
      <alignment horizontal="right" vertical="top" wrapText="1"/>
    </xf>
    <xf numFmtId="3" fontId="27" fillId="0" borderId="1" xfId="5" applyNumberFormat="1" applyFont="1" applyFill="1" applyBorder="1" applyAlignment="1">
      <alignment horizontal="right" vertical="top" wrapText="1"/>
    </xf>
    <xf numFmtId="3" fontId="77" fillId="22" borderId="1" xfId="6" applyNumberFormat="1" applyFont="1" applyFill="1" applyBorder="1" applyAlignment="1">
      <alignment horizontal="right" vertical="top" wrapText="1"/>
    </xf>
    <xf numFmtId="3" fontId="77" fillId="19" borderId="1" xfId="6" applyNumberFormat="1" applyFont="1" applyFill="1" applyBorder="1" applyAlignment="1">
      <alignment horizontal="right" vertical="top" wrapText="1"/>
    </xf>
    <xf numFmtId="10" fontId="27" fillId="5" borderId="4" xfId="0" applyNumberFormat="1" applyFont="1" applyFill="1" applyBorder="1" applyAlignment="1">
      <alignment vertical="top"/>
    </xf>
    <xf numFmtId="3" fontId="27" fillId="0" borderId="21" xfId="5" applyNumberFormat="1" applyFont="1" applyFill="1" applyBorder="1" applyAlignment="1">
      <alignment horizontal="right" vertical="top" wrapText="1"/>
    </xf>
    <xf numFmtId="1" fontId="27" fillId="0" borderId="21" xfId="5" applyNumberFormat="1" applyFont="1" applyFill="1" applyBorder="1" applyAlignment="1">
      <alignment horizontal="right" vertical="top" wrapText="1"/>
    </xf>
    <xf numFmtId="0" fontId="78" fillId="0" borderId="21" xfId="0" applyFont="1" applyFill="1" applyBorder="1" applyAlignment="1">
      <alignment horizontal="left" vertical="top" wrapText="1"/>
    </xf>
    <xf numFmtId="3" fontId="27" fillId="2" borderId="1" xfId="6" applyNumberFormat="1" applyFont="1" applyFill="1" applyBorder="1" applyAlignment="1">
      <alignment horizontal="right" vertical="top" wrapText="1"/>
    </xf>
    <xf numFmtId="1" fontId="77" fillId="19" borderId="1" xfId="5" applyNumberFormat="1" applyFont="1" applyFill="1" applyBorder="1" applyAlignment="1">
      <alignment horizontal="right" vertical="top" wrapText="1"/>
    </xf>
    <xf numFmtId="3" fontId="27" fillId="0" borderId="1" xfId="0" applyNumberFormat="1" applyFont="1" applyBorder="1" applyAlignment="1">
      <alignment vertical="top" wrapText="1"/>
    </xf>
    <xf numFmtId="0" fontId="27" fillId="19" borderId="1" xfId="0" applyFont="1" applyFill="1" applyBorder="1"/>
    <xf numFmtId="3" fontId="27" fillId="0" borderId="1" xfId="5" applyNumberFormat="1" applyFont="1" applyFill="1" applyBorder="1" applyAlignment="1">
      <alignment horizontal="right" vertical="top"/>
    </xf>
    <xf numFmtId="3" fontId="27" fillId="0" borderId="15" xfId="5" applyNumberFormat="1" applyFont="1" applyFill="1" applyBorder="1" applyAlignment="1">
      <alignment horizontal="right" vertical="top" wrapText="1"/>
    </xf>
    <xf numFmtId="3" fontId="27" fillId="0" borderId="17" xfId="5" applyNumberFormat="1" applyFont="1" applyFill="1" applyBorder="1" applyAlignment="1">
      <alignment horizontal="right" vertical="top" wrapText="1"/>
    </xf>
    <xf numFmtId="1" fontId="27" fillId="0" borderId="18" xfId="5" applyNumberFormat="1" applyFont="1" applyFill="1" applyBorder="1" applyAlignment="1">
      <alignment horizontal="right" vertical="top" wrapText="1"/>
    </xf>
    <xf numFmtId="3" fontId="27" fillId="0" borderId="1" xfId="6" applyNumberFormat="1" applyFont="1" applyBorder="1" applyAlignment="1">
      <alignment horizontal="right" vertical="top" wrapText="1"/>
    </xf>
    <xf numFmtId="1" fontId="27" fillId="29" borderId="1" xfId="5" applyNumberFormat="1" applyFont="1" applyFill="1" applyBorder="1" applyAlignment="1">
      <alignment horizontal="right" vertical="top" wrapText="1"/>
    </xf>
    <xf numFmtId="0" fontId="2" fillId="0" borderId="4" xfId="4" applyFont="1" applyFill="1" applyBorder="1" applyAlignment="1">
      <alignment vertical="top"/>
    </xf>
    <xf numFmtId="0" fontId="2" fillId="0" borderId="1" xfId="4" applyFont="1" applyFill="1" applyBorder="1" applyAlignment="1">
      <alignment vertical="top"/>
    </xf>
    <xf numFmtId="0" fontId="2" fillId="30" borderId="1" xfId="4" applyFont="1" applyFill="1" applyBorder="1" applyAlignment="1">
      <alignment vertical="top"/>
    </xf>
    <xf numFmtId="0" fontId="79" fillId="0" borderId="1" xfId="4" applyFont="1" applyFill="1" applyBorder="1" applyAlignment="1">
      <alignment vertical="top"/>
    </xf>
    <xf numFmtId="0" fontId="2" fillId="0" borderId="1" xfId="4" applyNumberFormat="1" applyFont="1" applyFill="1" applyBorder="1" applyAlignment="1">
      <alignment vertical="top"/>
    </xf>
    <xf numFmtId="0" fontId="2" fillId="0" borderId="15" xfId="4" applyFont="1" applyFill="1" applyBorder="1" applyAlignment="1">
      <alignment vertical="top"/>
    </xf>
    <xf numFmtId="0" fontId="79" fillId="0" borderId="15" xfId="4" applyFont="1" applyFill="1" applyBorder="1" applyAlignment="1">
      <alignment vertical="top"/>
    </xf>
    <xf numFmtId="0" fontId="2" fillId="30" borderId="4" xfId="4" applyFont="1" applyFill="1" applyBorder="1" applyAlignment="1">
      <alignment vertical="top"/>
    </xf>
    <xf numFmtId="0" fontId="1" fillId="0" borderId="1" xfId="0" applyNumberFormat="1" applyFont="1" applyFill="1" applyBorder="1" applyAlignment="1">
      <alignment vertical="top"/>
    </xf>
    <xf numFmtId="0" fontId="1" fillId="30" borderId="1" xfId="0" applyNumberFormat="1" applyFont="1" applyFill="1" applyBorder="1" applyAlignment="1">
      <alignment vertical="top"/>
    </xf>
    <xf numFmtId="0" fontId="2" fillId="30" borderId="15" xfId="4" applyFont="1" applyFill="1" applyBorder="1" applyAlignment="1">
      <alignment vertical="top"/>
    </xf>
    <xf numFmtId="0" fontId="1" fillId="0" borderId="3" xfId="0" applyNumberFormat="1" applyFont="1" applyFill="1" applyBorder="1" applyAlignment="1">
      <alignment vertical="top"/>
    </xf>
    <xf numFmtId="0" fontId="2" fillId="30" borderId="3" xfId="4" applyFont="1" applyFill="1" applyBorder="1" applyAlignment="1">
      <alignment vertical="top"/>
    </xf>
    <xf numFmtId="0" fontId="79" fillId="0" borderId="3" xfId="4" applyFont="1" applyFill="1" applyBorder="1" applyAlignment="1">
      <alignment vertical="top"/>
    </xf>
    <xf numFmtId="0" fontId="1" fillId="0" borderId="1" xfId="0" applyFont="1" applyFill="1" applyBorder="1" applyAlignment="1">
      <alignment vertical="top"/>
    </xf>
    <xf numFmtId="0" fontId="1" fillId="30" borderId="1" xfId="0" applyFont="1" applyFill="1" applyBorder="1" applyAlignment="1">
      <alignment vertical="top"/>
    </xf>
    <xf numFmtId="0" fontId="77" fillId="0" borderId="1" xfId="0" applyFont="1" applyFill="1" applyBorder="1" applyAlignment="1">
      <alignment horizontal="left" vertical="top" wrapText="1"/>
    </xf>
    <xf numFmtId="4" fontId="8" fillId="6" borderId="1" xfId="6" applyNumberFormat="1" applyFont="1" applyFill="1" applyBorder="1" applyAlignment="1">
      <alignment horizontal="right" vertical="top" wrapText="1"/>
    </xf>
    <xf numFmtId="4" fontId="8" fillId="9" borderId="1" xfId="6" applyNumberFormat="1" applyFont="1" applyFill="1" applyBorder="1" applyAlignment="1">
      <alignment horizontal="right" vertical="top" wrapText="1"/>
    </xf>
    <xf numFmtId="4" fontId="25" fillId="0" borderId="1" xfId="6" applyNumberFormat="1" applyFont="1" applyFill="1" applyBorder="1" applyAlignment="1">
      <alignment horizontal="right" vertical="top" wrapText="1"/>
    </xf>
    <xf numFmtId="0" fontId="27" fillId="0" borderId="0" xfId="0" applyFont="1" applyFill="1" applyBorder="1"/>
    <xf numFmtId="10" fontId="27" fillId="0" borderId="1" xfId="6" applyNumberFormat="1" applyFont="1" applyBorder="1" applyAlignment="1">
      <alignment horizontal="left" vertical="top" wrapText="1"/>
    </xf>
    <xf numFmtId="10" fontId="77" fillId="22" borderId="1" xfId="6" applyNumberFormat="1" applyFont="1" applyFill="1" applyBorder="1" applyAlignment="1">
      <alignment horizontal="left" vertical="top" wrapText="1"/>
    </xf>
    <xf numFmtId="10" fontId="77" fillId="19" borderId="1" xfId="6" applyNumberFormat="1" applyFont="1" applyFill="1" applyBorder="1" applyAlignment="1">
      <alignment horizontal="left" vertical="top" wrapText="1"/>
    </xf>
    <xf numFmtId="0" fontId="77" fillId="18" borderId="1" xfId="0" applyFont="1" applyFill="1" applyBorder="1" applyAlignment="1">
      <alignment horizontal="left" vertical="top" wrapText="1"/>
    </xf>
    <xf numFmtId="4" fontId="38" fillId="18" borderId="15" xfId="5" applyNumberFormat="1" applyFont="1" applyFill="1" applyBorder="1" applyAlignment="1">
      <alignment horizontal="right" vertical="top" wrapText="1"/>
    </xf>
    <xf numFmtId="0" fontId="45" fillId="0" borderId="15" xfId="0" applyFont="1" applyFill="1" applyBorder="1" applyAlignment="1">
      <alignment horizontal="left" vertical="top" wrapText="1"/>
    </xf>
    <xf numFmtId="49" fontId="25" fillId="18" borderId="1" xfId="5" applyNumberFormat="1" applyFont="1" applyFill="1" applyBorder="1" applyAlignment="1">
      <alignment horizontal="left" vertical="top"/>
    </xf>
    <xf numFmtId="0" fontId="25" fillId="18" borderId="1" xfId="5" applyFont="1" applyFill="1" applyBorder="1" applyAlignment="1">
      <alignment horizontal="left" vertical="top"/>
    </xf>
    <xf numFmtId="0" fontId="25" fillId="17" borderId="4" xfId="5" applyFont="1" applyFill="1" applyBorder="1" applyAlignment="1">
      <alignment horizontal="left" vertical="top" wrapText="1"/>
    </xf>
    <xf numFmtId="3" fontId="25" fillId="18" borderId="4" xfId="5" applyNumberFormat="1" applyFont="1" applyFill="1" applyBorder="1" applyAlignment="1">
      <alignment horizontal="right" vertical="top" wrapText="1"/>
    </xf>
    <xf numFmtId="3" fontId="25" fillId="18" borderId="4" xfId="5" applyNumberFormat="1" applyFont="1" applyFill="1" applyBorder="1" applyAlignment="1">
      <alignment horizontal="right" vertical="top"/>
    </xf>
    <xf numFmtId="0" fontId="25" fillId="17" borderId="1" xfId="5" applyFont="1" applyFill="1" applyBorder="1" applyAlignment="1">
      <alignment horizontal="left" vertical="top" wrapText="1"/>
    </xf>
    <xf numFmtId="9" fontId="25" fillId="0" borderId="4" xfId="5" applyNumberFormat="1" applyFont="1" applyFill="1" applyBorder="1" applyAlignment="1">
      <alignment horizontal="right" vertical="top"/>
    </xf>
    <xf numFmtId="3" fontId="24" fillId="31" borderId="1" xfId="4" applyNumberFormat="1" applyFont="1" applyFill="1" applyBorder="1" applyAlignment="1">
      <alignment horizontal="right" vertical="top"/>
    </xf>
    <xf numFmtId="3" fontId="24" fillId="32" borderId="1" xfId="2" applyNumberFormat="1" applyFont="1" applyFill="1" applyBorder="1" applyAlignment="1">
      <alignment horizontal="right" vertical="top" wrapText="1"/>
    </xf>
    <xf numFmtId="0" fontId="8" fillId="0" borderId="1" xfId="6" applyFont="1" applyBorder="1" applyAlignment="1">
      <alignment horizontal="left" vertical="top" wrapText="1"/>
    </xf>
    <xf numFmtId="0" fontId="8" fillId="18" borderId="1" xfId="6" applyFont="1" applyFill="1" applyBorder="1" applyAlignment="1">
      <alignment horizontal="left" vertical="top" wrapText="1"/>
    </xf>
    <xf numFmtId="3" fontId="56" fillId="19" borderId="1" xfId="6" applyNumberFormat="1" applyFont="1" applyFill="1" applyBorder="1" applyAlignment="1">
      <alignment horizontal="right" vertical="top" wrapText="1"/>
    </xf>
    <xf numFmtId="10" fontId="56" fillId="22" borderId="1" xfId="6" applyNumberFormat="1" applyFont="1" applyFill="1" applyBorder="1" applyAlignment="1">
      <alignment horizontal="left" vertical="top" wrapText="1"/>
    </xf>
    <xf numFmtId="10" fontId="56" fillId="19" borderId="1" xfId="6" applyNumberFormat="1" applyFont="1" applyFill="1" applyBorder="1" applyAlignment="1">
      <alignment horizontal="left" vertical="top" wrapText="1"/>
    </xf>
    <xf numFmtId="164" fontId="56" fillId="19" borderId="1" xfId="6" applyNumberFormat="1" applyFont="1" applyFill="1" applyBorder="1" applyAlignment="1">
      <alignment horizontal="right" vertical="top" wrapText="1"/>
    </xf>
    <xf numFmtId="4" fontId="54" fillId="0" borderId="1" xfId="6" applyNumberFormat="1" applyFont="1" applyFill="1" applyBorder="1" applyAlignment="1">
      <alignment horizontal="right" vertical="top" wrapText="1"/>
    </xf>
    <xf numFmtId="3" fontId="54" fillId="0" borderId="1" xfId="6" applyNumberFormat="1" applyFont="1" applyFill="1" applyBorder="1" applyAlignment="1">
      <alignment horizontal="right" vertical="top" wrapText="1"/>
    </xf>
    <xf numFmtId="1" fontId="56" fillId="19" borderId="1" xfId="5" applyNumberFormat="1" applyFont="1" applyFill="1" applyBorder="1" applyAlignment="1">
      <alignment horizontal="right" vertical="top" wrapText="1"/>
    </xf>
    <xf numFmtId="3" fontId="56" fillId="19" borderId="1" xfId="5" applyNumberFormat="1" applyFont="1" applyFill="1" applyBorder="1" applyAlignment="1">
      <alignment horizontal="right" vertical="top" wrapText="1"/>
    </xf>
    <xf numFmtId="49" fontId="56" fillId="18" borderId="1" xfId="6" applyNumberFormat="1" applyFont="1" applyFill="1" applyBorder="1" applyAlignment="1">
      <alignment horizontal="left" vertical="top" wrapText="1"/>
    </xf>
    <xf numFmtId="0" fontId="56" fillId="18" borderId="1" xfId="6" applyFont="1" applyFill="1" applyBorder="1" applyAlignment="1">
      <alignment horizontal="left" vertical="top" wrapText="1"/>
    </xf>
    <xf numFmtId="49" fontId="56" fillId="18" borderId="1" xfId="6" applyNumberFormat="1" applyFont="1" applyFill="1" applyBorder="1" applyAlignment="1">
      <alignment horizontal="right" vertical="top" wrapText="1"/>
    </xf>
    <xf numFmtId="3" fontId="56" fillId="18" borderId="1" xfId="6" applyNumberFormat="1" applyFont="1" applyFill="1" applyBorder="1" applyAlignment="1">
      <alignment horizontal="right" vertical="top" wrapText="1"/>
    </xf>
    <xf numFmtId="10" fontId="56" fillId="19" borderId="1" xfId="6" applyNumberFormat="1" applyFont="1" applyFill="1" applyBorder="1" applyAlignment="1">
      <alignment horizontal="right" vertical="top" wrapText="1"/>
    </xf>
    <xf numFmtId="3" fontId="56" fillId="19" borderId="1" xfId="6" applyNumberFormat="1" applyFont="1" applyFill="1" applyBorder="1" applyAlignment="1">
      <alignment horizontal="left" vertical="top" wrapText="1"/>
    </xf>
    <xf numFmtId="10" fontId="56" fillId="18" borderId="1" xfId="6" applyNumberFormat="1" applyFont="1" applyFill="1" applyBorder="1" applyAlignment="1">
      <alignment horizontal="right" vertical="top" wrapText="1"/>
    </xf>
    <xf numFmtId="3" fontId="56" fillId="17" borderId="1" xfId="6" applyNumberFormat="1" applyFont="1" applyFill="1" applyBorder="1" applyAlignment="1">
      <alignment horizontal="right" vertical="top" wrapText="1"/>
    </xf>
    <xf numFmtId="4" fontId="56" fillId="19" borderId="1" xfId="5" applyNumberFormat="1" applyFont="1" applyFill="1" applyBorder="1" applyAlignment="1">
      <alignment horizontal="right" vertical="top" wrapText="1"/>
    </xf>
    <xf numFmtId="4" fontId="54" fillId="0" borderId="1" xfId="5" applyNumberFormat="1" applyFont="1" applyFill="1" applyBorder="1" applyAlignment="1">
      <alignment horizontal="right" vertical="top" wrapText="1"/>
    </xf>
    <xf numFmtId="0" fontId="56" fillId="0" borderId="0" xfId="6" applyFont="1"/>
    <xf numFmtId="0" fontId="56" fillId="18" borderId="1" xfId="5" applyFont="1" applyFill="1" applyBorder="1" applyAlignment="1">
      <alignment vertical="top" wrapText="1"/>
    </xf>
    <xf numFmtId="3" fontId="54" fillId="0" borderId="1" xfId="5" applyNumberFormat="1" applyFont="1" applyFill="1" applyBorder="1" applyAlignment="1">
      <alignment horizontal="right" vertical="top" wrapText="1"/>
    </xf>
    <xf numFmtId="3" fontId="54" fillId="9" borderId="1" xfId="6" applyNumberFormat="1" applyFont="1" applyFill="1" applyBorder="1" applyAlignment="1">
      <alignment horizontal="right" vertical="top" wrapText="1"/>
    </xf>
    <xf numFmtId="3" fontId="54" fillId="0" borderId="4" xfId="5" applyNumberFormat="1" applyFont="1" applyFill="1" applyBorder="1" applyAlignment="1">
      <alignment horizontal="right" vertical="top" wrapText="1"/>
    </xf>
    <xf numFmtId="3" fontId="54" fillId="0" borderId="20" xfId="5" applyNumberFormat="1" applyFont="1" applyFill="1" applyBorder="1" applyAlignment="1">
      <alignment horizontal="right" vertical="top" wrapText="1"/>
    </xf>
    <xf numFmtId="0" fontId="32" fillId="13" borderId="1" xfId="0" applyFont="1" applyFill="1" applyBorder="1" applyAlignment="1">
      <alignment horizontal="center" vertical="center" wrapText="1"/>
    </xf>
    <xf numFmtId="0" fontId="29" fillId="11" borderId="12" xfId="0" applyFont="1" applyFill="1" applyBorder="1" applyAlignment="1">
      <alignment horizontal="left" vertical="top" wrapText="1"/>
    </xf>
    <xf numFmtId="0" fontId="29" fillId="11" borderId="7" xfId="0" applyFont="1" applyFill="1" applyBorder="1" applyAlignment="1">
      <alignment horizontal="left" vertical="top" wrapText="1"/>
    </xf>
    <xf numFmtId="0" fontId="29" fillId="11" borderId="13" xfId="0" applyFont="1" applyFill="1" applyBorder="1" applyAlignment="1">
      <alignment horizontal="left" vertical="top" wrapText="1"/>
    </xf>
    <xf numFmtId="0" fontId="29" fillId="11" borderId="9" xfId="0" applyFont="1" applyFill="1" applyBorder="1" applyAlignment="1">
      <alignment horizontal="left" vertical="top" wrapText="1"/>
    </xf>
    <xf numFmtId="0" fontId="29" fillId="11" borderId="10" xfId="0" applyFont="1" applyFill="1" applyBorder="1" applyAlignment="1">
      <alignment horizontal="left" vertical="top" wrapText="1"/>
    </xf>
    <xf numFmtId="0" fontId="29" fillId="11" borderId="11" xfId="0" applyFont="1" applyFill="1" applyBorder="1" applyAlignment="1">
      <alignment horizontal="left" vertical="top" wrapText="1"/>
    </xf>
    <xf numFmtId="0" fontId="24" fillId="12" borderId="4" xfId="4" applyFont="1" applyFill="1" applyBorder="1" applyAlignment="1">
      <alignment horizontal="center" vertical="top" wrapText="1"/>
    </xf>
    <xf numFmtId="0" fontId="22" fillId="7" borderId="9" xfId="4" applyNumberFormat="1" applyFont="1" applyFill="1" applyBorder="1" applyAlignment="1">
      <alignment horizontal="left" wrapText="1"/>
    </xf>
    <xf numFmtId="0" fontId="22" fillId="7" borderId="10" xfId="4" applyNumberFormat="1" applyFont="1" applyFill="1" applyBorder="1" applyAlignment="1">
      <alignment horizontal="left" wrapText="1"/>
    </xf>
    <xf numFmtId="0" fontId="21" fillId="0" borderId="10" xfId="4" applyFont="1" applyFill="1" applyBorder="1" applyAlignment="1">
      <alignment wrapText="1"/>
    </xf>
    <xf numFmtId="0" fontId="24" fillId="11" borderId="4" xfId="4" applyFont="1" applyFill="1" applyBorder="1" applyAlignment="1">
      <alignment horizontal="center" vertical="center" wrapText="1"/>
    </xf>
    <xf numFmtId="0" fontId="24" fillId="12" borderId="1" xfId="4" applyFont="1" applyFill="1" applyBorder="1" applyAlignment="1">
      <alignment horizontal="center" vertical="center" wrapText="1"/>
    </xf>
    <xf numFmtId="0" fontId="24" fillId="11" borderId="3" xfId="4" applyFont="1" applyFill="1" applyBorder="1" applyAlignment="1">
      <alignment horizontal="center" vertical="center" wrapText="1"/>
    </xf>
    <xf numFmtId="0" fontId="24" fillId="11" borderId="10" xfId="4" applyFont="1" applyFill="1" applyBorder="1" applyAlignment="1">
      <alignment horizontal="center" vertical="top" wrapText="1"/>
    </xf>
    <xf numFmtId="0" fontId="24" fillId="11" borderId="11" xfId="4" applyFont="1" applyFill="1" applyBorder="1" applyAlignment="1">
      <alignment horizontal="center" vertical="top" wrapText="1"/>
    </xf>
    <xf numFmtId="0" fontId="24" fillId="11" borderId="5" xfId="4" applyFont="1" applyFill="1" applyBorder="1" applyAlignment="1">
      <alignment horizontal="center" vertical="top" wrapText="1"/>
    </xf>
    <xf numFmtId="0" fontId="24" fillId="11" borderId="6" xfId="4" applyFont="1" applyFill="1" applyBorder="1" applyAlignment="1">
      <alignment horizontal="center" vertical="top" wrapText="1"/>
    </xf>
    <xf numFmtId="0" fontId="24" fillId="12" borderId="5" xfId="4" applyFont="1" applyFill="1" applyBorder="1" applyAlignment="1">
      <alignment horizontal="center" vertical="top" wrapText="1"/>
    </xf>
    <xf numFmtId="0" fontId="24" fillId="12" borderId="6" xfId="4" applyFont="1" applyFill="1" applyBorder="1" applyAlignment="1">
      <alignment horizontal="center" vertical="top" wrapText="1"/>
    </xf>
    <xf numFmtId="49" fontId="24" fillId="11" borderId="4" xfId="4" applyNumberFormat="1" applyFont="1" applyFill="1" applyBorder="1" applyAlignment="1">
      <alignment horizontal="right" vertical="center" wrapText="1"/>
    </xf>
    <xf numFmtId="49" fontId="24" fillId="12" borderId="1" xfId="4" applyNumberFormat="1" applyFont="1" applyFill="1" applyBorder="1" applyAlignment="1">
      <alignment horizontal="right" vertical="center" wrapText="1"/>
    </xf>
    <xf numFmtId="49" fontId="24" fillId="11" borderId="4" xfId="4" applyNumberFormat="1" applyFont="1" applyFill="1" applyBorder="1" applyAlignment="1">
      <alignment horizontal="center" vertical="center" wrapText="1"/>
    </xf>
    <xf numFmtId="49" fontId="24" fillId="12" borderId="1" xfId="4" applyNumberFormat="1" applyFont="1" applyFill="1" applyBorder="1" applyAlignment="1">
      <alignment horizontal="center" vertical="center" wrapText="1"/>
    </xf>
    <xf numFmtId="0" fontId="24" fillId="11" borderId="4" xfId="4" applyNumberFormat="1" applyFont="1" applyFill="1" applyBorder="1" applyAlignment="1">
      <alignment horizontal="center" vertical="center" wrapText="1"/>
    </xf>
    <xf numFmtId="0" fontId="24" fillId="12" borderId="1" xfId="4" applyNumberFormat="1" applyFont="1" applyFill="1" applyBorder="1" applyAlignment="1">
      <alignment horizontal="center" vertical="center" wrapText="1"/>
    </xf>
    <xf numFmtId="0" fontId="24" fillId="11" borderId="3" xfId="4" applyNumberFormat="1" applyFont="1" applyFill="1" applyBorder="1" applyAlignment="1">
      <alignment horizontal="center" vertical="center" wrapText="1"/>
    </xf>
    <xf numFmtId="0" fontId="29" fillId="11" borderId="0" xfId="0" applyFont="1" applyFill="1" applyAlignment="1">
      <alignment horizontal="left" vertical="top" wrapText="1"/>
    </xf>
    <xf numFmtId="49" fontId="24" fillId="11" borderId="1" xfId="5" applyNumberFormat="1" applyFont="1" applyFill="1" applyBorder="1" applyAlignment="1">
      <alignment horizontal="center" vertical="center" wrapText="1"/>
    </xf>
    <xf numFmtId="3" fontId="24" fillId="18" borderId="1" xfId="5" applyNumberFormat="1" applyFont="1" applyFill="1" applyBorder="1" applyAlignment="1">
      <alignment horizontal="center" vertical="center" wrapText="1"/>
    </xf>
    <xf numFmtId="1" fontId="26" fillId="11" borderId="2" xfId="5" applyNumberFormat="1" applyFont="1" applyFill="1" applyBorder="1" applyAlignment="1">
      <alignment horizontal="center" vertical="center" wrapText="1"/>
    </xf>
    <xf numFmtId="1" fontId="26" fillId="11" borderId="5" xfId="5" applyNumberFormat="1" applyFont="1" applyFill="1" applyBorder="1" applyAlignment="1">
      <alignment horizontal="center" vertical="center" wrapText="1"/>
    </xf>
    <xf numFmtId="1" fontId="26" fillId="11" borderId="6" xfId="5" applyNumberFormat="1" applyFont="1" applyFill="1" applyBorder="1" applyAlignment="1">
      <alignment horizontal="center" vertical="center" wrapText="1"/>
    </xf>
    <xf numFmtId="0" fontId="24" fillId="11" borderId="1" xfId="5" applyFont="1" applyFill="1" applyBorder="1" applyAlignment="1">
      <alignment horizontal="center" vertical="center" wrapText="1"/>
    </xf>
    <xf numFmtId="0" fontId="24" fillId="11" borderId="1" xfId="5" applyFont="1" applyFill="1" applyBorder="1" applyAlignment="1">
      <alignment horizontal="left" vertical="center" wrapText="1"/>
    </xf>
    <xf numFmtId="0" fontId="24" fillId="11" borderId="3" xfId="5" applyFont="1" applyFill="1" applyBorder="1" applyAlignment="1">
      <alignment horizontal="center" vertical="center" wrapText="1"/>
    </xf>
    <xf numFmtId="0" fontId="24" fillId="11" borderId="4" xfId="5" applyFont="1" applyFill="1" applyBorder="1" applyAlignment="1">
      <alignment horizontal="center" vertical="center" wrapText="1"/>
    </xf>
    <xf numFmtId="0" fontId="24" fillId="18" borderId="3" xfId="5" applyFont="1" applyFill="1" applyBorder="1" applyAlignment="1">
      <alignment horizontal="center" vertical="center" wrapText="1"/>
    </xf>
    <xf numFmtId="0" fontId="24" fillId="18" borderId="4" xfId="5" applyFont="1" applyFill="1" applyBorder="1" applyAlignment="1">
      <alignment horizontal="center" vertical="center" wrapText="1"/>
    </xf>
    <xf numFmtId="49" fontId="24" fillId="18" borderId="1" xfId="5" applyNumberFormat="1" applyFont="1" applyFill="1" applyBorder="1" applyAlignment="1">
      <alignment horizontal="center" vertical="center" wrapText="1"/>
    </xf>
    <xf numFmtId="0" fontId="24" fillId="18" borderId="1" xfId="5" applyFont="1" applyFill="1" applyBorder="1" applyAlignment="1">
      <alignment horizontal="center" vertical="center" wrapText="1"/>
    </xf>
    <xf numFmtId="0" fontId="13" fillId="11" borderId="1" xfId="0" applyFont="1" applyFill="1" applyBorder="1" applyAlignment="1">
      <alignment horizontal="center" vertical="center" wrapText="1"/>
    </xf>
    <xf numFmtId="0" fontId="37" fillId="11" borderId="1" xfId="5" applyFont="1" applyFill="1" applyBorder="1" applyAlignment="1">
      <alignment horizontal="center" vertical="center" wrapText="1"/>
    </xf>
    <xf numFmtId="3" fontId="24" fillId="11" borderId="1" xfId="5" applyNumberFormat="1" applyFont="1" applyFill="1" applyBorder="1" applyAlignment="1">
      <alignment horizontal="center" vertical="center" wrapText="1"/>
    </xf>
    <xf numFmtId="1" fontId="24" fillId="11" borderId="2" xfId="5" applyNumberFormat="1" applyFont="1" applyFill="1" applyBorder="1" applyAlignment="1">
      <alignment horizontal="center" vertical="center" wrapText="1"/>
    </xf>
    <xf numFmtId="1" fontId="24" fillId="11" borderId="5" xfId="5" applyNumberFormat="1" applyFont="1" applyFill="1" applyBorder="1" applyAlignment="1">
      <alignment horizontal="center" vertical="center" wrapText="1"/>
    </xf>
    <xf numFmtId="1" fontId="24" fillId="11" borderId="6" xfId="5" applyNumberFormat="1" applyFont="1" applyFill="1" applyBorder="1" applyAlignment="1">
      <alignment horizontal="center" vertical="center" wrapText="1"/>
    </xf>
    <xf numFmtId="3" fontId="24" fillId="18" borderId="3" xfId="5" applyNumberFormat="1" applyFont="1" applyFill="1" applyBorder="1" applyAlignment="1">
      <alignment horizontal="center" vertical="center" wrapText="1"/>
    </xf>
    <xf numFmtId="3" fontId="24" fillId="18" borderId="8" xfId="5" applyNumberFormat="1" applyFont="1" applyFill="1" applyBorder="1" applyAlignment="1">
      <alignment horizontal="center" vertical="center" wrapText="1"/>
    </xf>
    <xf numFmtId="0" fontId="32" fillId="11" borderId="1" xfId="0" applyFont="1" applyFill="1" applyBorder="1" applyAlignment="1">
      <alignment horizontal="center" vertical="center" wrapText="1"/>
    </xf>
    <xf numFmtId="0" fontId="29" fillId="11" borderId="1" xfId="0" applyFont="1" applyFill="1" applyBorder="1" applyAlignment="1">
      <alignment horizontal="left" vertical="top" wrapText="1"/>
    </xf>
    <xf numFmtId="0" fontId="35" fillId="11" borderId="9" xfId="0" applyFont="1" applyFill="1" applyBorder="1" applyAlignment="1">
      <alignment horizontal="left" vertical="top"/>
    </xf>
    <xf numFmtId="0" fontId="35" fillId="11" borderId="10" xfId="0" applyFont="1" applyFill="1" applyBorder="1" applyAlignment="1">
      <alignment horizontal="left" vertical="top"/>
    </xf>
    <xf numFmtId="0" fontId="35" fillId="11" borderId="11" xfId="0" applyFont="1" applyFill="1" applyBorder="1" applyAlignment="1">
      <alignment horizontal="left" vertical="top"/>
    </xf>
    <xf numFmtId="0" fontId="29" fillId="11" borderId="12" xfId="0" applyFont="1" applyFill="1" applyBorder="1" applyAlignment="1">
      <alignment horizontal="left" vertical="top"/>
    </xf>
    <xf numFmtId="0" fontId="29" fillId="11" borderId="7" xfId="0" applyFont="1" applyFill="1" applyBorder="1" applyAlignment="1">
      <alignment horizontal="left" vertical="top"/>
    </xf>
    <xf numFmtId="0" fontId="29" fillId="11" borderId="13" xfId="0" applyFont="1" applyFill="1" applyBorder="1" applyAlignment="1">
      <alignment horizontal="left" vertical="top"/>
    </xf>
    <xf numFmtId="0" fontId="24" fillId="12" borderId="3" xfId="4" applyNumberFormat="1" applyFont="1" applyFill="1" applyBorder="1" applyAlignment="1">
      <alignment horizontal="center" vertical="center" wrapText="1"/>
    </xf>
    <xf numFmtId="0" fontId="24" fillId="12" borderId="4" xfId="4" applyNumberFormat="1" applyFont="1" applyFill="1" applyBorder="1" applyAlignment="1">
      <alignment horizontal="center" vertical="center" wrapText="1"/>
    </xf>
    <xf numFmtId="0" fontId="24" fillId="12" borderId="3" xfId="4" applyFont="1" applyFill="1" applyBorder="1" applyAlignment="1">
      <alignment horizontal="center" vertical="center" wrapText="1"/>
    </xf>
    <xf numFmtId="0" fontId="24" fillId="12" borderId="4" xfId="4" applyFont="1" applyFill="1" applyBorder="1" applyAlignment="1">
      <alignment horizontal="center" vertical="center" wrapText="1"/>
    </xf>
    <xf numFmtId="1" fontId="24" fillId="12" borderId="1" xfId="4" applyNumberFormat="1" applyFont="1" applyFill="1" applyBorder="1" applyAlignment="1">
      <alignment horizontal="center" vertical="center" wrapText="1"/>
    </xf>
    <xf numFmtId="3" fontId="24" fillId="12" borderId="1" xfId="4" applyNumberFormat="1" applyFont="1" applyFill="1" applyBorder="1" applyAlignment="1">
      <alignment horizontal="center" vertical="center" wrapText="1"/>
    </xf>
    <xf numFmtId="1" fontId="24" fillId="12" borderId="2" xfId="4" applyNumberFormat="1" applyFont="1" applyFill="1" applyBorder="1" applyAlignment="1">
      <alignment horizontal="center" vertical="center" wrapText="1"/>
    </xf>
    <xf numFmtId="1" fontId="24" fillId="12" borderId="5" xfId="4" applyNumberFormat="1" applyFont="1" applyFill="1" applyBorder="1" applyAlignment="1">
      <alignment horizontal="center" vertical="center" wrapText="1"/>
    </xf>
    <xf numFmtId="1" fontId="24" fillId="12" borderId="6" xfId="4" applyNumberFormat="1" applyFont="1" applyFill="1" applyBorder="1" applyAlignment="1">
      <alignment horizontal="center" vertical="center" wrapText="1"/>
    </xf>
    <xf numFmtId="3" fontId="24" fillId="12" borderId="2" xfId="4" applyNumberFormat="1" applyFont="1" applyFill="1" applyBorder="1" applyAlignment="1">
      <alignment horizontal="center" vertical="center" wrapText="1"/>
    </xf>
    <xf numFmtId="3" fontId="24" fillId="12" borderId="5" xfId="4" applyNumberFormat="1" applyFont="1" applyFill="1" applyBorder="1" applyAlignment="1">
      <alignment horizontal="center" vertical="center" wrapText="1"/>
    </xf>
    <xf numFmtId="3" fontId="24" fillId="12" borderId="6" xfId="4" applyNumberFormat="1" applyFont="1" applyFill="1" applyBorder="1" applyAlignment="1">
      <alignment horizontal="center" vertical="center" wrapText="1"/>
    </xf>
    <xf numFmtId="0" fontId="29" fillId="11" borderId="9" xfId="5" applyFont="1" applyFill="1" applyBorder="1" applyAlignment="1">
      <alignment horizontal="left" vertical="center"/>
    </xf>
    <xf numFmtId="0" fontId="29" fillId="11" borderId="10" xfId="5" applyFont="1" applyFill="1" applyBorder="1" applyAlignment="1">
      <alignment horizontal="left" vertical="center"/>
    </xf>
    <xf numFmtId="0" fontId="29" fillId="11" borderId="11" xfId="5" applyFont="1" applyFill="1" applyBorder="1" applyAlignment="1">
      <alignment horizontal="left" vertical="center"/>
    </xf>
    <xf numFmtId="0" fontId="29" fillId="18" borderId="3" xfId="5" applyFont="1" applyFill="1" applyBorder="1" applyAlignment="1">
      <alignment horizontal="center" vertical="center" wrapText="1"/>
    </xf>
    <xf numFmtId="0" fontId="29" fillId="18" borderId="8" xfId="5" applyFont="1" applyFill="1" applyBorder="1" applyAlignment="1">
      <alignment horizontal="center" vertical="center" wrapText="1"/>
    </xf>
    <xf numFmtId="0" fontId="29" fillId="18" borderId="4" xfId="5" applyFont="1" applyFill="1" applyBorder="1" applyAlignment="1">
      <alignment horizontal="center" vertical="center" wrapText="1"/>
    </xf>
    <xf numFmtId="0" fontId="29" fillId="11" borderId="12" xfId="5" applyFont="1" applyFill="1" applyBorder="1" applyAlignment="1">
      <alignment horizontal="left" vertical="center"/>
    </xf>
    <xf numFmtId="0" fontId="29" fillId="11" borderId="7" xfId="5" applyFont="1" applyFill="1" applyBorder="1" applyAlignment="1">
      <alignment horizontal="left" vertical="center"/>
    </xf>
    <xf numFmtId="0" fontId="29" fillId="11" borderId="13" xfId="5" applyFont="1" applyFill="1" applyBorder="1" applyAlignment="1">
      <alignment horizontal="left" vertical="center"/>
    </xf>
    <xf numFmtId="0" fontId="43" fillId="11" borderId="1" xfId="5" applyFont="1" applyFill="1" applyBorder="1" applyAlignment="1">
      <alignment horizontal="center" vertical="center"/>
    </xf>
    <xf numFmtId="0" fontId="24" fillId="12" borderId="1" xfId="5" applyFont="1" applyFill="1" applyBorder="1" applyAlignment="1">
      <alignment horizontal="center" vertical="center" wrapText="1"/>
    </xf>
    <xf numFmtId="0" fontId="29" fillId="11" borderId="2" xfId="5" applyFont="1" applyFill="1" applyBorder="1" applyAlignment="1">
      <alignment horizontal="center" vertical="center" wrapText="1"/>
    </xf>
    <xf numFmtId="0" fontId="29" fillId="11" borderId="5" xfId="5" applyFont="1" applyFill="1" applyBorder="1" applyAlignment="1">
      <alignment horizontal="center" vertical="center" wrapText="1"/>
    </xf>
    <xf numFmtId="0" fontId="29" fillId="11" borderId="6" xfId="5" applyFont="1" applyFill="1" applyBorder="1" applyAlignment="1">
      <alignment horizontal="center" vertical="center" wrapText="1"/>
    </xf>
    <xf numFmtId="0" fontId="8" fillId="18" borderId="1" xfId="7" applyFont="1" applyFill="1" applyBorder="1" applyAlignment="1">
      <alignment horizontal="center" vertical="top" wrapText="1"/>
    </xf>
    <xf numFmtId="3" fontId="8" fillId="18" borderId="1" xfId="6" applyNumberFormat="1" applyFont="1" applyFill="1" applyBorder="1" applyAlignment="1">
      <alignment horizontal="center" vertical="top" wrapText="1"/>
    </xf>
    <xf numFmtId="0" fontId="8" fillId="18" borderId="3" xfId="6" applyFont="1" applyFill="1" applyBorder="1" applyAlignment="1">
      <alignment horizontal="center" vertical="top" wrapText="1"/>
    </xf>
    <xf numFmtId="0" fontId="8" fillId="18" borderId="8" xfId="6" applyFont="1" applyFill="1" applyBorder="1" applyAlignment="1">
      <alignment horizontal="center" vertical="top" wrapText="1"/>
    </xf>
    <xf numFmtId="0" fontId="8" fillId="18" borderId="4" xfId="6" applyFont="1" applyFill="1" applyBorder="1" applyAlignment="1">
      <alignment horizontal="center" vertical="top" wrapText="1"/>
    </xf>
    <xf numFmtId="0" fontId="8" fillId="18" borderId="3" xfId="7" applyFont="1" applyFill="1" applyBorder="1" applyAlignment="1">
      <alignment horizontal="center" vertical="top" wrapText="1"/>
    </xf>
    <xf numFmtId="0" fontId="8" fillId="18" borderId="4" xfId="7" applyFont="1" applyFill="1" applyBorder="1" applyAlignment="1">
      <alignment horizontal="center" vertical="top" wrapText="1"/>
    </xf>
    <xf numFmtId="3" fontId="8" fillId="17" borderId="3" xfId="6" applyNumberFormat="1" applyFont="1" applyFill="1" applyBorder="1" applyAlignment="1">
      <alignment horizontal="center" vertical="top" wrapText="1"/>
    </xf>
    <xf numFmtId="3" fontId="8" fillId="17" borderId="4" xfId="6" applyNumberFormat="1" applyFont="1" applyFill="1" applyBorder="1" applyAlignment="1">
      <alignment horizontal="center" vertical="top" wrapText="1"/>
    </xf>
    <xf numFmtId="0" fontId="8" fillId="0" borderId="1" xfId="6" applyFont="1" applyBorder="1" applyAlignment="1">
      <alignment horizontal="center" vertical="top" wrapText="1"/>
    </xf>
    <xf numFmtId="3" fontId="8" fillId="17" borderId="1" xfId="6" applyNumberFormat="1" applyFont="1" applyFill="1" applyBorder="1" applyAlignment="1">
      <alignment horizontal="center" vertical="top" wrapText="1"/>
    </xf>
    <xf numFmtId="0" fontId="8" fillId="0" borderId="1" xfId="6" applyFont="1" applyBorder="1" applyAlignment="1">
      <alignment horizontal="left" vertical="top" wrapText="1"/>
    </xf>
    <xf numFmtId="0" fontId="8" fillId="18" borderId="1" xfId="6" applyFont="1" applyFill="1" applyBorder="1" applyAlignment="1">
      <alignment horizontal="left" vertical="top" wrapText="1"/>
    </xf>
    <xf numFmtId="49" fontId="8" fillId="2" borderId="1" xfId="6" applyNumberFormat="1" applyFont="1" applyFill="1" applyBorder="1" applyAlignment="1">
      <alignment horizontal="center" vertical="top" wrapText="1"/>
    </xf>
    <xf numFmtId="3" fontId="8" fillId="19" borderId="3" xfId="6" applyNumberFormat="1" applyFont="1" applyFill="1" applyBorder="1" applyAlignment="1">
      <alignment horizontal="right" vertical="top" wrapText="1"/>
    </xf>
    <xf numFmtId="3" fontId="8" fillId="19" borderId="4" xfId="6" applyNumberFormat="1" applyFont="1" applyFill="1" applyBorder="1" applyAlignment="1">
      <alignment horizontal="right" vertical="top" wrapText="1"/>
    </xf>
    <xf numFmtId="3" fontId="8" fillId="19" borderId="1" xfId="6" applyNumberFormat="1" applyFont="1" applyFill="1" applyBorder="1" applyAlignment="1">
      <alignment horizontal="right" vertical="top" wrapText="1"/>
    </xf>
    <xf numFmtId="3" fontId="8" fillId="17" borderId="8" xfId="6" applyNumberFormat="1" applyFont="1" applyFill="1" applyBorder="1" applyAlignment="1">
      <alignment horizontal="center" vertical="top" wrapText="1"/>
    </xf>
    <xf numFmtId="4" fontId="8" fillId="18" borderId="1" xfId="7" applyNumberFormat="1" applyFont="1" applyFill="1" applyBorder="1" applyAlignment="1">
      <alignment horizontal="center" vertical="top" wrapText="1"/>
    </xf>
    <xf numFmtId="0" fontId="8" fillId="18" borderId="8" xfId="7" applyFont="1" applyFill="1" applyBorder="1" applyAlignment="1">
      <alignment horizontal="center" vertical="top" wrapText="1"/>
    </xf>
    <xf numFmtId="0" fontId="8" fillId="0" borderId="1" xfId="6" applyFont="1" applyFill="1" applyBorder="1" applyAlignment="1">
      <alignment horizontal="left" vertical="top" wrapText="1"/>
    </xf>
    <xf numFmtId="4" fontId="8" fillId="18" borderId="3" xfId="7" applyNumberFormat="1" applyFont="1" applyFill="1" applyBorder="1" applyAlignment="1">
      <alignment horizontal="center" vertical="top" wrapText="1"/>
    </xf>
    <xf numFmtId="4" fontId="8" fillId="18" borderId="8" xfId="7" applyNumberFormat="1" applyFont="1" applyFill="1" applyBorder="1" applyAlignment="1">
      <alignment horizontal="center" vertical="top" wrapText="1"/>
    </xf>
    <xf numFmtId="4" fontId="8" fillId="18" borderId="4" xfId="7" applyNumberFormat="1" applyFont="1" applyFill="1" applyBorder="1" applyAlignment="1">
      <alignment horizontal="center" vertical="top" wrapText="1"/>
    </xf>
    <xf numFmtId="3" fontId="8" fillId="19" borderId="8" xfId="6" applyNumberFormat="1" applyFont="1" applyFill="1" applyBorder="1" applyAlignment="1">
      <alignment horizontal="right" vertical="top" wrapText="1"/>
    </xf>
    <xf numFmtId="0" fontId="8" fillId="0" borderId="3" xfId="6" applyFont="1" applyBorder="1" applyAlignment="1">
      <alignment horizontal="center" vertical="top" wrapText="1"/>
    </xf>
    <xf numFmtId="0" fontId="8" fillId="0" borderId="8" xfId="6" applyFont="1" applyBorder="1" applyAlignment="1">
      <alignment horizontal="center" vertical="top" wrapText="1"/>
    </xf>
    <xf numFmtId="0" fontId="8" fillId="0" borderId="4" xfId="6" applyFont="1" applyBorder="1" applyAlignment="1">
      <alignment horizontal="center" vertical="top" wrapText="1"/>
    </xf>
    <xf numFmtId="3" fontId="8" fillId="19" borderId="1" xfId="6" applyNumberFormat="1" applyFont="1" applyFill="1" applyBorder="1" applyAlignment="1">
      <alignment horizontal="center" vertical="top" wrapText="1"/>
    </xf>
    <xf numFmtId="3" fontId="8" fillId="18" borderId="3" xfId="6" applyNumberFormat="1" applyFont="1" applyFill="1" applyBorder="1" applyAlignment="1">
      <alignment horizontal="center" vertical="top" wrapText="1"/>
    </xf>
    <xf numFmtId="3" fontId="8" fillId="18" borderId="8" xfId="6" applyNumberFormat="1" applyFont="1" applyFill="1" applyBorder="1" applyAlignment="1">
      <alignment horizontal="center" vertical="top" wrapText="1"/>
    </xf>
    <xf numFmtId="3" fontId="8" fillId="18" borderId="4" xfId="6" applyNumberFormat="1" applyFont="1" applyFill="1" applyBorder="1" applyAlignment="1">
      <alignment horizontal="center" vertical="top" wrapText="1"/>
    </xf>
    <xf numFmtId="0" fontId="8" fillId="0" borderId="3" xfId="6" applyFont="1" applyFill="1" applyBorder="1" applyAlignment="1">
      <alignment horizontal="center" vertical="top" wrapText="1"/>
    </xf>
    <xf numFmtId="0" fontId="8" fillId="0" borderId="8" xfId="6" applyFont="1" applyFill="1" applyBorder="1" applyAlignment="1">
      <alignment horizontal="center" vertical="top" wrapText="1"/>
    </xf>
    <xf numFmtId="0" fontId="8" fillId="0" borderId="4" xfId="6" applyFont="1" applyFill="1" applyBorder="1" applyAlignment="1">
      <alignment horizontal="center" vertical="top" wrapText="1"/>
    </xf>
    <xf numFmtId="49" fontId="8" fillId="2" borderId="3" xfId="6" applyNumberFormat="1" applyFont="1" applyFill="1" applyBorder="1" applyAlignment="1">
      <alignment horizontal="center" vertical="top" wrapText="1"/>
    </xf>
    <xf numFmtId="49" fontId="8" fillId="2" borderId="4" xfId="6" applyNumberFormat="1" applyFont="1" applyFill="1" applyBorder="1" applyAlignment="1">
      <alignment horizontal="center" vertical="top" wrapText="1"/>
    </xf>
    <xf numFmtId="0" fontId="8" fillId="0" borderId="1" xfId="6" applyFont="1" applyFill="1" applyBorder="1" applyAlignment="1">
      <alignment horizontal="center" vertical="top" wrapText="1"/>
    </xf>
    <xf numFmtId="0" fontId="24" fillId="11" borderId="2" xfId="6" applyFont="1" applyFill="1" applyBorder="1" applyAlignment="1">
      <alignment horizontal="center" vertical="center" wrapText="1"/>
    </xf>
    <xf numFmtId="0" fontId="24" fillId="11" borderId="5" xfId="6" applyFont="1" applyFill="1" applyBorder="1" applyAlignment="1">
      <alignment horizontal="center" vertical="center" wrapText="1"/>
    </xf>
    <xf numFmtId="0" fontId="24" fillId="11" borderId="6" xfId="6" applyFont="1" applyFill="1" applyBorder="1" applyAlignment="1">
      <alignment horizontal="center" vertical="center" wrapText="1"/>
    </xf>
    <xf numFmtId="0" fontId="24" fillId="18" borderId="1" xfId="6" applyFont="1" applyFill="1" applyBorder="1" applyAlignment="1">
      <alignment horizontal="center" vertical="center" wrapText="1"/>
    </xf>
    <xf numFmtId="0" fontId="24" fillId="11" borderId="8" xfId="6" applyFont="1" applyFill="1" applyBorder="1" applyAlignment="1">
      <alignment horizontal="center" vertical="center" wrapText="1"/>
    </xf>
    <xf numFmtId="0" fontId="24" fillId="11" borderId="4" xfId="6" applyFont="1" applyFill="1" applyBorder="1" applyAlignment="1">
      <alignment horizontal="center" vertical="center" wrapText="1"/>
    </xf>
    <xf numFmtId="3" fontId="24" fillId="11" borderId="3" xfId="6" applyNumberFormat="1" applyFont="1" applyFill="1" applyBorder="1" applyAlignment="1">
      <alignment horizontal="center" vertical="center" wrapText="1"/>
    </xf>
    <xf numFmtId="3" fontId="24" fillId="11" borderId="4" xfId="6" applyNumberFormat="1" applyFont="1" applyFill="1" applyBorder="1" applyAlignment="1">
      <alignment horizontal="center" vertical="center" wrapText="1"/>
    </xf>
    <xf numFmtId="1" fontId="24" fillId="18" borderId="4" xfId="6" applyNumberFormat="1" applyFont="1" applyFill="1" applyBorder="1" applyAlignment="1">
      <alignment horizontal="center" vertical="center" wrapText="1"/>
    </xf>
    <xf numFmtId="1" fontId="24" fillId="18" borderId="1" xfId="6" applyNumberFormat="1" applyFont="1" applyFill="1" applyBorder="1" applyAlignment="1">
      <alignment horizontal="center" vertical="center" wrapText="1"/>
    </xf>
    <xf numFmtId="0" fontId="24" fillId="11" borderId="1" xfId="6" applyFont="1" applyFill="1" applyBorder="1" applyAlignment="1">
      <alignment horizontal="center" vertical="center" wrapText="1"/>
    </xf>
    <xf numFmtId="0" fontId="24" fillId="18" borderId="4" xfId="6" applyFont="1" applyFill="1" applyBorder="1" applyAlignment="1">
      <alignment horizontal="center" vertical="center" wrapText="1"/>
    </xf>
    <xf numFmtId="0" fontId="24" fillId="18" borderId="8" xfId="6" applyFont="1" applyFill="1" applyBorder="1" applyAlignment="1">
      <alignment horizontal="center" vertical="center" wrapText="1"/>
    </xf>
    <xf numFmtId="49" fontId="24" fillId="11" borderId="4" xfId="6" applyNumberFormat="1" applyFont="1" applyFill="1" applyBorder="1" applyAlignment="1">
      <alignment horizontal="center" vertical="center" wrapText="1"/>
    </xf>
    <xf numFmtId="49" fontId="24" fillId="11" borderId="1" xfId="6" applyNumberFormat="1" applyFont="1" applyFill="1" applyBorder="1" applyAlignment="1">
      <alignment horizontal="center" vertical="center" wrapText="1"/>
    </xf>
    <xf numFmtId="49" fontId="24" fillId="18" borderId="4" xfId="6" applyNumberFormat="1" applyFont="1" applyFill="1" applyBorder="1" applyAlignment="1">
      <alignment horizontal="center" vertical="center" wrapText="1"/>
    </xf>
    <xf numFmtId="49" fontId="24" fillId="18" borderId="1" xfId="6" applyNumberFormat="1" applyFont="1" applyFill="1" applyBorder="1" applyAlignment="1">
      <alignment horizontal="center" vertical="center" wrapText="1"/>
    </xf>
    <xf numFmtId="49" fontId="24" fillId="11" borderId="3" xfId="6" applyNumberFormat="1" applyFont="1" applyFill="1" applyBorder="1" applyAlignment="1">
      <alignment horizontal="center" vertical="center" wrapText="1"/>
    </xf>
    <xf numFmtId="0" fontId="29" fillId="14" borderId="1" xfId="0" applyFont="1" applyFill="1" applyBorder="1" applyAlignment="1">
      <alignment horizontal="left" vertical="center" wrapText="1"/>
    </xf>
    <xf numFmtId="0" fontId="19" fillId="0" borderId="0" xfId="0" applyFont="1" applyAlignment="1">
      <alignment horizontal="left" vertical="top" wrapText="1"/>
    </xf>
    <xf numFmtId="0" fontId="19" fillId="0" borderId="0" xfId="0" applyFont="1" applyAlignment="1">
      <alignment horizontal="left" wrapText="1"/>
    </xf>
    <xf numFmtId="0" fontId="32" fillId="13" borderId="3" xfId="0" applyFont="1" applyFill="1" applyBorder="1" applyAlignment="1">
      <alignment horizontal="center" vertical="center" wrapText="1"/>
    </xf>
    <xf numFmtId="0" fontId="32" fillId="13" borderId="4" xfId="0" applyFont="1" applyFill="1" applyBorder="1" applyAlignment="1">
      <alignment horizontal="center" vertical="center" wrapText="1"/>
    </xf>
    <xf numFmtId="0" fontId="40" fillId="14" borderId="1" xfId="0" applyFont="1" applyFill="1" applyBorder="1" applyAlignment="1">
      <alignment horizontal="left" vertical="center" wrapText="1"/>
    </xf>
    <xf numFmtId="0" fontId="14" fillId="25" borderId="4" xfId="0" applyFont="1" applyFill="1" applyBorder="1" applyAlignment="1">
      <alignment horizontal="center" vertical="center" wrapText="1"/>
    </xf>
    <xf numFmtId="0" fontId="14" fillId="25" borderId="1" xfId="0" applyFont="1" applyFill="1" applyBorder="1" applyAlignment="1">
      <alignment horizontal="center" vertical="center" wrapText="1"/>
    </xf>
    <xf numFmtId="0" fontId="14" fillId="25" borderId="14" xfId="0" applyFont="1" applyFill="1" applyBorder="1" applyAlignment="1">
      <alignment horizontal="center" vertical="center" wrapText="1"/>
    </xf>
    <xf numFmtId="0" fontId="14" fillId="25" borderId="0" xfId="0" applyFont="1" applyFill="1" applyBorder="1" applyAlignment="1">
      <alignment horizontal="center" vertical="center" wrapText="1"/>
    </xf>
    <xf numFmtId="0" fontId="14" fillId="25" borderId="16" xfId="0" applyFont="1" applyFill="1" applyBorder="1" applyAlignment="1">
      <alignment horizontal="center" vertical="center" wrapText="1"/>
    </xf>
    <xf numFmtId="0" fontId="14" fillId="25" borderId="12" xfId="0" applyFont="1" applyFill="1" applyBorder="1" applyAlignment="1">
      <alignment horizontal="center" vertical="center" wrapText="1"/>
    </xf>
    <xf numFmtId="0" fontId="14" fillId="25" borderId="7" xfId="0" applyFont="1" applyFill="1" applyBorder="1" applyAlignment="1">
      <alignment horizontal="center" vertical="center" wrapText="1"/>
    </xf>
    <xf numFmtId="0" fontId="14" fillId="25" borderId="13" xfId="0" applyFont="1" applyFill="1" applyBorder="1" applyAlignment="1">
      <alignment horizontal="center" vertical="center" wrapText="1"/>
    </xf>
    <xf numFmtId="0" fontId="40" fillId="14" borderId="9" xfId="0" applyFont="1" applyFill="1" applyBorder="1" applyAlignment="1">
      <alignment horizontal="left" vertical="center" wrapText="1"/>
    </xf>
    <xf numFmtId="0" fontId="40" fillId="14" borderId="10" xfId="0" applyFont="1" applyFill="1" applyBorder="1" applyAlignment="1">
      <alignment horizontal="left" vertical="center" wrapText="1"/>
    </xf>
    <xf numFmtId="0" fontId="40" fillId="14" borderId="11" xfId="0" applyFont="1" applyFill="1" applyBorder="1" applyAlignment="1">
      <alignment horizontal="left" vertical="center" wrapText="1"/>
    </xf>
    <xf numFmtId="0" fontId="40" fillId="14" borderId="12" xfId="0" applyFont="1" applyFill="1" applyBorder="1" applyAlignment="1">
      <alignment horizontal="left" vertical="center" wrapText="1"/>
    </xf>
    <xf numFmtId="0" fontId="40" fillId="14" borderId="7" xfId="0" applyFont="1" applyFill="1" applyBorder="1" applyAlignment="1">
      <alignment horizontal="left" vertical="center" wrapText="1"/>
    </xf>
    <xf numFmtId="0" fontId="40" fillId="14" borderId="13" xfId="0" applyFont="1" applyFill="1" applyBorder="1" applyAlignment="1">
      <alignment horizontal="left" vertical="center" wrapText="1"/>
    </xf>
    <xf numFmtId="0" fontId="46" fillId="13" borderId="0" xfId="0" applyFont="1" applyFill="1" applyBorder="1" applyAlignment="1">
      <alignment horizontal="left"/>
    </xf>
    <xf numFmtId="0" fontId="46" fillId="13" borderId="7" xfId="0" applyFont="1" applyFill="1" applyBorder="1" applyAlignment="1">
      <alignment horizontal="left" wrapText="1"/>
    </xf>
    <xf numFmtId="0" fontId="47" fillId="25" borderId="2" xfId="0" applyFont="1" applyFill="1" applyBorder="1" applyAlignment="1">
      <alignment horizontal="center" vertical="center" wrapText="1"/>
    </xf>
    <xf numFmtId="0" fontId="47" fillId="25" borderId="6" xfId="0" applyFont="1" applyFill="1" applyBorder="1" applyAlignment="1">
      <alignment horizontal="center" vertical="center" wrapText="1"/>
    </xf>
    <xf numFmtId="0" fontId="47" fillId="25" borderId="9" xfId="0" applyFont="1" applyFill="1" applyBorder="1" applyAlignment="1">
      <alignment horizontal="center" vertical="center" wrapText="1"/>
    </xf>
    <xf numFmtId="0" fontId="47" fillId="25" borderId="11" xfId="0" applyFont="1" applyFill="1" applyBorder="1" applyAlignment="1">
      <alignment horizontal="center" vertical="center" wrapText="1"/>
    </xf>
    <xf numFmtId="0" fontId="47" fillId="25" borderId="12" xfId="0" applyFont="1" applyFill="1" applyBorder="1" applyAlignment="1">
      <alignment horizontal="center" vertical="center" wrapText="1"/>
    </xf>
    <xf numFmtId="0" fontId="47" fillId="25" borderId="13" xfId="0" applyFont="1" applyFill="1" applyBorder="1" applyAlignment="1">
      <alignment horizontal="center" vertical="center" wrapText="1"/>
    </xf>
    <xf numFmtId="0" fontId="47" fillId="25" borderId="1" xfId="0" applyFont="1" applyFill="1" applyBorder="1" applyAlignment="1">
      <alignment horizontal="center" vertical="center" wrapText="1"/>
    </xf>
    <xf numFmtId="3" fontId="25" fillId="0" borderId="1" xfId="6" applyNumberFormat="1" applyFont="1" applyFill="1" applyBorder="1" applyAlignment="1">
      <alignment horizontal="right" vertical="top" wrapText="1"/>
    </xf>
    <xf numFmtId="3" fontId="25" fillId="0" borderId="1" xfId="6" applyNumberFormat="1" applyFont="1" applyFill="1" applyBorder="1" applyAlignment="1">
      <alignment horizontal="left" vertical="top" wrapText="1"/>
    </xf>
  </cellXfs>
  <cellStyles count="14">
    <cellStyle name="20% - Accent1 2" xfId="1" xr:uid="{00000000-0005-0000-0000-000000000000}"/>
    <cellStyle name="Hüperlink" xfId="3" builtinId="8"/>
    <cellStyle name="Normaallaad" xfId="0" builtinId="0"/>
    <cellStyle name="Normaallaad 2" xfId="5" xr:uid="{00000000-0005-0000-0000-000003000000}"/>
    <cellStyle name="Normaallaad 2 2" xfId="6" xr:uid="{00000000-0005-0000-0000-000004000000}"/>
    <cellStyle name="Normaallaad 3" xfId="13" xr:uid="{00000000-0005-0000-0000-000005000000}"/>
    <cellStyle name="Normaallaad 4" xfId="7" xr:uid="{00000000-0005-0000-0000-000006000000}"/>
    <cellStyle name="Normaallaad 5" xfId="8" xr:uid="{00000000-0005-0000-0000-000007000000}"/>
    <cellStyle name="Normal 2 2" xfId="2" xr:uid="{00000000-0005-0000-0000-000008000000}"/>
    <cellStyle name="Normal 6" xfId="4" xr:uid="{00000000-0005-0000-0000-000009000000}"/>
    <cellStyle name="Protsent" xfId="9" builtinId="5"/>
    <cellStyle name="Protsent 2" xfId="10" xr:uid="{00000000-0005-0000-0000-00000B000000}"/>
    <cellStyle name="Protsent 3" xfId="11" xr:uid="{00000000-0005-0000-0000-00000C000000}"/>
    <cellStyle name="Protsent 3 2" xfId="12"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WINNT\Profiles\sallea\Local%20Settings\Temporary%20Internet%20Files\Content.Outlook\6KMIWN6Y\P&#245;hiseaduslike%20keskmised%20palga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karin.reiska\Desktop\BR&#220;SSEL\2017-12-31_Seirearuanne\v&#228;ljamaks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osseis_&amp;_koormus_valitsusalas"/>
      <sheetName val="2. september"/>
      <sheetName val="Keskm määrat palk valitsusalas "/>
      <sheetName val="Keskm määrat palk sisejulgeolek"/>
      <sheetName val="Keskm määrat palk asut ülemgrup"/>
      <sheetName val="Keskm määrat palk asut liik "/>
      <sheetName val="Keskm määrat palk jur vorm"/>
      <sheetName val="Keskmine_palk_EXCEL"/>
    </sheetNames>
    <sheetDataSet>
      <sheetData sheetId="0"/>
      <sheetData sheetId="1"/>
      <sheetData sheetId="2"/>
      <sheetData sheetId="3"/>
      <sheetData sheetId="4"/>
      <sheetData sheetId="5"/>
      <sheetData sheetId="6"/>
      <sheetData sheetId="7">
        <row r="1">
          <cell r="A1" t="str">
            <v>Taotleja_nimi</v>
          </cell>
          <cell r="B1" t="str">
            <v>Taotluse_kood</v>
          </cell>
          <cell r="C1" t="str">
            <v>Asutus_grupp_kood</v>
          </cell>
          <cell r="D1" t="str">
            <v>Asutuse_grupp_nimi</v>
          </cell>
          <cell r="E1" t="str">
            <v>Jrk_nr</v>
          </cell>
          <cell r="F1" t="str">
            <v>Asutuse_ylemgrupp_nimi</v>
          </cell>
          <cell r="G1" t="str">
            <v>Valitseja_kood</v>
          </cell>
          <cell r="H1" t="str">
            <v>Valitseja</v>
          </cell>
          <cell r="I1" t="str">
            <v>Valits_lyhinimi</v>
          </cell>
          <cell r="J1" t="str">
            <v>TP_org_ylem_ID</v>
          </cell>
          <cell r="K1" t="str">
            <v>Orgliik_ID</v>
          </cell>
          <cell r="L1" t="str">
            <v>Asutus_orgliik</v>
          </cell>
          <cell r="M1" t="str">
            <v>TP_org_ylem</v>
          </cell>
          <cell r="N1" t="str">
            <v>aruandlus_ID</v>
          </cell>
          <cell r="O1" t="str">
            <v>Aruandlus</v>
          </cell>
          <cell r="P1" t="str">
            <v>Tugi_sisu_funktsioon</v>
          </cell>
          <cell r="Q1" t="str">
            <v>Kooss_09_1</v>
          </cell>
          <cell r="R1" t="str">
            <v>Koorm_09_1</v>
          </cell>
          <cell r="S1" t="str">
            <v>Palk_09_1</v>
          </cell>
          <cell r="T1" t="str">
            <v>Kooss_09_2</v>
          </cell>
          <cell r="U1" t="str">
            <v>Koorm_09_2</v>
          </cell>
          <cell r="V1" t="str">
            <v>Palk_09_2</v>
          </cell>
          <cell r="W1" t="str">
            <v>Kooss_10_1</v>
          </cell>
          <cell r="X1" t="str">
            <v>Koorm_10_1</v>
          </cell>
          <cell r="Y1" t="str">
            <v>Palk_10_1</v>
          </cell>
          <cell r="Z1" t="str">
            <v>SumOfT</v>
          </cell>
          <cell r="AA1" t="str">
            <v>SumOfU</v>
          </cell>
          <cell r="AB1" t="str">
            <v>SumOfV</v>
          </cell>
          <cell r="AC1" t="str">
            <v>SumOfX</v>
          </cell>
        </row>
        <row r="2">
          <cell r="A2" t="str">
            <v>Jõudluskontrolli Keskus</v>
          </cell>
          <cell r="B2" t="str">
            <v>70000036</v>
          </cell>
          <cell r="C2" t="str">
            <v>muu_val_sekt</v>
          </cell>
          <cell r="D2" t="str">
            <v>muu valitsussektor</v>
          </cell>
          <cell r="E2">
            <v>15</v>
          </cell>
          <cell r="F2" t="str">
            <v>muu valitsussektor</v>
          </cell>
          <cell r="G2" t="str">
            <v>013</v>
          </cell>
          <cell r="H2" t="str">
            <v>Põllumajandusministeerium</v>
          </cell>
          <cell r="I2" t="str">
            <v>PõM</v>
          </cell>
          <cell r="J2">
            <v>2</v>
          </cell>
          <cell r="K2">
            <v>7</v>
          </cell>
          <cell r="L2" t="str">
            <v>Keskvalitsuse hallatavad asutused</v>
          </cell>
          <cell r="M2" t="str">
            <v>hallatavad asutused</v>
          </cell>
          <cell r="N2">
            <v>1</v>
          </cell>
          <cell r="O2" t="str">
            <v>ameti- ja hallatavad asutused</v>
          </cell>
          <cell r="P2" t="str">
            <v>juhitööd</v>
          </cell>
          <cell r="Q2">
            <v>2</v>
          </cell>
          <cell r="R2">
            <v>2</v>
          </cell>
          <cell r="S2">
            <v>43300</v>
          </cell>
          <cell r="T2">
            <v>2</v>
          </cell>
          <cell r="U2">
            <v>2</v>
          </cell>
          <cell r="V2">
            <v>43300</v>
          </cell>
          <cell r="W2">
            <v>2</v>
          </cell>
          <cell r="X2">
            <v>2</v>
          </cell>
          <cell r="Y2">
            <v>43300</v>
          </cell>
          <cell r="Z2">
            <v>2</v>
          </cell>
          <cell r="AA2">
            <v>2</v>
          </cell>
          <cell r="AB2">
            <v>2</v>
          </cell>
          <cell r="AC2">
            <v>519600</v>
          </cell>
        </row>
        <row r="3">
          <cell r="A3" t="str">
            <v>Jõudluskontrolli Keskus</v>
          </cell>
          <cell r="B3" t="str">
            <v>70000036</v>
          </cell>
          <cell r="C3" t="str">
            <v>muu_val_sekt</v>
          </cell>
          <cell r="D3" t="str">
            <v>muu valitsussektor</v>
          </cell>
          <cell r="E3">
            <v>15</v>
          </cell>
          <cell r="F3" t="str">
            <v>muu valitsussektor</v>
          </cell>
          <cell r="G3" t="str">
            <v>013</v>
          </cell>
          <cell r="H3" t="str">
            <v>Põllumajandusministeerium</v>
          </cell>
          <cell r="I3" t="str">
            <v>PõM</v>
          </cell>
          <cell r="J3">
            <v>2</v>
          </cell>
          <cell r="K3">
            <v>7</v>
          </cell>
          <cell r="L3" t="str">
            <v>Keskvalitsuse hallatavad asutused</v>
          </cell>
          <cell r="M3" t="str">
            <v>hallatavad asutused</v>
          </cell>
          <cell r="N3">
            <v>1</v>
          </cell>
          <cell r="O3" t="str">
            <v>ameti- ja hallatavad asutused</v>
          </cell>
          <cell r="P3" t="str">
            <v>sisutööd</v>
          </cell>
          <cell r="Q3">
            <v>38</v>
          </cell>
          <cell r="R3">
            <v>38</v>
          </cell>
          <cell r="S3">
            <v>397900</v>
          </cell>
          <cell r="T3">
            <v>38</v>
          </cell>
          <cell r="U3">
            <v>38</v>
          </cell>
          <cell r="V3">
            <v>399300</v>
          </cell>
          <cell r="W3">
            <v>36</v>
          </cell>
          <cell r="X3">
            <v>35.5</v>
          </cell>
          <cell r="Y3">
            <v>380600</v>
          </cell>
          <cell r="Z3">
            <v>36</v>
          </cell>
          <cell r="AA3">
            <v>36</v>
          </cell>
          <cell r="AB3">
            <v>35</v>
          </cell>
          <cell r="AC3">
            <v>4575419</v>
          </cell>
        </row>
        <row r="4">
          <cell r="A4" t="str">
            <v>Jõudluskontrolli Keskus</v>
          </cell>
          <cell r="B4" t="str">
            <v>70000036</v>
          </cell>
          <cell r="C4" t="str">
            <v>muu_val_sekt</v>
          </cell>
          <cell r="D4" t="str">
            <v>muu valitsussektor</v>
          </cell>
          <cell r="E4">
            <v>15</v>
          </cell>
          <cell r="F4" t="str">
            <v>muu valitsussektor</v>
          </cell>
          <cell r="G4" t="str">
            <v>013</v>
          </cell>
          <cell r="H4" t="str">
            <v>Põllumajandusministeerium</v>
          </cell>
          <cell r="I4" t="str">
            <v>PõM</v>
          </cell>
          <cell r="J4">
            <v>2</v>
          </cell>
          <cell r="K4">
            <v>7</v>
          </cell>
          <cell r="L4" t="str">
            <v>Keskvalitsuse hallatavad asutused</v>
          </cell>
          <cell r="M4" t="str">
            <v>hallatavad asutused</v>
          </cell>
          <cell r="N4">
            <v>1</v>
          </cell>
          <cell r="O4" t="str">
            <v>ameti- ja hallatavad asutused</v>
          </cell>
          <cell r="P4" t="str">
            <v>tugitööd</v>
          </cell>
          <cell r="Q4">
            <v>9</v>
          </cell>
          <cell r="R4">
            <v>8.11</v>
          </cell>
          <cell r="S4">
            <v>95729</v>
          </cell>
          <cell r="T4">
            <v>9</v>
          </cell>
          <cell r="U4">
            <v>8.11</v>
          </cell>
          <cell r="V4">
            <v>95729</v>
          </cell>
          <cell r="W4">
            <v>8</v>
          </cell>
          <cell r="X4">
            <v>7.36</v>
          </cell>
          <cell r="Y4">
            <v>90729</v>
          </cell>
          <cell r="Z4">
            <v>8</v>
          </cell>
          <cell r="AA4">
            <v>8</v>
          </cell>
          <cell r="AB4">
            <v>8</v>
          </cell>
          <cell r="AC4">
            <v>1088746</v>
          </cell>
        </row>
        <row r="5">
          <cell r="A5" t="str">
            <v>Põllumajandusuuringute Keskus</v>
          </cell>
          <cell r="B5" t="str">
            <v>70000042</v>
          </cell>
          <cell r="C5" t="str">
            <v>muu_val_sekt</v>
          </cell>
          <cell r="D5" t="str">
            <v>muu valitsussektor</v>
          </cell>
          <cell r="E5">
            <v>15</v>
          </cell>
          <cell r="F5" t="str">
            <v>muu valitsussektor</v>
          </cell>
          <cell r="G5" t="str">
            <v>013</v>
          </cell>
          <cell r="H5" t="str">
            <v>Põllumajandusministeerium</v>
          </cell>
          <cell r="I5" t="str">
            <v>PõM</v>
          </cell>
          <cell r="J5">
            <v>2</v>
          </cell>
          <cell r="K5">
            <v>7</v>
          </cell>
          <cell r="L5" t="str">
            <v>Keskvalitsuse hallatavad asutused</v>
          </cell>
          <cell r="M5" t="str">
            <v>hallatavad asutused</v>
          </cell>
          <cell r="N5">
            <v>1</v>
          </cell>
          <cell r="O5" t="str">
            <v>ameti- ja hallatavad asutused</v>
          </cell>
          <cell r="P5" t="str">
            <v>juhitööd</v>
          </cell>
          <cell r="Q5">
            <v>4</v>
          </cell>
          <cell r="R5">
            <v>4</v>
          </cell>
          <cell r="S5">
            <v>96384</v>
          </cell>
          <cell r="T5">
            <v>4</v>
          </cell>
          <cell r="U5">
            <v>4</v>
          </cell>
          <cell r="V5">
            <v>109938</v>
          </cell>
          <cell r="W5">
            <v>4</v>
          </cell>
          <cell r="X5">
            <v>4</v>
          </cell>
          <cell r="Y5">
            <v>106290</v>
          </cell>
          <cell r="Z5">
            <v>4</v>
          </cell>
          <cell r="AA5">
            <v>4</v>
          </cell>
          <cell r="AB5">
            <v>4</v>
          </cell>
          <cell r="AC5">
            <v>1275480</v>
          </cell>
        </row>
        <row r="6">
          <cell r="A6" t="str">
            <v>Põllumajandusuuringute Keskus</v>
          </cell>
          <cell r="B6" t="str">
            <v>70000042</v>
          </cell>
          <cell r="C6" t="str">
            <v>muu_val_sekt</v>
          </cell>
          <cell r="D6" t="str">
            <v>muu valitsussektor</v>
          </cell>
          <cell r="E6">
            <v>15</v>
          </cell>
          <cell r="F6" t="str">
            <v>muu valitsussektor</v>
          </cell>
          <cell r="G6" t="str">
            <v>013</v>
          </cell>
          <cell r="H6" t="str">
            <v>Põllumajandusministeerium</v>
          </cell>
          <cell r="I6" t="str">
            <v>PõM</v>
          </cell>
          <cell r="J6">
            <v>2</v>
          </cell>
          <cell r="K6">
            <v>7</v>
          </cell>
          <cell r="L6" t="str">
            <v>Keskvalitsuse hallatavad asutused</v>
          </cell>
          <cell r="M6" t="str">
            <v>hallatavad asutused</v>
          </cell>
          <cell r="N6">
            <v>1</v>
          </cell>
          <cell r="O6" t="str">
            <v>ameti- ja hallatavad asutused</v>
          </cell>
          <cell r="P6" t="str">
            <v>sisutööd</v>
          </cell>
          <cell r="Q6">
            <v>114</v>
          </cell>
          <cell r="R6">
            <v>111.5</v>
          </cell>
          <cell r="S6">
            <v>1213009</v>
          </cell>
          <cell r="T6">
            <v>116</v>
          </cell>
          <cell r="U6">
            <v>114.6</v>
          </cell>
          <cell r="V6">
            <v>1472944</v>
          </cell>
          <cell r="W6">
            <v>119</v>
          </cell>
          <cell r="X6">
            <v>116.8</v>
          </cell>
          <cell r="Y6">
            <v>1370834</v>
          </cell>
          <cell r="Z6">
            <v>126</v>
          </cell>
          <cell r="AA6">
            <v>128</v>
          </cell>
          <cell r="AB6">
            <v>128</v>
          </cell>
          <cell r="AC6">
            <v>15170858</v>
          </cell>
        </row>
        <row r="7">
          <cell r="A7" t="str">
            <v>Põllumajandusuuringute Keskus</v>
          </cell>
          <cell r="B7" t="str">
            <v>70000042</v>
          </cell>
          <cell r="C7" t="str">
            <v>muu_val_sekt</v>
          </cell>
          <cell r="D7" t="str">
            <v>muu valitsussektor</v>
          </cell>
          <cell r="E7">
            <v>15</v>
          </cell>
          <cell r="F7" t="str">
            <v>muu valitsussektor</v>
          </cell>
          <cell r="G7" t="str">
            <v>013</v>
          </cell>
          <cell r="H7" t="str">
            <v>Põllumajandusministeerium</v>
          </cell>
          <cell r="I7" t="str">
            <v>PõM</v>
          </cell>
          <cell r="J7">
            <v>2</v>
          </cell>
          <cell r="K7">
            <v>7</v>
          </cell>
          <cell r="L7" t="str">
            <v>Keskvalitsuse hallatavad asutused</v>
          </cell>
          <cell r="M7" t="str">
            <v>hallatavad asutused</v>
          </cell>
          <cell r="N7">
            <v>1</v>
          </cell>
          <cell r="O7" t="str">
            <v>ameti- ja hallatavad asutused</v>
          </cell>
          <cell r="P7" t="str">
            <v>tugitööd</v>
          </cell>
          <cell r="Q7">
            <v>32.5</v>
          </cell>
          <cell r="R7">
            <v>30.59</v>
          </cell>
          <cell r="S7">
            <v>333287</v>
          </cell>
          <cell r="T7">
            <v>30.5</v>
          </cell>
          <cell r="U7">
            <v>28.59</v>
          </cell>
          <cell r="V7">
            <v>377888</v>
          </cell>
          <cell r="W7">
            <v>30.5</v>
          </cell>
          <cell r="X7">
            <v>28.59</v>
          </cell>
          <cell r="Y7">
            <v>352041</v>
          </cell>
          <cell r="Z7">
            <v>27</v>
          </cell>
          <cell r="AA7">
            <v>29</v>
          </cell>
          <cell r="AB7">
            <v>28</v>
          </cell>
          <cell r="AC7">
            <v>4177680</v>
          </cell>
        </row>
        <row r="8">
          <cell r="A8" t="str">
            <v>Maamajanduse Infokeskus</v>
          </cell>
          <cell r="B8" t="str">
            <v>70000059</v>
          </cell>
          <cell r="C8" t="str">
            <v>muu_val_sekt</v>
          </cell>
          <cell r="D8" t="str">
            <v>muu valitsussektor</v>
          </cell>
          <cell r="E8">
            <v>15</v>
          </cell>
          <cell r="F8" t="str">
            <v>muu valitsussektor</v>
          </cell>
          <cell r="G8" t="str">
            <v>013</v>
          </cell>
          <cell r="H8" t="str">
            <v>Põllumajandusministeerium</v>
          </cell>
          <cell r="I8" t="str">
            <v>PõM</v>
          </cell>
          <cell r="J8">
            <v>2</v>
          </cell>
          <cell r="K8">
            <v>7</v>
          </cell>
          <cell r="L8" t="str">
            <v>Keskvalitsuse hallatavad asutused</v>
          </cell>
          <cell r="M8" t="str">
            <v>hallatavad asutused</v>
          </cell>
          <cell r="N8">
            <v>1</v>
          </cell>
          <cell r="O8" t="str">
            <v>ameti- ja hallatavad asutused</v>
          </cell>
          <cell r="P8" t="str">
            <v>juhitööd</v>
          </cell>
          <cell r="Q8">
            <v>2</v>
          </cell>
          <cell r="R8">
            <v>2</v>
          </cell>
          <cell r="S8">
            <v>45655</v>
          </cell>
          <cell r="T8">
            <v>2</v>
          </cell>
          <cell r="U8">
            <v>2</v>
          </cell>
          <cell r="V8">
            <v>45655</v>
          </cell>
          <cell r="W8">
            <v>2</v>
          </cell>
          <cell r="X8">
            <v>2</v>
          </cell>
          <cell r="Y8">
            <v>45655</v>
          </cell>
          <cell r="Z8">
            <v>2</v>
          </cell>
          <cell r="AA8">
            <v>2</v>
          </cell>
          <cell r="AB8">
            <v>2</v>
          </cell>
          <cell r="AC8">
            <v>547860</v>
          </cell>
        </row>
        <row r="9">
          <cell r="A9" t="str">
            <v>Maamajanduse Infokeskus</v>
          </cell>
          <cell r="B9" t="str">
            <v>70000059</v>
          </cell>
          <cell r="C9" t="str">
            <v>muu_val_sekt</v>
          </cell>
          <cell r="D9" t="str">
            <v>muu valitsussektor</v>
          </cell>
          <cell r="E9">
            <v>15</v>
          </cell>
          <cell r="F9" t="str">
            <v>muu valitsussektor</v>
          </cell>
          <cell r="G9" t="str">
            <v>013</v>
          </cell>
          <cell r="H9" t="str">
            <v>Põllumajandusministeerium</v>
          </cell>
          <cell r="I9" t="str">
            <v>PõM</v>
          </cell>
          <cell r="J9">
            <v>2</v>
          </cell>
          <cell r="K9">
            <v>7</v>
          </cell>
          <cell r="L9" t="str">
            <v>Keskvalitsuse hallatavad asutused</v>
          </cell>
          <cell r="M9" t="str">
            <v>hallatavad asutused</v>
          </cell>
          <cell r="N9">
            <v>1</v>
          </cell>
          <cell r="O9" t="str">
            <v>ameti- ja hallatavad asutused</v>
          </cell>
          <cell r="P9" t="str">
            <v>sisutööd</v>
          </cell>
          <cell r="Q9">
            <v>14</v>
          </cell>
          <cell r="R9">
            <v>12.25</v>
          </cell>
          <cell r="S9">
            <v>185911</v>
          </cell>
          <cell r="T9">
            <v>14</v>
          </cell>
          <cell r="U9">
            <v>13.15</v>
          </cell>
          <cell r="V9">
            <v>196437</v>
          </cell>
          <cell r="W9">
            <v>13</v>
          </cell>
          <cell r="X9">
            <v>12.15</v>
          </cell>
          <cell r="Y9">
            <v>188237</v>
          </cell>
          <cell r="Z9">
            <v>12</v>
          </cell>
          <cell r="AA9">
            <v>18</v>
          </cell>
          <cell r="AB9">
            <v>12</v>
          </cell>
          <cell r="AC9">
            <v>2277445</v>
          </cell>
        </row>
        <row r="10">
          <cell r="A10" t="str">
            <v>Maamajanduse Infokeskus</v>
          </cell>
          <cell r="B10" t="str">
            <v>70000059</v>
          </cell>
          <cell r="C10" t="str">
            <v>muu_val_sekt</v>
          </cell>
          <cell r="D10" t="str">
            <v>muu valitsussektor</v>
          </cell>
          <cell r="E10">
            <v>15</v>
          </cell>
          <cell r="F10" t="str">
            <v>muu valitsussektor</v>
          </cell>
          <cell r="G10" t="str">
            <v>013</v>
          </cell>
          <cell r="H10" t="str">
            <v>Põllumajandusministeerium</v>
          </cell>
          <cell r="I10" t="str">
            <v>PõM</v>
          </cell>
          <cell r="J10">
            <v>2</v>
          </cell>
          <cell r="K10">
            <v>7</v>
          </cell>
          <cell r="L10" t="str">
            <v>Keskvalitsuse hallatavad asutused</v>
          </cell>
          <cell r="M10" t="str">
            <v>hallatavad asutused</v>
          </cell>
          <cell r="N10">
            <v>1</v>
          </cell>
          <cell r="O10" t="str">
            <v>ameti- ja hallatavad asutused</v>
          </cell>
          <cell r="P10" t="str">
            <v>tugitööd</v>
          </cell>
          <cell r="Q10">
            <v>16</v>
          </cell>
          <cell r="R10">
            <v>13.3</v>
          </cell>
          <cell r="S10">
            <v>96319</v>
          </cell>
          <cell r="T10">
            <v>13.1</v>
          </cell>
          <cell r="U10">
            <v>12.3</v>
          </cell>
          <cell r="V10">
            <v>88119</v>
          </cell>
          <cell r="W10">
            <v>13.1</v>
          </cell>
          <cell r="X10">
            <v>13.1</v>
          </cell>
          <cell r="Y10">
            <v>95449</v>
          </cell>
          <cell r="Z10">
            <v>13</v>
          </cell>
          <cell r="AA10">
            <v>14</v>
          </cell>
          <cell r="AB10">
            <v>13</v>
          </cell>
          <cell r="AC10">
            <v>1145388</v>
          </cell>
        </row>
        <row r="11">
          <cell r="A11" t="str">
            <v>Veterinaar- ja Toidulaboratoorium</v>
          </cell>
          <cell r="B11" t="str">
            <v>70000065</v>
          </cell>
          <cell r="C11" t="str">
            <v>muu_val_sekt</v>
          </cell>
          <cell r="D11" t="str">
            <v>muu valitsussektor</v>
          </cell>
          <cell r="E11">
            <v>15</v>
          </cell>
          <cell r="F11" t="str">
            <v>muu valitsussektor</v>
          </cell>
          <cell r="G11" t="str">
            <v>013</v>
          </cell>
          <cell r="H11" t="str">
            <v>Põllumajandusministeerium</v>
          </cell>
          <cell r="I11" t="str">
            <v>PõM</v>
          </cell>
          <cell r="J11">
            <v>2</v>
          </cell>
          <cell r="K11">
            <v>7</v>
          </cell>
          <cell r="L11" t="str">
            <v>Keskvalitsuse hallatavad asutused</v>
          </cell>
          <cell r="M11" t="str">
            <v>hallatavad asutused</v>
          </cell>
          <cell r="N11">
            <v>1</v>
          </cell>
          <cell r="O11" t="str">
            <v>ameti- ja hallatavad asutused</v>
          </cell>
          <cell r="P11" t="str">
            <v>juhitööd</v>
          </cell>
          <cell r="Q11">
            <v>4</v>
          </cell>
          <cell r="R11">
            <v>4</v>
          </cell>
          <cell r="S11">
            <v>98824</v>
          </cell>
          <cell r="T11">
            <v>4</v>
          </cell>
          <cell r="U11">
            <v>4</v>
          </cell>
          <cell r="V11">
            <v>98824</v>
          </cell>
          <cell r="W11">
            <v>4</v>
          </cell>
          <cell r="X11">
            <v>4</v>
          </cell>
          <cell r="Y11">
            <v>99970</v>
          </cell>
          <cell r="Z11">
            <v>4</v>
          </cell>
          <cell r="AA11">
            <v>4</v>
          </cell>
          <cell r="AB11">
            <v>4</v>
          </cell>
          <cell r="AC11">
            <v>1199640</v>
          </cell>
        </row>
        <row r="12">
          <cell r="A12" t="str">
            <v>Veterinaar- ja Toidulaboratoorium</v>
          </cell>
          <cell r="B12" t="str">
            <v>70000065</v>
          </cell>
          <cell r="C12" t="str">
            <v>muu_val_sekt</v>
          </cell>
          <cell r="D12" t="str">
            <v>muu valitsussektor</v>
          </cell>
          <cell r="E12">
            <v>15</v>
          </cell>
          <cell r="F12" t="str">
            <v>muu valitsussektor</v>
          </cell>
          <cell r="G12" t="str">
            <v>013</v>
          </cell>
          <cell r="H12" t="str">
            <v>Põllumajandusministeerium</v>
          </cell>
          <cell r="I12" t="str">
            <v>PõM</v>
          </cell>
          <cell r="J12">
            <v>2</v>
          </cell>
          <cell r="K12">
            <v>7</v>
          </cell>
          <cell r="L12" t="str">
            <v>Keskvalitsuse hallatavad asutused</v>
          </cell>
          <cell r="M12" t="str">
            <v>hallatavad asutused</v>
          </cell>
          <cell r="N12">
            <v>1</v>
          </cell>
          <cell r="O12" t="str">
            <v>ameti- ja hallatavad asutused</v>
          </cell>
          <cell r="P12" t="str">
            <v>sisutööd</v>
          </cell>
          <cell r="Q12">
            <v>87</v>
          </cell>
          <cell r="R12">
            <v>87</v>
          </cell>
          <cell r="S12">
            <v>899525</v>
          </cell>
          <cell r="T12">
            <v>88</v>
          </cell>
          <cell r="U12">
            <v>88</v>
          </cell>
          <cell r="V12">
            <v>894813</v>
          </cell>
          <cell r="W12">
            <v>90</v>
          </cell>
          <cell r="X12">
            <v>90</v>
          </cell>
          <cell r="Y12">
            <v>918970</v>
          </cell>
          <cell r="Z12">
            <v>97</v>
          </cell>
          <cell r="AA12">
            <v>97</v>
          </cell>
          <cell r="AB12">
            <v>97</v>
          </cell>
          <cell r="AC12">
            <v>12042540</v>
          </cell>
        </row>
        <row r="13">
          <cell r="A13" t="str">
            <v>Veterinaar- ja Toidulaboratoorium</v>
          </cell>
          <cell r="B13" t="str">
            <v>70000065</v>
          </cell>
          <cell r="C13" t="str">
            <v>muu_val_sekt</v>
          </cell>
          <cell r="D13" t="str">
            <v>muu valitsussektor</v>
          </cell>
          <cell r="E13">
            <v>15</v>
          </cell>
          <cell r="F13" t="str">
            <v>muu valitsussektor</v>
          </cell>
          <cell r="G13" t="str">
            <v>013</v>
          </cell>
          <cell r="H13" t="str">
            <v>Põllumajandusministeerium</v>
          </cell>
          <cell r="I13" t="str">
            <v>PõM</v>
          </cell>
          <cell r="J13">
            <v>2</v>
          </cell>
          <cell r="K13">
            <v>7</v>
          </cell>
          <cell r="L13" t="str">
            <v>Keskvalitsuse hallatavad asutused</v>
          </cell>
          <cell r="M13" t="str">
            <v>hallatavad asutused</v>
          </cell>
          <cell r="N13">
            <v>1</v>
          </cell>
          <cell r="O13" t="str">
            <v>ameti- ja hallatavad asutused</v>
          </cell>
          <cell r="P13" t="str">
            <v>tugitööd</v>
          </cell>
          <cell r="Q13">
            <v>45</v>
          </cell>
          <cell r="R13">
            <v>44.5</v>
          </cell>
          <cell r="S13">
            <v>362921</v>
          </cell>
          <cell r="T13">
            <v>43</v>
          </cell>
          <cell r="U13">
            <v>42.5</v>
          </cell>
          <cell r="V13">
            <v>333212</v>
          </cell>
          <cell r="W13">
            <v>43</v>
          </cell>
          <cell r="X13">
            <v>42.5</v>
          </cell>
          <cell r="Y13">
            <v>347068</v>
          </cell>
          <cell r="Z13">
            <v>44</v>
          </cell>
          <cell r="AA13">
            <v>44</v>
          </cell>
          <cell r="AB13">
            <v>44</v>
          </cell>
          <cell r="AC13">
            <v>4221396</v>
          </cell>
        </row>
        <row r="14">
          <cell r="A14" t="str">
            <v>Põllumajandusamet</v>
          </cell>
          <cell r="B14" t="str">
            <v>70000071</v>
          </cell>
          <cell r="C14" t="str">
            <v>maaparandusbyroo</v>
          </cell>
          <cell r="D14" t="str">
            <v>Põlluajandusameti grupp</v>
          </cell>
          <cell r="E14">
            <v>5</v>
          </cell>
          <cell r="F14" t="str">
            <v>muud ametid ja inspektsioonid</v>
          </cell>
          <cell r="G14" t="str">
            <v>013</v>
          </cell>
          <cell r="H14" t="str">
            <v>Põllumajandusministeerium</v>
          </cell>
          <cell r="I14" t="str">
            <v>PõM</v>
          </cell>
          <cell r="J14">
            <v>1</v>
          </cell>
          <cell r="K14">
            <v>3</v>
          </cell>
          <cell r="L14" t="str">
            <v>Ametid ja inspektsioonid</v>
          </cell>
          <cell r="M14" t="str">
            <v>ametiasutused</v>
          </cell>
          <cell r="N14">
            <v>1</v>
          </cell>
          <cell r="O14" t="str">
            <v>ameti- ja hallatavad asutused</v>
          </cell>
          <cell r="P14" t="str">
            <v>juhitööd</v>
          </cell>
          <cell r="Q14">
            <v>2</v>
          </cell>
          <cell r="R14">
            <v>2</v>
          </cell>
          <cell r="S14">
            <v>62996</v>
          </cell>
          <cell r="T14">
            <v>2</v>
          </cell>
          <cell r="U14">
            <v>2</v>
          </cell>
          <cell r="V14">
            <v>62996</v>
          </cell>
          <cell r="W14">
            <v>2</v>
          </cell>
          <cell r="X14">
            <v>2</v>
          </cell>
          <cell r="Y14">
            <v>69579</v>
          </cell>
          <cell r="Z14">
            <v>3</v>
          </cell>
          <cell r="AA14">
            <v>3</v>
          </cell>
          <cell r="AB14">
            <v>3</v>
          </cell>
          <cell r="AC14">
            <v>1134960</v>
          </cell>
        </row>
        <row r="15">
          <cell r="A15" t="str">
            <v>Põllumajandusamet</v>
          </cell>
          <cell r="B15" t="str">
            <v>70000071</v>
          </cell>
          <cell r="C15" t="str">
            <v>maaparandusbyroo</v>
          </cell>
          <cell r="D15" t="str">
            <v>Põlluajandusameti grupp</v>
          </cell>
          <cell r="E15">
            <v>5</v>
          </cell>
          <cell r="F15" t="str">
            <v>muud ametid ja inspektsioonid</v>
          </cell>
          <cell r="G15" t="str">
            <v>013</v>
          </cell>
          <cell r="H15" t="str">
            <v>Põllumajandusministeerium</v>
          </cell>
          <cell r="I15" t="str">
            <v>PõM</v>
          </cell>
          <cell r="J15">
            <v>1</v>
          </cell>
          <cell r="K15">
            <v>3</v>
          </cell>
          <cell r="L15" t="str">
            <v>Ametid ja inspektsioonid</v>
          </cell>
          <cell r="M15" t="str">
            <v>ametiasutused</v>
          </cell>
          <cell r="N15">
            <v>1</v>
          </cell>
          <cell r="O15" t="str">
            <v>ameti- ja hallatavad asutused</v>
          </cell>
          <cell r="P15" t="str">
            <v>sisutööd</v>
          </cell>
          <cell r="Q15">
            <v>123</v>
          </cell>
          <cell r="R15">
            <v>123</v>
          </cell>
          <cell r="S15">
            <v>1543371</v>
          </cell>
          <cell r="T15">
            <v>123</v>
          </cell>
          <cell r="U15">
            <v>122.75</v>
          </cell>
          <cell r="V15">
            <v>1546071</v>
          </cell>
          <cell r="W15">
            <v>205</v>
          </cell>
          <cell r="X15">
            <v>205</v>
          </cell>
          <cell r="Y15">
            <v>2355377</v>
          </cell>
          <cell r="Z15">
            <v>222</v>
          </cell>
          <cell r="AA15">
            <v>244</v>
          </cell>
          <cell r="AB15">
            <v>218</v>
          </cell>
          <cell r="AC15">
            <v>29778074</v>
          </cell>
        </row>
        <row r="16">
          <cell r="A16" t="str">
            <v>Põllumajandusamet</v>
          </cell>
          <cell r="B16" t="str">
            <v>70000071</v>
          </cell>
          <cell r="C16" t="str">
            <v>maaparandusbyroo</v>
          </cell>
          <cell r="D16" t="str">
            <v>Põlluajandusameti grupp</v>
          </cell>
          <cell r="E16">
            <v>5</v>
          </cell>
          <cell r="F16" t="str">
            <v>muud ametid ja inspektsioonid</v>
          </cell>
          <cell r="G16" t="str">
            <v>013</v>
          </cell>
          <cell r="H16" t="str">
            <v>Põllumajandusministeerium</v>
          </cell>
          <cell r="I16" t="str">
            <v>PõM</v>
          </cell>
          <cell r="J16">
            <v>1</v>
          </cell>
          <cell r="K16">
            <v>3</v>
          </cell>
          <cell r="L16" t="str">
            <v>Ametid ja inspektsioonid</v>
          </cell>
          <cell r="M16" t="str">
            <v>ametiasutused</v>
          </cell>
          <cell r="N16">
            <v>1</v>
          </cell>
          <cell r="O16" t="str">
            <v>ameti- ja hallatavad asutused</v>
          </cell>
          <cell r="P16" t="str">
            <v>tugitööd</v>
          </cell>
          <cell r="Q16">
            <v>19</v>
          </cell>
          <cell r="R16">
            <v>19</v>
          </cell>
          <cell r="S16">
            <v>275670</v>
          </cell>
          <cell r="T16">
            <v>19</v>
          </cell>
          <cell r="U16">
            <v>19</v>
          </cell>
          <cell r="V16">
            <v>280827</v>
          </cell>
          <cell r="W16">
            <v>21</v>
          </cell>
          <cell r="X16">
            <v>21</v>
          </cell>
          <cell r="Y16">
            <v>304822</v>
          </cell>
          <cell r="Z16">
            <v>23</v>
          </cell>
          <cell r="AA16">
            <v>30</v>
          </cell>
          <cell r="AB16">
            <v>24</v>
          </cell>
          <cell r="AC16">
            <v>4148461</v>
          </cell>
        </row>
        <row r="17">
          <cell r="A17" t="str">
            <v>Veterinaar- ja Toiduamet</v>
          </cell>
          <cell r="B17" t="str">
            <v>70000094</v>
          </cell>
          <cell r="C17" t="str">
            <v>VTA_grupp</v>
          </cell>
          <cell r="D17" t="str">
            <v>Veterinaar- ja Toiduameti grupp</v>
          </cell>
          <cell r="E17">
            <v>5</v>
          </cell>
          <cell r="F17" t="str">
            <v>muud ametid ja inspektsioonid</v>
          </cell>
          <cell r="G17" t="str">
            <v>013</v>
          </cell>
          <cell r="H17" t="str">
            <v>Põllumajandusministeerium</v>
          </cell>
          <cell r="I17" t="str">
            <v>PõM</v>
          </cell>
          <cell r="J17">
            <v>1</v>
          </cell>
          <cell r="K17">
            <v>3</v>
          </cell>
          <cell r="L17" t="str">
            <v>Ametid ja inspektsioonid</v>
          </cell>
          <cell r="M17" t="str">
            <v>ametiasutused</v>
          </cell>
          <cell r="N17">
            <v>1</v>
          </cell>
          <cell r="O17" t="str">
            <v>ameti- ja hallatavad asutused</v>
          </cell>
          <cell r="P17" t="str">
            <v>juhitööd</v>
          </cell>
          <cell r="Q17">
            <v>4</v>
          </cell>
          <cell r="R17">
            <v>4</v>
          </cell>
          <cell r="S17">
            <v>143434</v>
          </cell>
          <cell r="T17">
            <v>4</v>
          </cell>
          <cell r="U17">
            <v>4</v>
          </cell>
          <cell r="V17">
            <v>143434</v>
          </cell>
          <cell r="W17">
            <v>4</v>
          </cell>
          <cell r="X17">
            <v>4</v>
          </cell>
          <cell r="Y17">
            <v>143434</v>
          </cell>
          <cell r="Z17">
            <v>3</v>
          </cell>
          <cell r="AA17">
            <v>3</v>
          </cell>
          <cell r="AB17">
            <v>3</v>
          </cell>
          <cell r="AC17">
            <v>1315608</v>
          </cell>
        </row>
        <row r="18">
          <cell r="A18" t="str">
            <v>Veterinaar- ja Toiduamet</v>
          </cell>
          <cell r="B18" t="str">
            <v>70000094</v>
          </cell>
          <cell r="C18" t="str">
            <v>VTA_grupp</v>
          </cell>
          <cell r="D18" t="str">
            <v>Veterinaar- ja Toiduameti grupp</v>
          </cell>
          <cell r="E18">
            <v>5</v>
          </cell>
          <cell r="F18" t="str">
            <v>muud ametid ja inspektsioonid</v>
          </cell>
          <cell r="G18" t="str">
            <v>013</v>
          </cell>
          <cell r="H18" t="str">
            <v>Põllumajandusministeerium</v>
          </cell>
          <cell r="I18" t="str">
            <v>PõM</v>
          </cell>
          <cell r="J18">
            <v>1</v>
          </cell>
          <cell r="K18">
            <v>3</v>
          </cell>
          <cell r="L18" t="str">
            <v>Ametid ja inspektsioonid</v>
          </cell>
          <cell r="M18" t="str">
            <v>ametiasutused</v>
          </cell>
          <cell r="N18">
            <v>1</v>
          </cell>
          <cell r="O18" t="str">
            <v>ameti- ja hallatavad asutused</v>
          </cell>
          <cell r="P18" t="str">
            <v>sisutööd</v>
          </cell>
          <cell r="Q18">
            <v>261</v>
          </cell>
          <cell r="R18">
            <v>260.5</v>
          </cell>
          <cell r="S18">
            <v>3366765</v>
          </cell>
          <cell r="T18">
            <v>263</v>
          </cell>
          <cell r="U18">
            <v>263.3</v>
          </cell>
          <cell r="V18">
            <v>3340465</v>
          </cell>
          <cell r="W18">
            <v>264</v>
          </cell>
          <cell r="X18">
            <v>262.89999999999998</v>
          </cell>
          <cell r="Y18">
            <v>3341146</v>
          </cell>
          <cell r="Z18">
            <v>267</v>
          </cell>
          <cell r="AA18">
            <v>284</v>
          </cell>
          <cell r="AB18">
            <v>275</v>
          </cell>
          <cell r="AC18">
            <v>43561398</v>
          </cell>
        </row>
        <row r="19">
          <cell r="A19" t="str">
            <v>Veterinaar- ja Toiduamet</v>
          </cell>
          <cell r="B19" t="str">
            <v>70000094</v>
          </cell>
          <cell r="C19" t="str">
            <v>VTA_grupp</v>
          </cell>
          <cell r="D19" t="str">
            <v>Veterinaar- ja Toiduameti grupp</v>
          </cell>
          <cell r="E19">
            <v>5</v>
          </cell>
          <cell r="F19" t="str">
            <v>muud ametid ja inspektsioonid</v>
          </cell>
          <cell r="G19" t="str">
            <v>013</v>
          </cell>
          <cell r="H19" t="str">
            <v>Põllumajandusministeerium</v>
          </cell>
          <cell r="I19" t="str">
            <v>PõM</v>
          </cell>
          <cell r="J19">
            <v>1</v>
          </cell>
          <cell r="K19">
            <v>3</v>
          </cell>
          <cell r="L19" t="str">
            <v>Ametid ja inspektsioonid</v>
          </cell>
          <cell r="M19" t="str">
            <v>ametiasutused</v>
          </cell>
          <cell r="N19">
            <v>1</v>
          </cell>
          <cell r="O19" t="str">
            <v>ameti- ja hallatavad asutused</v>
          </cell>
          <cell r="P19" t="str">
            <v>tugitööd</v>
          </cell>
          <cell r="Q19">
            <v>67</v>
          </cell>
          <cell r="R19">
            <v>65.400000000000006</v>
          </cell>
          <cell r="S19">
            <v>720458</v>
          </cell>
          <cell r="T19">
            <v>66</v>
          </cell>
          <cell r="U19">
            <v>64.150000000000006</v>
          </cell>
          <cell r="V19">
            <v>713794</v>
          </cell>
          <cell r="W19">
            <v>66</v>
          </cell>
          <cell r="X19">
            <v>64.05</v>
          </cell>
          <cell r="Y19">
            <v>697430</v>
          </cell>
          <cell r="Z19">
            <v>65</v>
          </cell>
          <cell r="AA19">
            <v>65</v>
          </cell>
          <cell r="AB19">
            <v>65</v>
          </cell>
          <cell r="AC19">
            <v>8611500</v>
          </cell>
        </row>
        <row r="20">
          <cell r="A20" t="str">
            <v>Rahandusministeerium</v>
          </cell>
          <cell r="B20" t="str">
            <v>70000272</v>
          </cell>
          <cell r="C20" t="str">
            <v>MIN</v>
          </cell>
          <cell r="D20" t="str">
            <v>ministeeriumid ja RK</v>
          </cell>
          <cell r="E20">
            <v>2</v>
          </cell>
          <cell r="F20" t="str">
            <v>ministeeriumid ja RK</v>
          </cell>
          <cell r="G20" t="str">
            <v>014</v>
          </cell>
          <cell r="H20" t="str">
            <v>Rahandusministeerium</v>
          </cell>
          <cell r="I20" t="str">
            <v>RM</v>
          </cell>
          <cell r="J20">
            <v>1</v>
          </cell>
          <cell r="K20">
            <v>2</v>
          </cell>
          <cell r="L20" t="str">
            <v>Ministeeriumid ja Riigikantselei</v>
          </cell>
          <cell r="M20" t="str">
            <v>ametiasutused</v>
          </cell>
          <cell r="N20">
            <v>1</v>
          </cell>
          <cell r="O20" t="str">
            <v>ameti- ja hallatavad asutused</v>
          </cell>
          <cell r="P20" t="str">
            <v>juhitööd</v>
          </cell>
          <cell r="Q20">
            <v>7</v>
          </cell>
          <cell r="R20">
            <v>7</v>
          </cell>
          <cell r="S20">
            <v>383348</v>
          </cell>
          <cell r="T20">
            <v>7</v>
          </cell>
          <cell r="U20">
            <v>7</v>
          </cell>
          <cell r="V20">
            <v>331199</v>
          </cell>
          <cell r="W20">
            <v>6</v>
          </cell>
          <cell r="X20">
            <v>6</v>
          </cell>
          <cell r="Y20">
            <v>297479</v>
          </cell>
          <cell r="Z20">
            <v>6</v>
          </cell>
          <cell r="AA20">
            <v>6</v>
          </cell>
          <cell r="AB20">
            <v>6</v>
          </cell>
          <cell r="AC20">
            <v>3569748</v>
          </cell>
        </row>
        <row r="21">
          <cell r="A21" t="str">
            <v>Rahandusministeerium</v>
          </cell>
          <cell r="B21" t="str">
            <v>70000272</v>
          </cell>
          <cell r="C21" t="str">
            <v>MIN</v>
          </cell>
          <cell r="D21" t="str">
            <v>ministeeriumid ja RK</v>
          </cell>
          <cell r="E21">
            <v>2</v>
          </cell>
          <cell r="F21" t="str">
            <v>ministeeriumid ja RK</v>
          </cell>
          <cell r="G21" t="str">
            <v>014</v>
          </cell>
          <cell r="H21" t="str">
            <v>Rahandusministeerium</v>
          </cell>
          <cell r="I21" t="str">
            <v>RM</v>
          </cell>
          <cell r="J21">
            <v>1</v>
          </cell>
          <cell r="K21">
            <v>2</v>
          </cell>
          <cell r="L21" t="str">
            <v>Ministeeriumid ja Riigikantselei</v>
          </cell>
          <cell r="M21" t="str">
            <v>ametiasutused</v>
          </cell>
          <cell r="N21">
            <v>1</v>
          </cell>
          <cell r="O21" t="str">
            <v>ameti- ja hallatavad asutused</v>
          </cell>
          <cell r="P21" t="str">
            <v>sisutööd</v>
          </cell>
          <cell r="Q21">
            <v>206</v>
          </cell>
          <cell r="R21">
            <v>203</v>
          </cell>
          <cell r="S21">
            <v>4824010</v>
          </cell>
          <cell r="T21">
            <v>197</v>
          </cell>
          <cell r="U21">
            <v>193.60000000000002</v>
          </cell>
          <cell r="V21">
            <v>4481712</v>
          </cell>
          <cell r="W21">
            <v>205</v>
          </cell>
          <cell r="X21">
            <v>201.06</v>
          </cell>
          <cell r="Y21">
            <v>4711905</v>
          </cell>
          <cell r="Z21">
            <v>239</v>
          </cell>
          <cell r="AA21">
            <v>245</v>
          </cell>
          <cell r="AB21">
            <v>245</v>
          </cell>
          <cell r="AC21">
            <v>66649863</v>
          </cell>
        </row>
        <row r="22">
          <cell r="A22" t="str">
            <v>Rahandusministeerium</v>
          </cell>
          <cell r="B22" t="str">
            <v>70000272</v>
          </cell>
          <cell r="C22" t="str">
            <v>MIN</v>
          </cell>
          <cell r="D22" t="str">
            <v>ministeeriumid ja RK</v>
          </cell>
          <cell r="E22">
            <v>2</v>
          </cell>
          <cell r="F22" t="str">
            <v>ministeeriumid ja RK</v>
          </cell>
          <cell r="G22" t="str">
            <v>014</v>
          </cell>
          <cell r="H22" t="str">
            <v>Rahandusministeerium</v>
          </cell>
          <cell r="I22" t="str">
            <v>RM</v>
          </cell>
          <cell r="J22">
            <v>1</v>
          </cell>
          <cell r="K22">
            <v>2</v>
          </cell>
          <cell r="L22" t="str">
            <v>Ministeeriumid ja Riigikantselei</v>
          </cell>
          <cell r="M22" t="str">
            <v>ametiasutused</v>
          </cell>
          <cell r="N22">
            <v>1</v>
          </cell>
          <cell r="O22" t="str">
            <v>ameti- ja hallatavad asutused</v>
          </cell>
          <cell r="P22" t="str">
            <v>tugitööd</v>
          </cell>
          <cell r="Q22">
            <v>77</v>
          </cell>
          <cell r="R22">
            <v>76.55</v>
          </cell>
          <cell r="S22">
            <v>1746315</v>
          </cell>
          <cell r="T22">
            <v>71</v>
          </cell>
          <cell r="U22">
            <v>69.23</v>
          </cell>
          <cell r="V22">
            <v>1546368</v>
          </cell>
          <cell r="W22">
            <v>65</v>
          </cell>
          <cell r="X22">
            <v>64.349999999999994</v>
          </cell>
          <cell r="Y22">
            <v>1429403</v>
          </cell>
          <cell r="Z22">
            <v>94</v>
          </cell>
          <cell r="AA22">
            <v>94</v>
          </cell>
          <cell r="AB22">
            <v>94</v>
          </cell>
          <cell r="AC22">
            <v>25439304</v>
          </cell>
        </row>
        <row r="23">
          <cell r="A23" t="str">
            <v>Konkurentsiamet</v>
          </cell>
          <cell r="B23" t="str">
            <v>70000303</v>
          </cell>
          <cell r="C23" t="str">
            <v>70000303</v>
          </cell>
          <cell r="D23" t="str">
            <v>Konkurentsiamet</v>
          </cell>
          <cell r="E23">
            <v>5</v>
          </cell>
          <cell r="F23" t="str">
            <v>muud ametid ja inspektsioonid</v>
          </cell>
          <cell r="G23" t="str">
            <v>012</v>
          </cell>
          <cell r="H23" t="str">
            <v>Majandus- ja Kommunikatsiooniministeerium</v>
          </cell>
          <cell r="I23" t="str">
            <v>MKM</v>
          </cell>
          <cell r="J23">
            <v>1</v>
          </cell>
          <cell r="K23">
            <v>3</v>
          </cell>
          <cell r="L23" t="str">
            <v>Ametid ja inspektsioonid</v>
          </cell>
          <cell r="M23" t="str">
            <v>ametiasutused</v>
          </cell>
          <cell r="N23">
            <v>1</v>
          </cell>
          <cell r="O23" t="str">
            <v>ameti- ja hallatavad asutused</v>
          </cell>
          <cell r="P23" t="str">
            <v>juhitööd</v>
          </cell>
          <cell r="Q23">
            <v>4</v>
          </cell>
          <cell r="R23">
            <v>4</v>
          </cell>
          <cell r="S23">
            <v>138500</v>
          </cell>
          <cell r="T23">
            <v>4</v>
          </cell>
          <cell r="U23">
            <v>4</v>
          </cell>
          <cell r="V23">
            <v>138500</v>
          </cell>
          <cell r="W23">
            <v>4</v>
          </cell>
          <cell r="X23">
            <v>4</v>
          </cell>
          <cell r="Y23">
            <v>138500</v>
          </cell>
          <cell r="Z23">
            <v>4</v>
          </cell>
          <cell r="AA23">
            <v>4</v>
          </cell>
          <cell r="AB23">
            <v>4</v>
          </cell>
          <cell r="AC23">
            <v>1800500</v>
          </cell>
        </row>
        <row r="24">
          <cell r="A24" t="str">
            <v>Konkurentsiamet</v>
          </cell>
          <cell r="B24" t="str">
            <v>70000303</v>
          </cell>
          <cell r="C24" t="str">
            <v>70000303</v>
          </cell>
          <cell r="D24" t="str">
            <v>Konkurentsiamet</v>
          </cell>
          <cell r="E24">
            <v>5</v>
          </cell>
          <cell r="F24" t="str">
            <v>muud ametid ja inspektsioonid</v>
          </cell>
          <cell r="G24" t="str">
            <v>012</v>
          </cell>
          <cell r="H24" t="str">
            <v>Majandus- ja Kommunikatsiooniministeerium</v>
          </cell>
          <cell r="I24" t="str">
            <v>MKM</v>
          </cell>
          <cell r="J24">
            <v>1</v>
          </cell>
          <cell r="K24">
            <v>3</v>
          </cell>
          <cell r="L24" t="str">
            <v>Ametid ja inspektsioonid</v>
          </cell>
          <cell r="M24" t="str">
            <v>ametiasutused</v>
          </cell>
          <cell r="N24">
            <v>1</v>
          </cell>
          <cell r="O24" t="str">
            <v>ameti- ja hallatavad asutused</v>
          </cell>
          <cell r="P24" t="str">
            <v>sisutööd</v>
          </cell>
          <cell r="Q24">
            <v>42</v>
          </cell>
          <cell r="R24">
            <v>41.75</v>
          </cell>
          <cell r="S24">
            <v>796075</v>
          </cell>
          <cell r="T24">
            <v>38</v>
          </cell>
          <cell r="U24">
            <v>38</v>
          </cell>
          <cell r="V24">
            <v>743575</v>
          </cell>
          <cell r="W24">
            <v>42</v>
          </cell>
          <cell r="X24">
            <v>41.75</v>
          </cell>
          <cell r="Y24">
            <v>818723</v>
          </cell>
          <cell r="Z24">
            <v>46</v>
          </cell>
          <cell r="AA24">
            <v>70</v>
          </cell>
          <cell r="AB24">
            <v>59</v>
          </cell>
          <cell r="AC24">
            <v>15113500</v>
          </cell>
        </row>
        <row r="25">
          <cell r="A25" t="str">
            <v>Konkurentsiamet</v>
          </cell>
          <cell r="B25" t="str">
            <v>70000303</v>
          </cell>
          <cell r="C25" t="str">
            <v>70000303</v>
          </cell>
          <cell r="D25" t="str">
            <v>Konkurentsiamet</v>
          </cell>
          <cell r="E25">
            <v>5</v>
          </cell>
          <cell r="F25" t="str">
            <v>muud ametid ja inspektsioonid</v>
          </cell>
          <cell r="G25" t="str">
            <v>012</v>
          </cell>
          <cell r="H25" t="str">
            <v>Majandus- ja Kommunikatsiooniministeerium</v>
          </cell>
          <cell r="I25" t="str">
            <v>MKM</v>
          </cell>
          <cell r="J25">
            <v>1</v>
          </cell>
          <cell r="K25">
            <v>3</v>
          </cell>
          <cell r="L25" t="str">
            <v>Ametid ja inspektsioonid</v>
          </cell>
          <cell r="M25" t="str">
            <v>ametiasutused</v>
          </cell>
          <cell r="N25">
            <v>1</v>
          </cell>
          <cell r="O25" t="str">
            <v>ameti- ja hallatavad asutused</v>
          </cell>
          <cell r="P25" t="str">
            <v>tugitööd</v>
          </cell>
          <cell r="Q25">
            <v>5</v>
          </cell>
          <cell r="R25">
            <v>5</v>
          </cell>
          <cell r="S25">
            <v>79350</v>
          </cell>
          <cell r="T25">
            <v>5</v>
          </cell>
          <cell r="U25">
            <v>5</v>
          </cell>
          <cell r="V25">
            <v>81400</v>
          </cell>
          <cell r="W25">
            <v>6</v>
          </cell>
          <cell r="X25">
            <v>6</v>
          </cell>
          <cell r="Y25">
            <v>107400</v>
          </cell>
          <cell r="Z25">
            <v>2</v>
          </cell>
          <cell r="AA25">
            <v>2</v>
          </cell>
          <cell r="AB25">
            <v>2</v>
          </cell>
          <cell r="AC25">
            <v>336000</v>
          </cell>
        </row>
        <row r="26">
          <cell r="A26" t="str">
            <v>Registrite ja Infosüsteemide Keskus</v>
          </cell>
          <cell r="B26" t="str">
            <v>70000310</v>
          </cell>
          <cell r="C26" t="str">
            <v>70000310</v>
          </cell>
          <cell r="D26" t="str">
            <v>Registrite ja Infosüsteemide Keskus</v>
          </cell>
          <cell r="E26">
            <v>15</v>
          </cell>
          <cell r="F26" t="str">
            <v>muu valitsussektor</v>
          </cell>
          <cell r="G26" t="str">
            <v>008</v>
          </cell>
          <cell r="H26" t="str">
            <v>Justiitsministeerium</v>
          </cell>
          <cell r="I26" t="str">
            <v>JuM</v>
          </cell>
          <cell r="J26">
            <v>2</v>
          </cell>
          <cell r="K26">
            <v>7</v>
          </cell>
          <cell r="L26" t="str">
            <v>Keskvalitsuse hallatavad asutused</v>
          </cell>
          <cell r="M26" t="str">
            <v>hallatavad asutused</v>
          </cell>
          <cell r="N26">
            <v>1</v>
          </cell>
          <cell r="O26" t="str">
            <v>ameti- ja hallatavad asutused</v>
          </cell>
          <cell r="P26" t="str">
            <v>juhitööd</v>
          </cell>
          <cell r="Q26">
            <v>3</v>
          </cell>
          <cell r="R26">
            <v>3</v>
          </cell>
          <cell r="S26">
            <v>140800</v>
          </cell>
          <cell r="T26">
            <v>3</v>
          </cell>
          <cell r="U26">
            <v>3</v>
          </cell>
          <cell r="V26">
            <v>140800</v>
          </cell>
          <cell r="W26">
            <v>3</v>
          </cell>
          <cell r="X26">
            <v>3</v>
          </cell>
          <cell r="Y26">
            <v>140800</v>
          </cell>
          <cell r="Z26">
            <v>2</v>
          </cell>
          <cell r="AA26">
            <v>2</v>
          </cell>
          <cell r="AB26">
            <v>2</v>
          </cell>
          <cell r="AC26">
            <v>1185600</v>
          </cell>
        </row>
        <row r="27">
          <cell r="A27" t="str">
            <v>Registrite ja Infosüsteemide Keskus</v>
          </cell>
          <cell r="B27" t="str">
            <v>70000310</v>
          </cell>
          <cell r="C27" t="str">
            <v>70000310</v>
          </cell>
          <cell r="D27" t="str">
            <v>Registrite ja Infosüsteemide Keskus</v>
          </cell>
          <cell r="E27">
            <v>15</v>
          </cell>
          <cell r="F27" t="str">
            <v>muu valitsussektor</v>
          </cell>
          <cell r="G27" t="str">
            <v>008</v>
          </cell>
          <cell r="H27" t="str">
            <v>Justiitsministeerium</v>
          </cell>
          <cell r="I27" t="str">
            <v>JuM</v>
          </cell>
          <cell r="J27">
            <v>2</v>
          </cell>
          <cell r="K27">
            <v>7</v>
          </cell>
          <cell r="L27" t="str">
            <v>Keskvalitsuse hallatavad asutused</v>
          </cell>
          <cell r="M27" t="str">
            <v>hallatavad asutused</v>
          </cell>
          <cell r="N27">
            <v>1</v>
          </cell>
          <cell r="O27" t="str">
            <v>ameti- ja hallatavad asutused</v>
          </cell>
          <cell r="P27" t="str">
            <v>sisutööd</v>
          </cell>
          <cell r="Q27">
            <v>84</v>
          </cell>
          <cell r="R27">
            <v>83.2</v>
          </cell>
          <cell r="S27">
            <v>1655326</v>
          </cell>
          <cell r="T27">
            <v>85</v>
          </cell>
          <cell r="U27">
            <v>81.899999999999991</v>
          </cell>
          <cell r="V27">
            <v>1663168</v>
          </cell>
          <cell r="W27">
            <v>22</v>
          </cell>
          <cell r="X27">
            <v>20.55</v>
          </cell>
          <cell r="Y27">
            <v>435520</v>
          </cell>
          <cell r="Z27">
            <v>35</v>
          </cell>
          <cell r="AA27">
            <v>25</v>
          </cell>
          <cell r="AB27">
            <v>25</v>
          </cell>
          <cell r="AC27">
            <v>5832240</v>
          </cell>
        </row>
        <row r="28">
          <cell r="A28" t="str">
            <v>Registrite ja Infosüsteemide Keskus</v>
          </cell>
          <cell r="B28" t="str">
            <v>70000310</v>
          </cell>
          <cell r="C28" t="str">
            <v>70000310</v>
          </cell>
          <cell r="D28" t="str">
            <v>Registrite ja Infosüsteemide Keskus</v>
          </cell>
          <cell r="E28">
            <v>15</v>
          </cell>
          <cell r="F28" t="str">
            <v>muu valitsussektor</v>
          </cell>
          <cell r="G28" t="str">
            <v>008</v>
          </cell>
          <cell r="H28" t="str">
            <v>Justiitsministeerium</v>
          </cell>
          <cell r="I28" t="str">
            <v>JuM</v>
          </cell>
          <cell r="J28">
            <v>2</v>
          </cell>
          <cell r="K28">
            <v>7</v>
          </cell>
          <cell r="L28" t="str">
            <v>Keskvalitsuse hallatavad asutused</v>
          </cell>
          <cell r="M28" t="str">
            <v>hallatavad asutused</v>
          </cell>
          <cell r="N28">
            <v>1</v>
          </cell>
          <cell r="O28" t="str">
            <v>ameti- ja hallatavad asutused</v>
          </cell>
          <cell r="P28" t="str">
            <v>tugitööd</v>
          </cell>
          <cell r="Q28">
            <v>9</v>
          </cell>
          <cell r="R28">
            <v>9</v>
          </cell>
          <cell r="S28">
            <v>190450</v>
          </cell>
          <cell r="T28">
            <v>7</v>
          </cell>
          <cell r="U28">
            <v>7</v>
          </cell>
          <cell r="V28">
            <v>141500</v>
          </cell>
          <cell r="W28">
            <v>79</v>
          </cell>
          <cell r="X28">
            <v>76.150000000000006</v>
          </cell>
          <cell r="Y28">
            <v>1553089</v>
          </cell>
          <cell r="Z28">
            <v>127</v>
          </cell>
          <cell r="AA28">
            <v>78</v>
          </cell>
          <cell r="AB28">
            <v>77</v>
          </cell>
          <cell r="AC28">
            <v>19492799</v>
          </cell>
        </row>
        <row r="29">
          <cell r="A29" t="str">
            <v>Statistikaamet</v>
          </cell>
          <cell r="B29" t="str">
            <v>70000332</v>
          </cell>
          <cell r="C29" t="str">
            <v>70000332</v>
          </cell>
          <cell r="D29" t="str">
            <v>Statistikaamet</v>
          </cell>
          <cell r="E29">
            <v>5</v>
          </cell>
          <cell r="F29" t="str">
            <v>muud ametid ja inspektsioonid</v>
          </cell>
          <cell r="G29" t="str">
            <v>014</v>
          </cell>
          <cell r="H29" t="str">
            <v>Rahandusministeerium</v>
          </cell>
          <cell r="I29" t="str">
            <v>RM</v>
          </cell>
          <cell r="J29">
            <v>1</v>
          </cell>
          <cell r="K29">
            <v>3</v>
          </cell>
          <cell r="L29" t="str">
            <v>Ametid ja inspektsioonid</v>
          </cell>
          <cell r="M29" t="str">
            <v>ametiasutused</v>
          </cell>
          <cell r="N29">
            <v>1</v>
          </cell>
          <cell r="O29" t="str">
            <v>ameti- ja hallatavad asutused</v>
          </cell>
          <cell r="P29" t="str">
            <v>juhitööd</v>
          </cell>
          <cell r="Q29">
            <v>2</v>
          </cell>
          <cell r="R29">
            <v>2</v>
          </cell>
          <cell r="S29">
            <v>92920</v>
          </cell>
          <cell r="T29">
            <v>2</v>
          </cell>
          <cell r="U29">
            <v>2</v>
          </cell>
          <cell r="V29">
            <v>81782</v>
          </cell>
          <cell r="W29">
            <v>2</v>
          </cell>
          <cell r="X29">
            <v>2</v>
          </cell>
          <cell r="Y29">
            <v>81782</v>
          </cell>
          <cell r="Z29">
            <v>2</v>
          </cell>
          <cell r="AA29">
            <v>2</v>
          </cell>
          <cell r="AB29">
            <v>2</v>
          </cell>
          <cell r="AC29">
            <v>1006678</v>
          </cell>
        </row>
        <row r="30">
          <cell r="A30" t="str">
            <v>Statistikaamet</v>
          </cell>
          <cell r="B30" t="str">
            <v>70000332</v>
          </cell>
          <cell r="C30" t="str">
            <v>70000332</v>
          </cell>
          <cell r="D30" t="str">
            <v>Statistikaamet</v>
          </cell>
          <cell r="E30">
            <v>5</v>
          </cell>
          <cell r="F30" t="str">
            <v>muud ametid ja inspektsioonid</v>
          </cell>
          <cell r="G30" t="str">
            <v>014</v>
          </cell>
          <cell r="H30" t="str">
            <v>Rahandusministeerium</v>
          </cell>
          <cell r="I30" t="str">
            <v>RM</v>
          </cell>
          <cell r="J30">
            <v>1</v>
          </cell>
          <cell r="K30">
            <v>3</v>
          </cell>
          <cell r="L30" t="str">
            <v>Ametid ja inspektsioonid</v>
          </cell>
          <cell r="M30" t="str">
            <v>ametiasutused</v>
          </cell>
          <cell r="N30">
            <v>1</v>
          </cell>
          <cell r="O30" t="str">
            <v>ameti- ja hallatavad asutused</v>
          </cell>
          <cell r="P30" t="str">
            <v>sisutööd</v>
          </cell>
          <cell r="Q30">
            <v>334</v>
          </cell>
          <cell r="R30">
            <v>325.63380000000001</v>
          </cell>
          <cell r="S30">
            <v>3932652</v>
          </cell>
          <cell r="T30">
            <v>274.5</v>
          </cell>
          <cell r="U30">
            <v>266.53330000000005</v>
          </cell>
          <cell r="V30">
            <v>3104341</v>
          </cell>
          <cell r="W30">
            <v>305.5</v>
          </cell>
          <cell r="X30">
            <v>297.44999999999993</v>
          </cell>
          <cell r="Y30">
            <v>3490938</v>
          </cell>
          <cell r="Z30">
            <v>319</v>
          </cell>
          <cell r="AA30">
            <v>321</v>
          </cell>
          <cell r="AB30">
            <v>321</v>
          </cell>
          <cell r="AC30">
            <v>46448866</v>
          </cell>
        </row>
        <row r="31">
          <cell r="A31" t="str">
            <v>Statistikaamet</v>
          </cell>
          <cell r="B31" t="str">
            <v>70000332</v>
          </cell>
          <cell r="C31" t="str">
            <v>70000332</v>
          </cell>
          <cell r="D31" t="str">
            <v>Statistikaamet</v>
          </cell>
          <cell r="E31">
            <v>5</v>
          </cell>
          <cell r="F31" t="str">
            <v>muud ametid ja inspektsioonid</v>
          </cell>
          <cell r="G31" t="str">
            <v>014</v>
          </cell>
          <cell r="H31" t="str">
            <v>Rahandusministeerium</v>
          </cell>
          <cell r="I31" t="str">
            <v>RM</v>
          </cell>
          <cell r="J31">
            <v>1</v>
          </cell>
          <cell r="K31">
            <v>3</v>
          </cell>
          <cell r="L31" t="str">
            <v>Ametid ja inspektsioonid</v>
          </cell>
          <cell r="M31" t="str">
            <v>ametiasutused</v>
          </cell>
          <cell r="N31">
            <v>1</v>
          </cell>
          <cell r="O31" t="str">
            <v>ameti- ja hallatavad asutused</v>
          </cell>
          <cell r="P31" t="str">
            <v>tugitööd</v>
          </cell>
          <cell r="Q31">
            <v>39</v>
          </cell>
          <cell r="R31">
            <v>38</v>
          </cell>
          <cell r="S31">
            <v>616058</v>
          </cell>
          <cell r="T31">
            <v>67</v>
          </cell>
          <cell r="U31">
            <v>66.03</v>
          </cell>
          <cell r="V31">
            <v>1025145</v>
          </cell>
          <cell r="W31">
            <v>28</v>
          </cell>
          <cell r="X31">
            <v>27.28</v>
          </cell>
          <cell r="Y31">
            <v>476172</v>
          </cell>
          <cell r="Z31">
            <v>26</v>
          </cell>
          <cell r="AA31">
            <v>26</v>
          </cell>
          <cell r="AB31">
            <v>26</v>
          </cell>
          <cell r="AC31">
            <v>5480328</v>
          </cell>
        </row>
        <row r="32">
          <cell r="A32" t="str">
            <v>Maksu- ja Tolliamet</v>
          </cell>
          <cell r="B32" t="str">
            <v>70000349</v>
          </cell>
          <cell r="C32" t="str">
            <v>70000349</v>
          </cell>
          <cell r="D32" t="str">
            <v>Maksu- ja Tolliamet</v>
          </cell>
          <cell r="E32">
            <v>4</v>
          </cell>
          <cell r="F32" t="str">
            <v>sisejulgeoleku asutused</v>
          </cell>
          <cell r="G32" t="str">
            <v>014</v>
          </cell>
          <cell r="H32" t="str">
            <v>Rahandusministeerium</v>
          </cell>
          <cell r="I32" t="str">
            <v>RM</v>
          </cell>
          <cell r="J32">
            <v>1</v>
          </cell>
          <cell r="K32">
            <v>3</v>
          </cell>
          <cell r="L32" t="str">
            <v>Ametid ja inspektsioonid</v>
          </cell>
          <cell r="M32" t="str">
            <v>ametiasutused</v>
          </cell>
          <cell r="N32">
            <v>1</v>
          </cell>
          <cell r="O32" t="str">
            <v>ameti- ja hallatavad asutused</v>
          </cell>
          <cell r="P32" t="str">
            <v>juhitööd</v>
          </cell>
          <cell r="Q32">
            <v>3</v>
          </cell>
          <cell r="R32">
            <v>3</v>
          </cell>
          <cell r="S32">
            <v>165000</v>
          </cell>
          <cell r="T32">
            <v>3</v>
          </cell>
          <cell r="U32">
            <v>3</v>
          </cell>
          <cell r="V32">
            <v>141270</v>
          </cell>
          <cell r="W32">
            <v>3</v>
          </cell>
          <cell r="X32">
            <v>3</v>
          </cell>
          <cell r="Y32">
            <v>141270</v>
          </cell>
          <cell r="Z32">
            <v>3</v>
          </cell>
          <cell r="AA32">
            <v>3</v>
          </cell>
          <cell r="AB32">
            <v>3</v>
          </cell>
          <cell r="AC32">
            <v>1624331</v>
          </cell>
        </row>
        <row r="33">
          <cell r="A33" t="str">
            <v>Maksu- ja Tolliamet</v>
          </cell>
          <cell r="B33" t="str">
            <v>70000349</v>
          </cell>
          <cell r="C33" t="str">
            <v>70000349</v>
          </cell>
          <cell r="D33" t="str">
            <v>Maksu- ja Tolliamet</v>
          </cell>
          <cell r="E33">
            <v>4</v>
          </cell>
          <cell r="F33" t="str">
            <v>sisejulgeoleku asutused</v>
          </cell>
          <cell r="G33" t="str">
            <v>014</v>
          </cell>
          <cell r="H33" t="str">
            <v>Rahandusministeerium</v>
          </cell>
          <cell r="I33" t="str">
            <v>RM</v>
          </cell>
          <cell r="J33">
            <v>1</v>
          </cell>
          <cell r="K33">
            <v>3</v>
          </cell>
          <cell r="L33" t="str">
            <v>Ametid ja inspektsioonid</v>
          </cell>
          <cell r="M33" t="str">
            <v>ametiasutused</v>
          </cell>
          <cell r="N33">
            <v>1</v>
          </cell>
          <cell r="O33" t="str">
            <v>ameti- ja hallatavad asutused</v>
          </cell>
          <cell r="P33" t="str">
            <v>sisutööd</v>
          </cell>
          <cell r="Q33">
            <v>1614</v>
          </cell>
          <cell r="R33">
            <v>1610.65</v>
          </cell>
          <cell r="S33">
            <v>24427199</v>
          </cell>
          <cell r="T33">
            <v>1608</v>
          </cell>
          <cell r="U33">
            <v>1605</v>
          </cell>
          <cell r="V33">
            <v>23693213</v>
          </cell>
          <cell r="W33">
            <v>1613</v>
          </cell>
          <cell r="X33">
            <v>1609.8999999999999</v>
          </cell>
          <cell r="Y33">
            <v>23864633</v>
          </cell>
          <cell r="Z33">
            <v>1627</v>
          </cell>
          <cell r="AA33">
            <v>1744</v>
          </cell>
          <cell r="AB33">
            <v>1643</v>
          </cell>
          <cell r="AC33">
            <v>279759385</v>
          </cell>
        </row>
        <row r="34">
          <cell r="A34" t="str">
            <v>Maksu- ja Tolliamet</v>
          </cell>
          <cell r="B34" t="str">
            <v>70000349</v>
          </cell>
          <cell r="C34" t="str">
            <v>70000349</v>
          </cell>
          <cell r="D34" t="str">
            <v>Maksu- ja Tolliamet</v>
          </cell>
          <cell r="E34">
            <v>4</v>
          </cell>
          <cell r="F34" t="str">
            <v>sisejulgeoleku asutused</v>
          </cell>
          <cell r="G34" t="str">
            <v>014</v>
          </cell>
          <cell r="H34" t="str">
            <v>Rahandusministeerium</v>
          </cell>
          <cell r="I34" t="str">
            <v>RM</v>
          </cell>
          <cell r="J34">
            <v>1</v>
          </cell>
          <cell r="K34">
            <v>3</v>
          </cell>
          <cell r="L34" t="str">
            <v>Ametid ja inspektsioonid</v>
          </cell>
          <cell r="M34" t="str">
            <v>ametiasutused</v>
          </cell>
          <cell r="N34">
            <v>1</v>
          </cell>
          <cell r="O34" t="str">
            <v>ameti- ja hallatavad asutused</v>
          </cell>
          <cell r="P34" t="str">
            <v>tugitööd</v>
          </cell>
          <cell r="Q34">
            <v>213</v>
          </cell>
          <cell r="R34">
            <v>211.1</v>
          </cell>
          <cell r="S34">
            <v>3948752</v>
          </cell>
          <cell r="T34">
            <v>217</v>
          </cell>
          <cell r="U34">
            <v>214.25</v>
          </cell>
          <cell r="V34">
            <v>3900982</v>
          </cell>
          <cell r="W34">
            <v>218</v>
          </cell>
          <cell r="X34">
            <v>215.95</v>
          </cell>
          <cell r="Y34">
            <v>3939221</v>
          </cell>
          <cell r="Z34">
            <v>212</v>
          </cell>
          <cell r="AA34">
            <v>223</v>
          </cell>
          <cell r="AB34">
            <v>215</v>
          </cell>
          <cell r="AC34">
            <v>45172274</v>
          </cell>
        </row>
        <row r="35">
          <cell r="A35" t="str">
            <v>Siseministeerium</v>
          </cell>
          <cell r="B35" t="str">
            <v>70000562</v>
          </cell>
          <cell r="C35" t="str">
            <v>MIN</v>
          </cell>
          <cell r="D35" t="str">
            <v>ministeeriumid ja RK</v>
          </cell>
          <cell r="E35">
            <v>2</v>
          </cell>
          <cell r="F35" t="str">
            <v>ministeeriumid ja RK</v>
          </cell>
          <cell r="G35" t="str">
            <v>015</v>
          </cell>
          <cell r="H35" t="str">
            <v>Siseministeerium</v>
          </cell>
          <cell r="I35" t="str">
            <v>SiM</v>
          </cell>
          <cell r="J35">
            <v>1</v>
          </cell>
          <cell r="K35">
            <v>2</v>
          </cell>
          <cell r="L35" t="str">
            <v>Ministeeriumid ja Riigikantselei</v>
          </cell>
          <cell r="M35" t="str">
            <v>ametiasutused</v>
          </cell>
          <cell r="N35">
            <v>1</v>
          </cell>
          <cell r="O35" t="str">
            <v>ameti- ja hallatavad asutused</v>
          </cell>
          <cell r="P35" t="str">
            <v>juhitööd</v>
          </cell>
          <cell r="Q35">
            <v>6</v>
          </cell>
          <cell r="R35">
            <v>6</v>
          </cell>
          <cell r="S35">
            <v>350696</v>
          </cell>
          <cell r="T35">
            <v>6</v>
          </cell>
          <cell r="U35">
            <v>6</v>
          </cell>
          <cell r="V35">
            <v>319064</v>
          </cell>
          <cell r="W35">
            <v>6</v>
          </cell>
          <cell r="X35">
            <v>6</v>
          </cell>
          <cell r="Y35">
            <v>310344</v>
          </cell>
          <cell r="Z35">
            <v>6</v>
          </cell>
          <cell r="AA35">
            <v>6</v>
          </cell>
          <cell r="AB35">
            <v>6</v>
          </cell>
          <cell r="AC35">
            <v>3724128</v>
          </cell>
        </row>
        <row r="36">
          <cell r="A36" t="str">
            <v>Siseministeerium</v>
          </cell>
          <cell r="B36" t="str">
            <v>70000562</v>
          </cell>
          <cell r="C36" t="str">
            <v>MIN</v>
          </cell>
          <cell r="D36" t="str">
            <v>ministeeriumid ja RK</v>
          </cell>
          <cell r="E36">
            <v>2</v>
          </cell>
          <cell r="F36" t="str">
            <v>ministeeriumid ja RK</v>
          </cell>
          <cell r="G36" t="str">
            <v>015</v>
          </cell>
          <cell r="H36" t="str">
            <v>Siseministeerium</v>
          </cell>
          <cell r="I36" t="str">
            <v>SiM</v>
          </cell>
          <cell r="J36">
            <v>1</v>
          </cell>
          <cell r="K36">
            <v>2</v>
          </cell>
          <cell r="L36" t="str">
            <v>Ministeeriumid ja Riigikantselei</v>
          </cell>
          <cell r="M36" t="str">
            <v>ametiasutused</v>
          </cell>
          <cell r="N36">
            <v>1</v>
          </cell>
          <cell r="O36" t="str">
            <v>ameti- ja hallatavad asutused</v>
          </cell>
          <cell r="P36" t="str">
            <v>sisutööd</v>
          </cell>
          <cell r="Q36">
            <v>94</v>
          </cell>
          <cell r="R36">
            <v>94</v>
          </cell>
          <cell r="S36">
            <v>2130832</v>
          </cell>
          <cell r="T36">
            <v>98</v>
          </cell>
          <cell r="U36">
            <v>98</v>
          </cell>
          <cell r="V36">
            <v>2032575</v>
          </cell>
          <cell r="W36">
            <v>94</v>
          </cell>
          <cell r="X36">
            <v>116</v>
          </cell>
          <cell r="Y36">
            <v>2382883</v>
          </cell>
          <cell r="Z36">
            <v>100</v>
          </cell>
          <cell r="AA36">
            <v>105</v>
          </cell>
          <cell r="AB36">
            <v>100</v>
          </cell>
          <cell r="AC36">
            <v>26544276</v>
          </cell>
        </row>
        <row r="37">
          <cell r="A37" t="str">
            <v>Siseministeerium</v>
          </cell>
          <cell r="B37" t="str">
            <v>70000562</v>
          </cell>
          <cell r="C37" t="str">
            <v>MIN</v>
          </cell>
          <cell r="D37" t="str">
            <v>ministeeriumid ja RK</v>
          </cell>
          <cell r="E37">
            <v>2</v>
          </cell>
          <cell r="F37" t="str">
            <v>ministeeriumid ja RK</v>
          </cell>
          <cell r="G37" t="str">
            <v>015</v>
          </cell>
          <cell r="H37" t="str">
            <v>Siseministeerium</v>
          </cell>
          <cell r="I37" t="str">
            <v>SiM</v>
          </cell>
          <cell r="J37">
            <v>1</v>
          </cell>
          <cell r="K37">
            <v>2</v>
          </cell>
          <cell r="L37" t="str">
            <v>Ministeeriumid ja Riigikantselei</v>
          </cell>
          <cell r="M37" t="str">
            <v>ametiasutused</v>
          </cell>
          <cell r="N37">
            <v>1</v>
          </cell>
          <cell r="O37" t="str">
            <v>ameti- ja hallatavad asutused</v>
          </cell>
          <cell r="P37" t="str">
            <v>tugitööd</v>
          </cell>
          <cell r="Q37">
            <v>75</v>
          </cell>
          <cell r="R37">
            <v>75</v>
          </cell>
          <cell r="S37">
            <v>1740202</v>
          </cell>
          <cell r="T37">
            <v>66</v>
          </cell>
          <cell r="U37">
            <v>66</v>
          </cell>
          <cell r="V37">
            <v>1390362</v>
          </cell>
          <cell r="W37">
            <v>63</v>
          </cell>
          <cell r="X37">
            <v>77</v>
          </cell>
          <cell r="Y37">
            <v>1649844</v>
          </cell>
          <cell r="Z37">
            <v>69</v>
          </cell>
          <cell r="AA37">
            <v>69</v>
          </cell>
          <cell r="AB37">
            <v>69</v>
          </cell>
          <cell r="AC37">
            <v>17748120</v>
          </cell>
        </row>
        <row r="38">
          <cell r="A38" t="str">
            <v>Kodakondsus- ja Migratsiooniamet</v>
          </cell>
          <cell r="B38" t="str">
            <v>70000579</v>
          </cell>
          <cell r="C38" t="str">
            <v>PPA_grupp</v>
          </cell>
          <cell r="D38" t="str">
            <v>Politsei- ja Piirivalveameti grupp</v>
          </cell>
          <cell r="E38">
            <v>4</v>
          </cell>
          <cell r="F38" t="str">
            <v>sisejulgeoleku asutused</v>
          </cell>
          <cell r="G38" t="str">
            <v>015</v>
          </cell>
          <cell r="H38" t="str">
            <v>Siseministeerium</v>
          </cell>
          <cell r="I38" t="str">
            <v>SiM</v>
          </cell>
          <cell r="J38">
            <v>1</v>
          </cell>
          <cell r="K38">
            <v>3</v>
          </cell>
          <cell r="L38" t="str">
            <v>Ametid ja inspektsioonid</v>
          </cell>
          <cell r="M38" t="str">
            <v>ametiasutused</v>
          </cell>
          <cell r="N38">
            <v>1</v>
          </cell>
          <cell r="O38" t="str">
            <v>ameti- ja hallatavad asutused</v>
          </cell>
          <cell r="P38" t="str">
            <v>juhitööd</v>
          </cell>
          <cell r="Q38">
            <v>5</v>
          </cell>
          <cell r="R38">
            <v>5</v>
          </cell>
          <cell r="S38">
            <v>199875</v>
          </cell>
          <cell r="T38">
            <v>3</v>
          </cell>
          <cell r="U38">
            <v>2.8</v>
          </cell>
          <cell r="V38">
            <v>112365</v>
          </cell>
        </row>
        <row r="39">
          <cell r="A39" t="str">
            <v>Kodakondsus- ja Migratsiooniamet</v>
          </cell>
          <cell r="B39" t="str">
            <v>70000579</v>
          </cell>
          <cell r="C39" t="str">
            <v>PPA_grupp</v>
          </cell>
          <cell r="D39" t="str">
            <v>Politsei- ja Piirivalveameti grupp</v>
          </cell>
          <cell r="E39">
            <v>4</v>
          </cell>
          <cell r="F39" t="str">
            <v>sisejulgeoleku asutused</v>
          </cell>
          <cell r="G39" t="str">
            <v>015</v>
          </cell>
          <cell r="H39" t="str">
            <v>Siseministeerium</v>
          </cell>
          <cell r="I39" t="str">
            <v>SiM</v>
          </cell>
          <cell r="J39">
            <v>1</v>
          </cell>
          <cell r="K39">
            <v>3</v>
          </cell>
          <cell r="L39" t="str">
            <v>Ametid ja inspektsioonid</v>
          </cell>
          <cell r="M39" t="str">
            <v>ametiasutused</v>
          </cell>
          <cell r="N39">
            <v>1</v>
          </cell>
          <cell r="O39" t="str">
            <v>ameti- ja hallatavad asutused</v>
          </cell>
          <cell r="P39" t="str">
            <v>sisutööd</v>
          </cell>
          <cell r="Q39">
            <v>303</v>
          </cell>
          <cell r="R39">
            <v>298.39999999999998</v>
          </cell>
          <cell r="S39">
            <v>4001103</v>
          </cell>
          <cell r="T39">
            <v>298</v>
          </cell>
          <cell r="U39">
            <v>265.20000000000084</v>
          </cell>
          <cell r="V39">
            <v>3514801</v>
          </cell>
        </row>
        <row r="40">
          <cell r="A40" t="str">
            <v>Kodakondsus- ja Migratsiooniamet</v>
          </cell>
          <cell r="B40" t="str">
            <v>70000579</v>
          </cell>
          <cell r="C40" t="str">
            <v>PPA_grupp</v>
          </cell>
          <cell r="D40" t="str">
            <v>Politsei- ja Piirivalveameti grupp</v>
          </cell>
          <cell r="E40">
            <v>4</v>
          </cell>
          <cell r="F40" t="str">
            <v>sisejulgeoleku asutused</v>
          </cell>
          <cell r="G40" t="str">
            <v>015</v>
          </cell>
          <cell r="H40" t="str">
            <v>Siseministeerium</v>
          </cell>
          <cell r="I40" t="str">
            <v>SiM</v>
          </cell>
          <cell r="J40">
            <v>1</v>
          </cell>
          <cell r="K40">
            <v>3</v>
          </cell>
          <cell r="L40" t="str">
            <v>Ametid ja inspektsioonid</v>
          </cell>
          <cell r="M40" t="str">
            <v>ametiasutused</v>
          </cell>
          <cell r="N40">
            <v>1</v>
          </cell>
          <cell r="O40" t="str">
            <v>ameti- ja hallatavad asutused</v>
          </cell>
          <cell r="P40" t="str">
            <v>tugitööd</v>
          </cell>
          <cell r="Q40">
            <v>81</v>
          </cell>
          <cell r="R40">
            <v>80.25</v>
          </cell>
          <cell r="S40">
            <v>1112792</v>
          </cell>
          <cell r="T40">
            <v>74</v>
          </cell>
          <cell r="U40">
            <v>65.424999999999997</v>
          </cell>
          <cell r="V40">
            <v>910896</v>
          </cell>
        </row>
        <row r="41">
          <cell r="A41" t="str">
            <v>Päästeamet</v>
          </cell>
          <cell r="B41" t="str">
            <v>70000585</v>
          </cell>
          <cell r="C41" t="str">
            <v>PAA_grupp</v>
          </cell>
          <cell r="D41" t="str">
            <v>Päästeameti grupp</v>
          </cell>
          <cell r="E41">
            <v>4</v>
          </cell>
          <cell r="F41" t="str">
            <v>sisejulgeoleku asutused</v>
          </cell>
          <cell r="G41" t="str">
            <v>015</v>
          </cell>
          <cell r="H41" t="str">
            <v>Siseministeerium</v>
          </cell>
          <cell r="I41" t="str">
            <v>SiM</v>
          </cell>
          <cell r="J41">
            <v>1</v>
          </cell>
          <cell r="K41">
            <v>3</v>
          </cell>
          <cell r="L41" t="str">
            <v>Ametid ja inspektsioonid</v>
          </cell>
          <cell r="M41" t="str">
            <v>ametiasutused</v>
          </cell>
          <cell r="N41">
            <v>1</v>
          </cell>
          <cell r="O41" t="str">
            <v>ameti- ja hallatavad asutused</v>
          </cell>
          <cell r="P41" t="str">
            <v>juhitööd</v>
          </cell>
          <cell r="Q41">
            <v>3</v>
          </cell>
          <cell r="R41">
            <v>3</v>
          </cell>
          <cell r="S41">
            <v>134200</v>
          </cell>
          <cell r="T41">
            <v>3</v>
          </cell>
          <cell r="U41">
            <v>3</v>
          </cell>
          <cell r="V41">
            <v>123464</v>
          </cell>
          <cell r="W41">
            <v>3</v>
          </cell>
          <cell r="X41">
            <v>3</v>
          </cell>
          <cell r="Y41">
            <v>123464</v>
          </cell>
          <cell r="Z41">
            <v>9</v>
          </cell>
          <cell r="AA41">
            <v>9</v>
          </cell>
          <cell r="AB41">
            <v>9</v>
          </cell>
          <cell r="AC41">
            <v>3847992</v>
          </cell>
        </row>
        <row r="42">
          <cell r="A42" t="str">
            <v>Päästeamet</v>
          </cell>
          <cell r="B42" t="str">
            <v>70000585</v>
          </cell>
          <cell r="C42" t="str">
            <v>PAA_grupp</v>
          </cell>
          <cell r="D42" t="str">
            <v>Päästeameti grupp</v>
          </cell>
          <cell r="E42">
            <v>4</v>
          </cell>
          <cell r="F42" t="str">
            <v>sisejulgeoleku asutused</v>
          </cell>
          <cell r="G42" t="str">
            <v>015</v>
          </cell>
          <cell r="H42" t="str">
            <v>Siseministeerium</v>
          </cell>
          <cell r="I42" t="str">
            <v>SiM</v>
          </cell>
          <cell r="J42">
            <v>1</v>
          </cell>
          <cell r="K42">
            <v>3</v>
          </cell>
          <cell r="L42" t="str">
            <v>Ametid ja inspektsioonid</v>
          </cell>
          <cell r="M42" t="str">
            <v>ametiasutused</v>
          </cell>
          <cell r="N42">
            <v>1</v>
          </cell>
          <cell r="O42" t="str">
            <v>ameti- ja hallatavad asutused</v>
          </cell>
          <cell r="P42" t="str">
            <v>sisutööd</v>
          </cell>
          <cell r="Q42">
            <v>94</v>
          </cell>
          <cell r="R42">
            <v>94</v>
          </cell>
          <cell r="S42">
            <v>1696500</v>
          </cell>
          <cell r="T42">
            <v>95</v>
          </cell>
          <cell r="U42">
            <v>94.5</v>
          </cell>
          <cell r="V42">
            <v>1579086</v>
          </cell>
          <cell r="W42">
            <v>95</v>
          </cell>
          <cell r="X42">
            <v>94</v>
          </cell>
          <cell r="Y42">
            <v>1572655</v>
          </cell>
          <cell r="Z42">
            <v>2347</v>
          </cell>
          <cell r="AA42">
            <v>2448</v>
          </cell>
          <cell r="AB42">
            <v>2347</v>
          </cell>
          <cell r="AC42">
            <v>344697051</v>
          </cell>
        </row>
        <row r="43">
          <cell r="A43" t="str">
            <v>Päästeamet</v>
          </cell>
          <cell r="B43" t="str">
            <v>70000585</v>
          </cell>
          <cell r="C43" t="str">
            <v>PAA_grupp</v>
          </cell>
          <cell r="D43" t="str">
            <v>Päästeameti grupp</v>
          </cell>
          <cell r="E43">
            <v>4</v>
          </cell>
          <cell r="F43" t="str">
            <v>sisejulgeoleku asutused</v>
          </cell>
          <cell r="G43" t="str">
            <v>015</v>
          </cell>
          <cell r="H43" t="str">
            <v>Siseministeerium</v>
          </cell>
          <cell r="I43" t="str">
            <v>SiM</v>
          </cell>
          <cell r="J43">
            <v>1</v>
          </cell>
          <cell r="K43">
            <v>3</v>
          </cell>
          <cell r="L43" t="str">
            <v>Ametid ja inspektsioonid</v>
          </cell>
          <cell r="M43" t="str">
            <v>ametiasutused</v>
          </cell>
          <cell r="N43">
            <v>1</v>
          </cell>
          <cell r="O43" t="str">
            <v>ameti- ja hallatavad asutused</v>
          </cell>
          <cell r="P43" t="str">
            <v>tugitööd</v>
          </cell>
          <cell r="Q43">
            <v>51</v>
          </cell>
          <cell r="R43">
            <v>51</v>
          </cell>
          <cell r="S43">
            <v>786840</v>
          </cell>
          <cell r="T43">
            <v>48</v>
          </cell>
          <cell r="U43">
            <v>47.85</v>
          </cell>
          <cell r="V43">
            <v>677192</v>
          </cell>
          <cell r="W43">
            <v>52</v>
          </cell>
          <cell r="X43">
            <v>51.85</v>
          </cell>
          <cell r="Y43">
            <v>721623</v>
          </cell>
          <cell r="Z43">
            <v>216</v>
          </cell>
          <cell r="AA43">
            <v>267</v>
          </cell>
          <cell r="AB43">
            <v>216</v>
          </cell>
          <cell r="AC43">
            <v>33746695</v>
          </cell>
        </row>
        <row r="44">
          <cell r="A44" t="str">
            <v>Pärnu Maavalitsus</v>
          </cell>
          <cell r="B44" t="str">
            <v>70000603</v>
          </cell>
          <cell r="C44" t="str">
            <v>maavalitsused</v>
          </cell>
          <cell r="D44" t="str">
            <v>maavalitsused</v>
          </cell>
          <cell r="E44">
            <v>7</v>
          </cell>
          <cell r="F44" t="str">
            <v>maavalitsused</v>
          </cell>
          <cell r="G44" t="str">
            <v>015</v>
          </cell>
          <cell r="H44" t="str">
            <v>Siseministeerium</v>
          </cell>
          <cell r="I44" t="str">
            <v>SiM</v>
          </cell>
          <cell r="J44">
            <v>1</v>
          </cell>
          <cell r="K44">
            <v>5</v>
          </cell>
          <cell r="L44" t="str">
            <v>Maavalitsused</v>
          </cell>
          <cell r="M44" t="str">
            <v>ametiasutused</v>
          </cell>
          <cell r="N44">
            <v>1</v>
          </cell>
          <cell r="O44" t="str">
            <v>ameti- ja hallatavad asutused</v>
          </cell>
          <cell r="P44" t="str">
            <v>juhitööd</v>
          </cell>
          <cell r="Q44">
            <v>2</v>
          </cell>
          <cell r="R44">
            <v>2</v>
          </cell>
          <cell r="S44">
            <v>78400</v>
          </cell>
          <cell r="T44">
            <v>2</v>
          </cell>
          <cell r="U44">
            <v>2</v>
          </cell>
          <cell r="V44">
            <v>70900</v>
          </cell>
          <cell r="W44">
            <v>2</v>
          </cell>
          <cell r="X44">
            <v>2</v>
          </cell>
          <cell r="Y44">
            <v>73517</v>
          </cell>
          <cell r="Z44">
            <v>2</v>
          </cell>
          <cell r="AA44">
            <v>2</v>
          </cell>
          <cell r="AB44">
            <v>2</v>
          </cell>
          <cell r="AC44">
            <v>882204</v>
          </cell>
        </row>
        <row r="45">
          <cell r="A45" t="str">
            <v>Pärnu Maavalitsus</v>
          </cell>
          <cell r="B45" t="str">
            <v>70000603</v>
          </cell>
          <cell r="C45" t="str">
            <v>maavalitsused</v>
          </cell>
          <cell r="D45" t="str">
            <v>maavalitsused</v>
          </cell>
          <cell r="E45">
            <v>7</v>
          </cell>
          <cell r="F45" t="str">
            <v>maavalitsused</v>
          </cell>
          <cell r="G45" t="str">
            <v>015</v>
          </cell>
          <cell r="H45" t="str">
            <v>Siseministeerium</v>
          </cell>
          <cell r="I45" t="str">
            <v>SiM</v>
          </cell>
          <cell r="J45">
            <v>1</v>
          </cell>
          <cell r="K45">
            <v>5</v>
          </cell>
          <cell r="L45" t="str">
            <v>Maavalitsused</v>
          </cell>
          <cell r="M45" t="str">
            <v>ametiasutused</v>
          </cell>
          <cell r="N45">
            <v>1</v>
          </cell>
          <cell r="O45" t="str">
            <v>ameti- ja hallatavad asutused</v>
          </cell>
          <cell r="P45" t="str">
            <v>sisutööd</v>
          </cell>
          <cell r="Q45">
            <v>29</v>
          </cell>
          <cell r="R45">
            <v>28.200000000000003</v>
          </cell>
          <cell r="S45">
            <v>408830</v>
          </cell>
          <cell r="T45">
            <v>29.3</v>
          </cell>
          <cell r="U45">
            <v>28.5</v>
          </cell>
          <cell r="V45">
            <v>406530</v>
          </cell>
          <cell r="W45">
            <v>27.3</v>
          </cell>
          <cell r="X45">
            <v>25.900000000000002</v>
          </cell>
          <cell r="Y45">
            <v>371551</v>
          </cell>
          <cell r="Z45">
            <v>27</v>
          </cell>
          <cell r="AA45">
            <v>27</v>
          </cell>
          <cell r="AB45">
            <v>27</v>
          </cell>
          <cell r="AC45">
            <v>4835236</v>
          </cell>
        </row>
        <row r="46">
          <cell r="A46" t="str">
            <v>Pärnu Maavalitsus</v>
          </cell>
          <cell r="B46" t="str">
            <v>70000603</v>
          </cell>
          <cell r="C46" t="str">
            <v>maavalitsused</v>
          </cell>
          <cell r="D46" t="str">
            <v>maavalitsused</v>
          </cell>
          <cell r="E46">
            <v>7</v>
          </cell>
          <cell r="F46" t="str">
            <v>maavalitsused</v>
          </cell>
          <cell r="G46" t="str">
            <v>015</v>
          </cell>
          <cell r="H46" t="str">
            <v>Siseministeerium</v>
          </cell>
          <cell r="I46" t="str">
            <v>SiM</v>
          </cell>
          <cell r="J46">
            <v>1</v>
          </cell>
          <cell r="K46">
            <v>5</v>
          </cell>
          <cell r="L46" t="str">
            <v>Maavalitsused</v>
          </cell>
          <cell r="M46" t="str">
            <v>ametiasutused</v>
          </cell>
          <cell r="N46">
            <v>1</v>
          </cell>
          <cell r="O46" t="str">
            <v>ameti- ja hallatavad asutused</v>
          </cell>
          <cell r="P46" t="str">
            <v>tugitööd</v>
          </cell>
          <cell r="Q46">
            <v>17</v>
          </cell>
          <cell r="R46">
            <v>16.3</v>
          </cell>
          <cell r="S46">
            <v>187784</v>
          </cell>
          <cell r="T46">
            <v>13.2</v>
          </cell>
          <cell r="U46">
            <v>13.2</v>
          </cell>
          <cell r="V46">
            <v>149374</v>
          </cell>
          <cell r="W46">
            <v>13.2</v>
          </cell>
          <cell r="X46">
            <v>13.2</v>
          </cell>
          <cell r="Y46">
            <v>151780</v>
          </cell>
          <cell r="Z46">
            <v>13</v>
          </cell>
          <cell r="AA46">
            <v>13</v>
          </cell>
          <cell r="AB46">
            <v>13</v>
          </cell>
          <cell r="AC46">
            <v>1821948</v>
          </cell>
        </row>
        <row r="47">
          <cell r="A47" t="str">
            <v>Tartu Maavalitsus</v>
          </cell>
          <cell r="B47" t="str">
            <v>70000622</v>
          </cell>
          <cell r="C47" t="str">
            <v>maavalitsused</v>
          </cell>
          <cell r="D47" t="str">
            <v>maavalitsused</v>
          </cell>
          <cell r="E47">
            <v>7</v>
          </cell>
          <cell r="F47" t="str">
            <v>maavalitsused</v>
          </cell>
          <cell r="G47" t="str">
            <v>015</v>
          </cell>
          <cell r="H47" t="str">
            <v>Siseministeerium</v>
          </cell>
          <cell r="I47" t="str">
            <v>SiM</v>
          </cell>
          <cell r="J47">
            <v>1</v>
          </cell>
          <cell r="K47">
            <v>5</v>
          </cell>
          <cell r="L47" t="str">
            <v>Maavalitsused</v>
          </cell>
          <cell r="M47" t="str">
            <v>ametiasutused</v>
          </cell>
          <cell r="N47">
            <v>1</v>
          </cell>
          <cell r="O47" t="str">
            <v>ameti- ja hallatavad asutused</v>
          </cell>
          <cell r="P47" t="str">
            <v>juhitööd</v>
          </cell>
          <cell r="Q47">
            <v>2</v>
          </cell>
          <cell r="R47">
            <v>2</v>
          </cell>
          <cell r="S47">
            <v>73831</v>
          </cell>
          <cell r="T47">
            <v>2</v>
          </cell>
          <cell r="U47">
            <v>2</v>
          </cell>
          <cell r="V47">
            <v>70351</v>
          </cell>
          <cell r="W47">
            <v>2</v>
          </cell>
          <cell r="X47">
            <v>2</v>
          </cell>
          <cell r="Y47">
            <v>70351</v>
          </cell>
          <cell r="Z47">
            <v>2</v>
          </cell>
          <cell r="AA47">
            <v>2</v>
          </cell>
          <cell r="AB47">
            <v>2</v>
          </cell>
          <cell r="AC47">
            <v>844212</v>
          </cell>
        </row>
        <row r="48">
          <cell r="A48" t="str">
            <v>Tartu Maavalitsus</v>
          </cell>
          <cell r="B48" t="str">
            <v>70000622</v>
          </cell>
          <cell r="C48" t="str">
            <v>maavalitsused</v>
          </cell>
          <cell r="D48" t="str">
            <v>maavalitsused</v>
          </cell>
          <cell r="E48">
            <v>7</v>
          </cell>
          <cell r="F48" t="str">
            <v>maavalitsused</v>
          </cell>
          <cell r="G48" t="str">
            <v>015</v>
          </cell>
          <cell r="H48" t="str">
            <v>Siseministeerium</v>
          </cell>
          <cell r="I48" t="str">
            <v>SiM</v>
          </cell>
          <cell r="J48">
            <v>1</v>
          </cell>
          <cell r="K48">
            <v>5</v>
          </cell>
          <cell r="L48" t="str">
            <v>Maavalitsused</v>
          </cell>
          <cell r="M48" t="str">
            <v>ametiasutused</v>
          </cell>
          <cell r="N48">
            <v>1</v>
          </cell>
          <cell r="O48" t="str">
            <v>ameti- ja hallatavad asutused</v>
          </cell>
          <cell r="P48" t="str">
            <v>sisutööd</v>
          </cell>
          <cell r="Q48">
            <v>30</v>
          </cell>
          <cell r="R48">
            <v>29</v>
          </cell>
          <cell r="S48">
            <v>412480</v>
          </cell>
          <cell r="T48">
            <v>27</v>
          </cell>
          <cell r="U48">
            <v>26</v>
          </cell>
          <cell r="V48">
            <v>370229</v>
          </cell>
          <cell r="W48">
            <v>30</v>
          </cell>
          <cell r="X48">
            <v>28.7</v>
          </cell>
          <cell r="Y48">
            <v>401671</v>
          </cell>
          <cell r="Z48">
            <v>32</v>
          </cell>
          <cell r="AA48">
            <v>32</v>
          </cell>
          <cell r="AB48">
            <v>31</v>
          </cell>
          <cell r="AC48">
            <v>5463202</v>
          </cell>
        </row>
        <row r="49">
          <cell r="A49" t="str">
            <v>Tartu Maavalitsus</v>
          </cell>
          <cell r="B49" t="str">
            <v>70000622</v>
          </cell>
          <cell r="C49" t="str">
            <v>maavalitsused</v>
          </cell>
          <cell r="D49" t="str">
            <v>maavalitsused</v>
          </cell>
          <cell r="E49">
            <v>7</v>
          </cell>
          <cell r="F49" t="str">
            <v>maavalitsused</v>
          </cell>
          <cell r="G49" t="str">
            <v>015</v>
          </cell>
          <cell r="H49" t="str">
            <v>Siseministeerium</v>
          </cell>
          <cell r="I49" t="str">
            <v>SiM</v>
          </cell>
          <cell r="J49">
            <v>1</v>
          </cell>
          <cell r="K49">
            <v>5</v>
          </cell>
          <cell r="L49" t="str">
            <v>Maavalitsused</v>
          </cell>
          <cell r="M49" t="str">
            <v>ametiasutused</v>
          </cell>
          <cell r="N49">
            <v>1</v>
          </cell>
          <cell r="O49" t="str">
            <v>ameti- ja hallatavad asutused</v>
          </cell>
          <cell r="P49" t="str">
            <v>tugitööd</v>
          </cell>
          <cell r="Q49">
            <v>20</v>
          </cell>
          <cell r="R49">
            <v>20</v>
          </cell>
          <cell r="S49">
            <v>208093</v>
          </cell>
          <cell r="T49">
            <v>15</v>
          </cell>
          <cell r="U49">
            <v>15</v>
          </cell>
          <cell r="V49">
            <v>178446</v>
          </cell>
          <cell r="W49">
            <v>12</v>
          </cell>
          <cell r="X49">
            <v>12</v>
          </cell>
          <cell r="Y49">
            <v>139456</v>
          </cell>
          <cell r="Z49">
            <v>12</v>
          </cell>
          <cell r="AA49">
            <v>13</v>
          </cell>
          <cell r="AB49">
            <v>13</v>
          </cell>
          <cell r="AC49">
            <v>1865148</v>
          </cell>
        </row>
        <row r="50">
          <cell r="A50" t="str">
            <v>Keskkriminaalpolitsei</v>
          </cell>
          <cell r="B50" t="str">
            <v>70000711</v>
          </cell>
          <cell r="C50" t="str">
            <v>PPA_grupp</v>
          </cell>
          <cell r="D50" t="str">
            <v>Politsei- ja Piirivalveameti grupp</v>
          </cell>
          <cell r="E50">
            <v>4</v>
          </cell>
          <cell r="F50" t="str">
            <v>sisejulgeoleku asutused</v>
          </cell>
          <cell r="G50" t="str">
            <v>015</v>
          </cell>
          <cell r="H50" t="str">
            <v>Siseministeerium</v>
          </cell>
          <cell r="I50" t="str">
            <v>SiM</v>
          </cell>
          <cell r="J50">
            <v>1</v>
          </cell>
          <cell r="K50">
            <v>3</v>
          </cell>
          <cell r="L50" t="str">
            <v>Ametid ja inspektsioonid</v>
          </cell>
          <cell r="M50" t="str">
            <v>ametiasutused</v>
          </cell>
          <cell r="N50">
            <v>1</v>
          </cell>
          <cell r="O50" t="str">
            <v>ameti- ja hallatavad asutused</v>
          </cell>
          <cell r="P50" t="str">
            <v>juhitööd</v>
          </cell>
          <cell r="Q50">
            <v>1</v>
          </cell>
          <cell r="R50">
            <v>1</v>
          </cell>
          <cell r="S50">
            <v>45000</v>
          </cell>
        </row>
        <row r="51">
          <cell r="A51" t="str">
            <v>Keskkriminaalpolitsei</v>
          </cell>
          <cell r="B51" t="str">
            <v>70000711</v>
          </cell>
          <cell r="C51" t="str">
            <v>PPA_grupp</v>
          </cell>
          <cell r="D51" t="str">
            <v>Politsei- ja Piirivalveameti grupp</v>
          </cell>
          <cell r="E51">
            <v>4</v>
          </cell>
          <cell r="F51" t="str">
            <v>sisejulgeoleku asutused</v>
          </cell>
          <cell r="G51" t="str">
            <v>015</v>
          </cell>
          <cell r="H51" t="str">
            <v>Siseministeerium</v>
          </cell>
          <cell r="I51" t="str">
            <v>SiM</v>
          </cell>
          <cell r="J51">
            <v>1</v>
          </cell>
          <cell r="K51">
            <v>3</v>
          </cell>
          <cell r="L51" t="str">
            <v>Ametid ja inspektsioonid</v>
          </cell>
          <cell r="M51" t="str">
            <v>ametiasutused</v>
          </cell>
          <cell r="N51">
            <v>1</v>
          </cell>
          <cell r="O51" t="str">
            <v>ameti- ja hallatavad asutused</v>
          </cell>
          <cell r="P51" t="str">
            <v>sisutööd</v>
          </cell>
          <cell r="Q51">
            <v>221</v>
          </cell>
          <cell r="R51">
            <v>221</v>
          </cell>
          <cell r="S51">
            <v>5107150</v>
          </cell>
          <cell r="T51">
            <v>224</v>
          </cell>
          <cell r="U51">
            <v>223.5</v>
          </cell>
          <cell r="V51">
            <v>4862503</v>
          </cell>
        </row>
        <row r="52">
          <cell r="A52" t="str">
            <v>Keskkriminaalpolitsei</v>
          </cell>
          <cell r="B52" t="str">
            <v>70000711</v>
          </cell>
          <cell r="C52" t="str">
            <v>PPA_grupp</v>
          </cell>
          <cell r="D52" t="str">
            <v>Politsei- ja Piirivalveameti grupp</v>
          </cell>
          <cell r="E52">
            <v>4</v>
          </cell>
          <cell r="F52" t="str">
            <v>sisejulgeoleku asutused</v>
          </cell>
          <cell r="G52" t="str">
            <v>015</v>
          </cell>
          <cell r="H52" t="str">
            <v>Siseministeerium</v>
          </cell>
          <cell r="I52" t="str">
            <v>SiM</v>
          </cell>
          <cell r="J52">
            <v>1</v>
          </cell>
          <cell r="K52">
            <v>3</v>
          </cell>
          <cell r="L52" t="str">
            <v>Ametid ja inspektsioonid</v>
          </cell>
          <cell r="M52" t="str">
            <v>ametiasutused</v>
          </cell>
          <cell r="N52">
            <v>1</v>
          </cell>
          <cell r="O52" t="str">
            <v>ameti- ja hallatavad asutused</v>
          </cell>
          <cell r="P52" t="str">
            <v>tugitööd</v>
          </cell>
          <cell r="Q52">
            <v>36</v>
          </cell>
          <cell r="R52">
            <v>36</v>
          </cell>
          <cell r="S52">
            <v>612911</v>
          </cell>
          <cell r="T52">
            <v>27</v>
          </cell>
          <cell r="U52">
            <v>27</v>
          </cell>
          <cell r="V52">
            <v>439030</v>
          </cell>
        </row>
        <row r="53">
          <cell r="A53" t="str">
            <v>Politseiamet</v>
          </cell>
          <cell r="B53" t="str">
            <v>70000728</v>
          </cell>
          <cell r="C53" t="str">
            <v>PPA_grupp</v>
          </cell>
          <cell r="D53" t="str">
            <v>Politsei- ja Piirivalveameti grupp</v>
          </cell>
          <cell r="E53">
            <v>4</v>
          </cell>
          <cell r="F53" t="str">
            <v>sisejulgeoleku asutused</v>
          </cell>
          <cell r="G53" t="str">
            <v>015</v>
          </cell>
          <cell r="H53" t="str">
            <v>Siseministeerium</v>
          </cell>
          <cell r="I53" t="str">
            <v>SiM</v>
          </cell>
          <cell r="J53">
            <v>1</v>
          </cell>
          <cell r="K53">
            <v>3</v>
          </cell>
          <cell r="L53" t="str">
            <v>Ametid ja inspektsioonid</v>
          </cell>
          <cell r="M53" t="str">
            <v>ametiasutused</v>
          </cell>
          <cell r="N53">
            <v>1</v>
          </cell>
          <cell r="O53" t="str">
            <v>ameti- ja hallatavad asutused</v>
          </cell>
          <cell r="P53" t="str">
            <v>juhitööd</v>
          </cell>
          <cell r="Q53">
            <v>3</v>
          </cell>
          <cell r="R53">
            <v>3</v>
          </cell>
          <cell r="S53">
            <v>166625</v>
          </cell>
          <cell r="T53">
            <v>3</v>
          </cell>
          <cell r="U53">
            <v>3</v>
          </cell>
          <cell r="V53">
            <v>153870</v>
          </cell>
        </row>
        <row r="54">
          <cell r="A54" t="str">
            <v>Politseiamet</v>
          </cell>
          <cell r="B54" t="str">
            <v>70000728</v>
          </cell>
          <cell r="C54" t="str">
            <v>PPA_grupp</v>
          </cell>
          <cell r="D54" t="str">
            <v>Politsei- ja Piirivalveameti grupp</v>
          </cell>
          <cell r="E54">
            <v>4</v>
          </cell>
          <cell r="F54" t="str">
            <v>sisejulgeoleku asutused</v>
          </cell>
          <cell r="G54" t="str">
            <v>015</v>
          </cell>
          <cell r="H54" t="str">
            <v>Siseministeerium</v>
          </cell>
          <cell r="I54" t="str">
            <v>SiM</v>
          </cell>
          <cell r="J54">
            <v>1</v>
          </cell>
          <cell r="K54">
            <v>3</v>
          </cell>
          <cell r="L54" t="str">
            <v>Ametid ja inspektsioonid</v>
          </cell>
          <cell r="M54" t="str">
            <v>ametiasutused</v>
          </cell>
          <cell r="N54">
            <v>1</v>
          </cell>
          <cell r="O54" t="str">
            <v>ameti- ja hallatavad asutused</v>
          </cell>
          <cell r="P54" t="str">
            <v>sisutööd</v>
          </cell>
          <cell r="Q54">
            <v>84</v>
          </cell>
          <cell r="R54">
            <v>83.5</v>
          </cell>
          <cell r="S54">
            <v>2110594</v>
          </cell>
          <cell r="T54">
            <v>93</v>
          </cell>
          <cell r="U54">
            <v>92.5</v>
          </cell>
          <cell r="V54">
            <v>2176180</v>
          </cell>
        </row>
        <row r="55">
          <cell r="A55" t="str">
            <v>Politseiamet</v>
          </cell>
          <cell r="B55" t="str">
            <v>70000728</v>
          </cell>
          <cell r="C55" t="str">
            <v>PPA_grupp</v>
          </cell>
          <cell r="D55" t="str">
            <v>Politsei- ja Piirivalveameti grupp</v>
          </cell>
          <cell r="E55">
            <v>4</v>
          </cell>
          <cell r="F55" t="str">
            <v>sisejulgeoleku asutused</v>
          </cell>
          <cell r="G55" t="str">
            <v>015</v>
          </cell>
          <cell r="H55" t="str">
            <v>Siseministeerium</v>
          </cell>
          <cell r="I55" t="str">
            <v>SiM</v>
          </cell>
          <cell r="J55">
            <v>1</v>
          </cell>
          <cell r="K55">
            <v>3</v>
          </cell>
          <cell r="L55" t="str">
            <v>Ametid ja inspektsioonid</v>
          </cell>
          <cell r="M55" t="str">
            <v>ametiasutused</v>
          </cell>
          <cell r="N55">
            <v>1</v>
          </cell>
          <cell r="O55" t="str">
            <v>ameti- ja hallatavad asutused</v>
          </cell>
          <cell r="P55" t="str">
            <v>tugitööd</v>
          </cell>
          <cell r="Q55">
            <v>142</v>
          </cell>
          <cell r="R55">
            <v>142</v>
          </cell>
          <cell r="S55">
            <v>2623059</v>
          </cell>
          <cell r="T55">
            <v>139</v>
          </cell>
          <cell r="U55">
            <v>139</v>
          </cell>
          <cell r="V55">
            <v>2327783</v>
          </cell>
        </row>
        <row r="56">
          <cell r="A56" t="str">
            <v>Põllumajandusministeerium</v>
          </cell>
          <cell r="B56" t="str">
            <v>70000734</v>
          </cell>
          <cell r="C56" t="str">
            <v>MIN</v>
          </cell>
          <cell r="D56" t="str">
            <v>ministeeriumid ja RK</v>
          </cell>
          <cell r="E56">
            <v>2</v>
          </cell>
          <cell r="F56" t="str">
            <v>ministeeriumid ja RK</v>
          </cell>
          <cell r="G56" t="str">
            <v>013</v>
          </cell>
          <cell r="H56" t="str">
            <v>Põllumajandusministeerium</v>
          </cell>
          <cell r="I56" t="str">
            <v>PõM</v>
          </cell>
          <cell r="J56">
            <v>1</v>
          </cell>
          <cell r="K56">
            <v>2</v>
          </cell>
          <cell r="L56" t="str">
            <v>Ministeeriumid ja Riigikantselei</v>
          </cell>
          <cell r="M56" t="str">
            <v>ametiasutused</v>
          </cell>
          <cell r="N56">
            <v>1</v>
          </cell>
          <cell r="O56" t="str">
            <v>ameti- ja hallatavad asutused</v>
          </cell>
          <cell r="P56" t="str">
            <v>juhitööd</v>
          </cell>
          <cell r="Q56">
            <v>6</v>
          </cell>
          <cell r="R56">
            <v>6</v>
          </cell>
          <cell r="S56">
            <v>303900</v>
          </cell>
          <cell r="T56">
            <v>6</v>
          </cell>
          <cell r="U56">
            <v>6</v>
          </cell>
          <cell r="V56">
            <v>285565</v>
          </cell>
          <cell r="W56">
            <v>6</v>
          </cell>
          <cell r="X56">
            <v>6</v>
          </cell>
          <cell r="Y56">
            <v>285565</v>
          </cell>
          <cell r="Z56">
            <v>6</v>
          </cell>
          <cell r="AA56">
            <v>6</v>
          </cell>
          <cell r="AB56">
            <v>6</v>
          </cell>
          <cell r="AC56">
            <v>3426780</v>
          </cell>
        </row>
        <row r="57">
          <cell r="A57" t="str">
            <v>Põllumajandusministeerium</v>
          </cell>
          <cell r="B57" t="str">
            <v>70000734</v>
          </cell>
          <cell r="C57" t="str">
            <v>MIN</v>
          </cell>
          <cell r="D57" t="str">
            <v>ministeeriumid ja RK</v>
          </cell>
          <cell r="E57">
            <v>2</v>
          </cell>
          <cell r="F57" t="str">
            <v>ministeeriumid ja RK</v>
          </cell>
          <cell r="G57" t="str">
            <v>013</v>
          </cell>
          <cell r="H57" t="str">
            <v>Põllumajandusministeerium</v>
          </cell>
          <cell r="I57" t="str">
            <v>PõM</v>
          </cell>
          <cell r="J57">
            <v>1</v>
          </cell>
          <cell r="K57">
            <v>2</v>
          </cell>
          <cell r="L57" t="str">
            <v>Ministeeriumid ja Riigikantselei</v>
          </cell>
          <cell r="M57" t="str">
            <v>ametiasutused</v>
          </cell>
          <cell r="N57">
            <v>1</v>
          </cell>
          <cell r="O57" t="str">
            <v>ameti- ja hallatavad asutused</v>
          </cell>
          <cell r="P57" t="str">
            <v>sisutööd</v>
          </cell>
          <cell r="Q57">
            <v>142</v>
          </cell>
          <cell r="R57">
            <v>139.19999999999999</v>
          </cell>
          <cell r="S57">
            <v>2982319</v>
          </cell>
          <cell r="T57">
            <v>143</v>
          </cell>
          <cell r="U57">
            <v>140.04999999999998</v>
          </cell>
          <cell r="V57">
            <v>2850617</v>
          </cell>
          <cell r="W57">
            <v>140</v>
          </cell>
          <cell r="X57">
            <v>138.55000000000001</v>
          </cell>
          <cell r="Y57">
            <v>2830165</v>
          </cell>
          <cell r="Z57">
            <v>137</v>
          </cell>
          <cell r="AA57">
            <v>162</v>
          </cell>
          <cell r="AB57">
            <v>137</v>
          </cell>
          <cell r="AC57">
            <v>32332114</v>
          </cell>
        </row>
        <row r="58">
          <cell r="A58" t="str">
            <v>Põllumajandusministeerium</v>
          </cell>
          <cell r="B58" t="str">
            <v>70000734</v>
          </cell>
          <cell r="C58" t="str">
            <v>MIN</v>
          </cell>
          <cell r="D58" t="str">
            <v>ministeeriumid ja RK</v>
          </cell>
          <cell r="E58">
            <v>2</v>
          </cell>
          <cell r="F58" t="str">
            <v>ministeeriumid ja RK</v>
          </cell>
          <cell r="G58" t="str">
            <v>013</v>
          </cell>
          <cell r="H58" t="str">
            <v>Põllumajandusministeerium</v>
          </cell>
          <cell r="I58" t="str">
            <v>PõM</v>
          </cell>
          <cell r="J58">
            <v>1</v>
          </cell>
          <cell r="K58">
            <v>2</v>
          </cell>
          <cell r="L58" t="str">
            <v>Ministeeriumid ja Riigikantselei</v>
          </cell>
          <cell r="M58" t="str">
            <v>ametiasutused</v>
          </cell>
          <cell r="N58">
            <v>1</v>
          </cell>
          <cell r="O58" t="str">
            <v>ameti- ja hallatavad asutused</v>
          </cell>
          <cell r="P58" t="str">
            <v>tugitööd</v>
          </cell>
          <cell r="Q58">
            <v>76</v>
          </cell>
          <cell r="R58">
            <v>76</v>
          </cell>
          <cell r="S58">
            <v>1718649</v>
          </cell>
          <cell r="T58">
            <v>76</v>
          </cell>
          <cell r="U58">
            <v>76</v>
          </cell>
          <cell r="V58">
            <v>1645872</v>
          </cell>
          <cell r="W58">
            <v>75</v>
          </cell>
          <cell r="X58">
            <v>74.8</v>
          </cell>
          <cell r="Y58">
            <v>1599218</v>
          </cell>
          <cell r="Z58">
            <v>76</v>
          </cell>
          <cell r="AA58">
            <v>85</v>
          </cell>
          <cell r="AB58">
            <v>77</v>
          </cell>
          <cell r="AC58">
            <v>19281524</v>
          </cell>
        </row>
        <row r="59">
          <cell r="A59" t="str">
            <v>Haridus- ja Teadusministeerium</v>
          </cell>
          <cell r="B59" t="str">
            <v>70000740</v>
          </cell>
          <cell r="C59" t="str">
            <v>MIN</v>
          </cell>
          <cell r="D59" t="str">
            <v>ministeeriumid ja RK</v>
          </cell>
          <cell r="E59">
            <v>2</v>
          </cell>
          <cell r="F59" t="str">
            <v>ministeeriumid ja RK</v>
          </cell>
          <cell r="G59" t="str">
            <v>007</v>
          </cell>
          <cell r="H59" t="str">
            <v>Haridus- ja Teadusministeerium</v>
          </cell>
          <cell r="I59" t="str">
            <v>HTM</v>
          </cell>
          <cell r="J59">
            <v>1</v>
          </cell>
          <cell r="K59">
            <v>2</v>
          </cell>
          <cell r="L59" t="str">
            <v>Ministeeriumid ja Riigikantselei</v>
          </cell>
          <cell r="M59" t="str">
            <v>ametiasutused</v>
          </cell>
          <cell r="N59">
            <v>1</v>
          </cell>
          <cell r="O59" t="str">
            <v>ameti- ja hallatavad asutused</v>
          </cell>
          <cell r="P59" t="str">
            <v>juhitööd</v>
          </cell>
          <cell r="Q59">
            <v>5</v>
          </cell>
          <cell r="R59">
            <v>5</v>
          </cell>
          <cell r="S59">
            <v>234843</v>
          </cell>
          <cell r="T59">
            <v>5</v>
          </cell>
          <cell r="U59">
            <v>5</v>
          </cell>
          <cell r="V59">
            <v>225535</v>
          </cell>
          <cell r="W59">
            <v>5</v>
          </cell>
          <cell r="X59">
            <v>5</v>
          </cell>
          <cell r="Y59">
            <v>285474</v>
          </cell>
          <cell r="Z59">
            <v>5</v>
          </cell>
          <cell r="AA59">
            <v>5</v>
          </cell>
          <cell r="AB59">
            <v>5</v>
          </cell>
          <cell r="AC59">
            <v>2737368</v>
          </cell>
        </row>
        <row r="60">
          <cell r="A60" t="str">
            <v>Haridus- ja Teadusministeerium</v>
          </cell>
          <cell r="B60" t="str">
            <v>70000740</v>
          </cell>
          <cell r="C60" t="str">
            <v>MIN</v>
          </cell>
          <cell r="D60" t="str">
            <v>ministeeriumid ja RK</v>
          </cell>
          <cell r="E60">
            <v>2</v>
          </cell>
          <cell r="F60" t="str">
            <v>ministeeriumid ja RK</v>
          </cell>
          <cell r="G60" t="str">
            <v>007</v>
          </cell>
          <cell r="H60" t="str">
            <v>Haridus- ja Teadusministeerium</v>
          </cell>
          <cell r="I60" t="str">
            <v>HTM</v>
          </cell>
          <cell r="J60">
            <v>1</v>
          </cell>
          <cell r="K60">
            <v>2</v>
          </cell>
          <cell r="L60" t="str">
            <v>Ministeeriumid ja Riigikantselei</v>
          </cell>
          <cell r="M60" t="str">
            <v>ametiasutused</v>
          </cell>
          <cell r="N60">
            <v>1</v>
          </cell>
          <cell r="O60" t="str">
            <v>ameti- ja hallatavad asutused</v>
          </cell>
          <cell r="P60" t="str">
            <v>sisutööd</v>
          </cell>
          <cell r="Q60">
            <v>69</v>
          </cell>
          <cell r="R60">
            <v>72</v>
          </cell>
          <cell r="S60">
            <v>1495943</v>
          </cell>
          <cell r="T60">
            <v>64</v>
          </cell>
          <cell r="U60">
            <v>63.29999999999999</v>
          </cell>
          <cell r="V60">
            <v>1298384</v>
          </cell>
          <cell r="W60">
            <v>59</v>
          </cell>
          <cell r="X60">
            <v>57.899999999999991</v>
          </cell>
          <cell r="Y60">
            <v>1198508</v>
          </cell>
          <cell r="Z60">
            <v>64</v>
          </cell>
          <cell r="AA60">
            <v>64</v>
          </cell>
          <cell r="AB60">
            <v>64</v>
          </cell>
          <cell r="AC60">
            <v>15972852</v>
          </cell>
        </row>
        <row r="61">
          <cell r="A61" t="str">
            <v>Haridus- ja Teadusministeerium</v>
          </cell>
          <cell r="B61" t="str">
            <v>70000740</v>
          </cell>
          <cell r="C61" t="str">
            <v>MIN</v>
          </cell>
          <cell r="D61" t="str">
            <v>ministeeriumid ja RK</v>
          </cell>
          <cell r="E61">
            <v>2</v>
          </cell>
          <cell r="F61" t="str">
            <v>ministeeriumid ja RK</v>
          </cell>
          <cell r="G61" t="str">
            <v>007</v>
          </cell>
          <cell r="H61" t="str">
            <v>Haridus- ja Teadusministeerium</v>
          </cell>
          <cell r="I61" t="str">
            <v>HTM</v>
          </cell>
          <cell r="J61">
            <v>1</v>
          </cell>
          <cell r="K61">
            <v>2</v>
          </cell>
          <cell r="L61" t="str">
            <v>Ministeeriumid ja Riigikantselei</v>
          </cell>
          <cell r="M61" t="str">
            <v>ametiasutused</v>
          </cell>
          <cell r="N61">
            <v>1</v>
          </cell>
          <cell r="O61" t="str">
            <v>ameti- ja hallatavad asutused</v>
          </cell>
          <cell r="P61" t="str">
            <v>tugitööd</v>
          </cell>
          <cell r="Q61">
            <v>110</v>
          </cell>
          <cell r="R61">
            <v>109.05</v>
          </cell>
          <cell r="S61">
            <v>1999480</v>
          </cell>
          <cell r="T61">
            <v>99.85</v>
          </cell>
          <cell r="U61">
            <v>99.25</v>
          </cell>
          <cell r="V61">
            <v>1790319</v>
          </cell>
          <cell r="W61">
            <v>109.85</v>
          </cell>
          <cell r="X61">
            <v>110.1</v>
          </cell>
          <cell r="Y61">
            <v>2016210</v>
          </cell>
          <cell r="Z61">
            <v>124</v>
          </cell>
          <cell r="AA61">
            <v>127</v>
          </cell>
          <cell r="AB61">
            <v>127</v>
          </cell>
          <cell r="AC61">
            <v>27035580</v>
          </cell>
        </row>
        <row r="62">
          <cell r="A62" t="str">
            <v>Harju Maaparandusbüroo</v>
          </cell>
          <cell r="B62" t="str">
            <v>70000757</v>
          </cell>
          <cell r="C62" t="str">
            <v>maaparandusbyroo</v>
          </cell>
          <cell r="D62" t="str">
            <v>Põlluajandusameti grupp</v>
          </cell>
          <cell r="E62">
            <v>5</v>
          </cell>
          <cell r="F62" t="str">
            <v>muud ametid ja inspektsioonid</v>
          </cell>
          <cell r="G62" t="str">
            <v>013</v>
          </cell>
          <cell r="H62" t="str">
            <v>Põllumajandusministeerium</v>
          </cell>
          <cell r="I62" t="str">
            <v>PõM</v>
          </cell>
          <cell r="J62">
            <v>2</v>
          </cell>
          <cell r="K62">
            <v>7</v>
          </cell>
          <cell r="L62" t="str">
            <v>Keskvalitsuse hallatavad asutused</v>
          </cell>
          <cell r="M62" t="str">
            <v>hallatavad asutused</v>
          </cell>
          <cell r="N62">
            <v>1</v>
          </cell>
          <cell r="O62" t="str">
            <v>ameti- ja hallatavad asutused</v>
          </cell>
          <cell r="P62" t="str">
            <v>juhitööd</v>
          </cell>
          <cell r="Q62">
            <v>2</v>
          </cell>
          <cell r="R62">
            <v>2</v>
          </cell>
          <cell r="S62">
            <v>28456</v>
          </cell>
          <cell r="T62">
            <v>2</v>
          </cell>
          <cell r="U62">
            <v>2</v>
          </cell>
          <cell r="V62">
            <v>28456</v>
          </cell>
        </row>
        <row r="63">
          <cell r="A63" t="str">
            <v>Harju Maaparandusbüroo</v>
          </cell>
          <cell r="B63" t="str">
            <v>70000757</v>
          </cell>
          <cell r="C63" t="str">
            <v>maaparandusbyroo</v>
          </cell>
          <cell r="D63" t="str">
            <v>Põlluajandusameti grupp</v>
          </cell>
          <cell r="E63">
            <v>5</v>
          </cell>
          <cell r="F63" t="str">
            <v>muud ametid ja inspektsioonid</v>
          </cell>
          <cell r="G63" t="str">
            <v>013</v>
          </cell>
          <cell r="H63" t="str">
            <v>Põllumajandusministeerium</v>
          </cell>
          <cell r="I63" t="str">
            <v>PõM</v>
          </cell>
          <cell r="J63">
            <v>2</v>
          </cell>
          <cell r="K63">
            <v>7</v>
          </cell>
          <cell r="L63" t="str">
            <v>Keskvalitsuse hallatavad asutused</v>
          </cell>
          <cell r="M63" t="str">
            <v>hallatavad asutused</v>
          </cell>
          <cell r="N63">
            <v>1</v>
          </cell>
          <cell r="O63" t="str">
            <v>ameti- ja hallatavad asutused</v>
          </cell>
          <cell r="P63" t="str">
            <v>sisutööd</v>
          </cell>
          <cell r="Q63">
            <v>2</v>
          </cell>
          <cell r="R63">
            <v>2</v>
          </cell>
          <cell r="S63">
            <v>17400</v>
          </cell>
          <cell r="T63">
            <v>2</v>
          </cell>
          <cell r="U63">
            <v>2</v>
          </cell>
          <cell r="V63">
            <v>17400</v>
          </cell>
        </row>
        <row r="64">
          <cell r="A64" t="str">
            <v>Harju Maaparandusbüroo</v>
          </cell>
          <cell r="B64" t="str">
            <v>70000757</v>
          </cell>
          <cell r="C64" t="str">
            <v>maaparandusbyroo</v>
          </cell>
          <cell r="D64" t="str">
            <v>Põlluajandusameti grupp</v>
          </cell>
          <cell r="E64">
            <v>5</v>
          </cell>
          <cell r="F64" t="str">
            <v>muud ametid ja inspektsioonid</v>
          </cell>
          <cell r="G64" t="str">
            <v>013</v>
          </cell>
          <cell r="H64" t="str">
            <v>Põllumajandusministeerium</v>
          </cell>
          <cell r="I64" t="str">
            <v>PõM</v>
          </cell>
          <cell r="J64">
            <v>2</v>
          </cell>
          <cell r="K64">
            <v>7</v>
          </cell>
          <cell r="L64" t="str">
            <v>Keskvalitsuse hallatavad asutused</v>
          </cell>
          <cell r="M64" t="str">
            <v>hallatavad asutused</v>
          </cell>
          <cell r="N64">
            <v>1</v>
          </cell>
          <cell r="O64" t="str">
            <v>ameti- ja hallatavad asutused</v>
          </cell>
          <cell r="P64" t="str">
            <v>tugitööd</v>
          </cell>
          <cell r="Q64">
            <v>3</v>
          </cell>
          <cell r="R64">
            <v>3</v>
          </cell>
          <cell r="S64">
            <v>22685</v>
          </cell>
          <cell r="T64">
            <v>3</v>
          </cell>
          <cell r="U64">
            <v>3</v>
          </cell>
          <cell r="V64">
            <v>22685</v>
          </cell>
        </row>
        <row r="65">
          <cell r="A65" t="str">
            <v>Rapla Maaparandusbüroo</v>
          </cell>
          <cell r="B65" t="str">
            <v>70000763</v>
          </cell>
          <cell r="C65" t="str">
            <v>maaparandusbyroo</v>
          </cell>
          <cell r="D65" t="str">
            <v>Põlluajandusameti grupp</v>
          </cell>
          <cell r="E65">
            <v>5</v>
          </cell>
          <cell r="F65" t="str">
            <v>muud ametid ja inspektsioonid</v>
          </cell>
          <cell r="G65" t="str">
            <v>013</v>
          </cell>
          <cell r="H65" t="str">
            <v>Põllumajandusministeerium</v>
          </cell>
          <cell r="I65" t="str">
            <v>PõM</v>
          </cell>
          <cell r="J65">
            <v>2</v>
          </cell>
          <cell r="K65">
            <v>7</v>
          </cell>
          <cell r="L65" t="str">
            <v>Keskvalitsuse hallatavad asutused</v>
          </cell>
          <cell r="M65" t="str">
            <v>hallatavad asutused</v>
          </cell>
          <cell r="N65">
            <v>1</v>
          </cell>
          <cell r="O65" t="str">
            <v>ameti- ja hallatavad asutused</v>
          </cell>
          <cell r="P65" t="str">
            <v>juhitööd</v>
          </cell>
          <cell r="Q65">
            <v>2</v>
          </cell>
          <cell r="R65">
            <v>2</v>
          </cell>
          <cell r="S65">
            <v>30091</v>
          </cell>
          <cell r="T65">
            <v>2</v>
          </cell>
          <cell r="U65">
            <v>2</v>
          </cell>
          <cell r="V65">
            <v>30091</v>
          </cell>
        </row>
        <row r="66">
          <cell r="A66" t="str">
            <v>Rapla Maaparandusbüroo</v>
          </cell>
          <cell r="B66" t="str">
            <v>70000763</v>
          </cell>
          <cell r="C66" t="str">
            <v>maaparandusbyroo</v>
          </cell>
          <cell r="D66" t="str">
            <v>Põlluajandusameti grupp</v>
          </cell>
          <cell r="E66">
            <v>5</v>
          </cell>
          <cell r="F66" t="str">
            <v>muud ametid ja inspektsioonid</v>
          </cell>
          <cell r="G66" t="str">
            <v>013</v>
          </cell>
          <cell r="H66" t="str">
            <v>Põllumajandusministeerium</v>
          </cell>
          <cell r="I66" t="str">
            <v>PõM</v>
          </cell>
          <cell r="J66">
            <v>2</v>
          </cell>
          <cell r="K66">
            <v>7</v>
          </cell>
          <cell r="L66" t="str">
            <v>Keskvalitsuse hallatavad asutused</v>
          </cell>
          <cell r="M66" t="str">
            <v>hallatavad asutused</v>
          </cell>
          <cell r="N66">
            <v>1</v>
          </cell>
          <cell r="O66" t="str">
            <v>ameti- ja hallatavad asutused</v>
          </cell>
          <cell r="P66" t="str">
            <v>sisutööd</v>
          </cell>
          <cell r="Q66">
            <v>3</v>
          </cell>
          <cell r="R66">
            <v>3</v>
          </cell>
          <cell r="S66">
            <v>29526</v>
          </cell>
          <cell r="T66">
            <v>3</v>
          </cell>
          <cell r="U66">
            <v>3</v>
          </cell>
          <cell r="V66">
            <v>29526</v>
          </cell>
        </row>
        <row r="67">
          <cell r="A67" t="str">
            <v>Rapla Maaparandusbüroo</v>
          </cell>
          <cell r="B67" t="str">
            <v>70000763</v>
          </cell>
          <cell r="C67" t="str">
            <v>maaparandusbyroo</v>
          </cell>
          <cell r="D67" t="str">
            <v>Põlluajandusameti grupp</v>
          </cell>
          <cell r="E67">
            <v>5</v>
          </cell>
          <cell r="F67" t="str">
            <v>muud ametid ja inspektsioonid</v>
          </cell>
          <cell r="G67" t="str">
            <v>013</v>
          </cell>
          <cell r="H67" t="str">
            <v>Põllumajandusministeerium</v>
          </cell>
          <cell r="I67" t="str">
            <v>PõM</v>
          </cell>
          <cell r="J67">
            <v>2</v>
          </cell>
          <cell r="K67">
            <v>7</v>
          </cell>
          <cell r="L67" t="str">
            <v>Keskvalitsuse hallatavad asutused</v>
          </cell>
          <cell r="M67" t="str">
            <v>hallatavad asutused</v>
          </cell>
          <cell r="N67">
            <v>1</v>
          </cell>
          <cell r="O67" t="str">
            <v>ameti- ja hallatavad asutused</v>
          </cell>
          <cell r="P67" t="str">
            <v>tugitööd</v>
          </cell>
          <cell r="Q67">
            <v>1</v>
          </cell>
          <cell r="R67">
            <v>1</v>
          </cell>
          <cell r="S67">
            <v>4350</v>
          </cell>
          <cell r="T67">
            <v>1</v>
          </cell>
          <cell r="U67">
            <v>1</v>
          </cell>
          <cell r="V67">
            <v>4350</v>
          </cell>
        </row>
        <row r="68">
          <cell r="A68" t="str">
            <v>Lääne Maaparandusbüroo</v>
          </cell>
          <cell r="B68" t="str">
            <v>70000778</v>
          </cell>
          <cell r="C68" t="str">
            <v>maaparandusbyroo</v>
          </cell>
          <cell r="D68" t="str">
            <v>Põlluajandusameti grupp</v>
          </cell>
          <cell r="E68">
            <v>5</v>
          </cell>
          <cell r="F68" t="str">
            <v>muud ametid ja inspektsioonid</v>
          </cell>
          <cell r="G68" t="str">
            <v>013</v>
          </cell>
          <cell r="H68" t="str">
            <v>Põllumajandusministeerium</v>
          </cell>
          <cell r="I68" t="str">
            <v>PõM</v>
          </cell>
          <cell r="J68">
            <v>2</v>
          </cell>
          <cell r="K68">
            <v>7</v>
          </cell>
          <cell r="L68" t="str">
            <v>Keskvalitsuse hallatavad asutused</v>
          </cell>
          <cell r="M68" t="str">
            <v>hallatavad asutused</v>
          </cell>
          <cell r="N68">
            <v>1</v>
          </cell>
          <cell r="O68" t="str">
            <v>ameti- ja hallatavad asutused</v>
          </cell>
          <cell r="P68" t="str">
            <v>juhitööd</v>
          </cell>
          <cell r="Q68">
            <v>1</v>
          </cell>
          <cell r="R68">
            <v>1</v>
          </cell>
          <cell r="S68">
            <v>16548</v>
          </cell>
          <cell r="T68">
            <v>1</v>
          </cell>
          <cell r="U68">
            <v>1</v>
          </cell>
          <cell r="V68">
            <v>16548</v>
          </cell>
        </row>
        <row r="69">
          <cell r="A69" t="str">
            <v>Lääne Maaparandusbüroo</v>
          </cell>
          <cell r="B69" t="str">
            <v>70000778</v>
          </cell>
          <cell r="C69" t="str">
            <v>maaparandusbyroo</v>
          </cell>
          <cell r="D69" t="str">
            <v>Põlluajandusameti grupp</v>
          </cell>
          <cell r="E69">
            <v>5</v>
          </cell>
          <cell r="F69" t="str">
            <v>muud ametid ja inspektsioonid</v>
          </cell>
          <cell r="G69" t="str">
            <v>013</v>
          </cell>
          <cell r="H69" t="str">
            <v>Põllumajandusministeerium</v>
          </cell>
          <cell r="I69" t="str">
            <v>PõM</v>
          </cell>
          <cell r="J69">
            <v>2</v>
          </cell>
          <cell r="K69">
            <v>7</v>
          </cell>
          <cell r="L69" t="str">
            <v>Keskvalitsuse hallatavad asutused</v>
          </cell>
          <cell r="M69" t="str">
            <v>hallatavad asutused</v>
          </cell>
          <cell r="N69">
            <v>1</v>
          </cell>
          <cell r="O69" t="str">
            <v>ameti- ja hallatavad asutused</v>
          </cell>
          <cell r="P69" t="str">
            <v>sisutööd</v>
          </cell>
          <cell r="Q69">
            <v>5</v>
          </cell>
          <cell r="R69">
            <v>5</v>
          </cell>
          <cell r="S69">
            <v>52300</v>
          </cell>
          <cell r="T69">
            <v>5</v>
          </cell>
          <cell r="U69">
            <v>5</v>
          </cell>
          <cell r="V69">
            <v>52300</v>
          </cell>
        </row>
        <row r="70">
          <cell r="A70" t="str">
            <v>Lääne Maaparandusbüroo</v>
          </cell>
          <cell r="B70" t="str">
            <v>70000778</v>
          </cell>
          <cell r="C70" t="str">
            <v>maaparandusbyroo</v>
          </cell>
          <cell r="D70" t="str">
            <v>Põlluajandusameti grupp</v>
          </cell>
          <cell r="E70">
            <v>5</v>
          </cell>
          <cell r="F70" t="str">
            <v>muud ametid ja inspektsioonid</v>
          </cell>
          <cell r="G70" t="str">
            <v>013</v>
          </cell>
          <cell r="H70" t="str">
            <v>Põllumajandusministeerium</v>
          </cell>
          <cell r="I70" t="str">
            <v>PõM</v>
          </cell>
          <cell r="J70">
            <v>2</v>
          </cell>
          <cell r="K70">
            <v>7</v>
          </cell>
          <cell r="L70" t="str">
            <v>Keskvalitsuse hallatavad asutused</v>
          </cell>
          <cell r="M70" t="str">
            <v>hallatavad asutused</v>
          </cell>
          <cell r="N70">
            <v>1</v>
          </cell>
          <cell r="O70" t="str">
            <v>ameti- ja hallatavad asutused</v>
          </cell>
          <cell r="P70" t="str">
            <v>tugitööd</v>
          </cell>
          <cell r="Q70">
            <v>1</v>
          </cell>
          <cell r="R70">
            <v>1</v>
          </cell>
          <cell r="S70">
            <v>4350</v>
          </cell>
          <cell r="T70">
            <v>1</v>
          </cell>
          <cell r="U70">
            <v>1</v>
          </cell>
          <cell r="V70">
            <v>4350</v>
          </cell>
        </row>
        <row r="71">
          <cell r="A71" t="str">
            <v>Lennuamet</v>
          </cell>
          <cell r="B71" t="str">
            <v>70000800</v>
          </cell>
          <cell r="C71" t="str">
            <v>70000800</v>
          </cell>
          <cell r="D71" t="str">
            <v>Lennuamet</v>
          </cell>
          <cell r="E71">
            <v>5</v>
          </cell>
          <cell r="F71" t="str">
            <v>muud ametid ja inspektsioonid</v>
          </cell>
          <cell r="G71" t="str">
            <v>012</v>
          </cell>
          <cell r="H71" t="str">
            <v>Majandus- ja Kommunikatsiooniministeerium</v>
          </cell>
          <cell r="I71" t="str">
            <v>MKM</v>
          </cell>
          <cell r="J71">
            <v>1</v>
          </cell>
          <cell r="K71">
            <v>3</v>
          </cell>
          <cell r="L71" t="str">
            <v>Ametid ja inspektsioonid</v>
          </cell>
          <cell r="M71" t="str">
            <v>ametiasutused</v>
          </cell>
          <cell r="N71">
            <v>1</v>
          </cell>
          <cell r="O71" t="str">
            <v>ameti- ja hallatavad asutused</v>
          </cell>
          <cell r="P71" t="str">
            <v>juhitööd</v>
          </cell>
          <cell r="Q71">
            <v>1</v>
          </cell>
          <cell r="R71">
            <v>1</v>
          </cell>
          <cell r="S71">
            <v>35000</v>
          </cell>
          <cell r="T71">
            <v>1</v>
          </cell>
          <cell r="U71">
            <v>1</v>
          </cell>
          <cell r="V71">
            <v>35000</v>
          </cell>
          <cell r="W71">
            <v>1</v>
          </cell>
          <cell r="X71">
            <v>1</v>
          </cell>
          <cell r="Y71">
            <v>35000</v>
          </cell>
          <cell r="Z71">
            <v>1</v>
          </cell>
          <cell r="AA71">
            <v>1</v>
          </cell>
          <cell r="AB71">
            <v>1</v>
          </cell>
          <cell r="AC71">
            <v>420000</v>
          </cell>
        </row>
        <row r="72">
          <cell r="A72" t="str">
            <v>Lennuamet</v>
          </cell>
          <cell r="B72" t="str">
            <v>70000800</v>
          </cell>
          <cell r="C72" t="str">
            <v>70000800</v>
          </cell>
          <cell r="D72" t="str">
            <v>Lennuamet</v>
          </cell>
          <cell r="E72">
            <v>5</v>
          </cell>
          <cell r="F72" t="str">
            <v>muud ametid ja inspektsioonid</v>
          </cell>
          <cell r="G72" t="str">
            <v>012</v>
          </cell>
          <cell r="H72" t="str">
            <v>Majandus- ja Kommunikatsiooniministeerium</v>
          </cell>
          <cell r="I72" t="str">
            <v>MKM</v>
          </cell>
          <cell r="J72">
            <v>1</v>
          </cell>
          <cell r="K72">
            <v>3</v>
          </cell>
          <cell r="L72" t="str">
            <v>Ametid ja inspektsioonid</v>
          </cell>
          <cell r="M72" t="str">
            <v>ametiasutused</v>
          </cell>
          <cell r="N72">
            <v>1</v>
          </cell>
          <cell r="O72" t="str">
            <v>ameti- ja hallatavad asutused</v>
          </cell>
          <cell r="P72" t="str">
            <v>sisutööd</v>
          </cell>
          <cell r="Q72">
            <v>21</v>
          </cell>
          <cell r="R72">
            <v>21</v>
          </cell>
          <cell r="S72">
            <v>460117</v>
          </cell>
          <cell r="T72">
            <v>20</v>
          </cell>
          <cell r="U72">
            <v>19.5</v>
          </cell>
          <cell r="V72">
            <v>412165</v>
          </cell>
          <cell r="W72">
            <v>20</v>
          </cell>
          <cell r="X72">
            <v>19.5</v>
          </cell>
          <cell r="Y72">
            <v>431694</v>
          </cell>
          <cell r="Z72">
            <v>20</v>
          </cell>
          <cell r="AA72">
            <v>22</v>
          </cell>
          <cell r="AB72">
            <v>22</v>
          </cell>
          <cell r="AC72">
            <v>5433473</v>
          </cell>
        </row>
        <row r="73">
          <cell r="A73" t="str">
            <v>Lennuamet</v>
          </cell>
          <cell r="B73" t="str">
            <v>70000800</v>
          </cell>
          <cell r="C73" t="str">
            <v>70000800</v>
          </cell>
          <cell r="D73" t="str">
            <v>Lennuamet</v>
          </cell>
          <cell r="E73">
            <v>5</v>
          </cell>
          <cell r="F73" t="str">
            <v>muud ametid ja inspektsioonid</v>
          </cell>
          <cell r="G73" t="str">
            <v>012</v>
          </cell>
          <cell r="H73" t="str">
            <v>Majandus- ja Kommunikatsiooniministeerium</v>
          </cell>
          <cell r="I73" t="str">
            <v>MKM</v>
          </cell>
          <cell r="J73">
            <v>1</v>
          </cell>
          <cell r="K73">
            <v>3</v>
          </cell>
          <cell r="L73" t="str">
            <v>Ametid ja inspektsioonid</v>
          </cell>
          <cell r="M73" t="str">
            <v>ametiasutused</v>
          </cell>
          <cell r="N73">
            <v>1</v>
          </cell>
          <cell r="O73" t="str">
            <v>ameti- ja hallatavad asutused</v>
          </cell>
          <cell r="P73" t="str">
            <v>tugitööd</v>
          </cell>
          <cell r="Q73">
            <v>5</v>
          </cell>
          <cell r="R73">
            <v>5</v>
          </cell>
          <cell r="S73">
            <v>92117</v>
          </cell>
          <cell r="T73">
            <v>6</v>
          </cell>
          <cell r="U73">
            <v>6</v>
          </cell>
          <cell r="V73">
            <v>129737</v>
          </cell>
          <cell r="W73">
            <v>6</v>
          </cell>
          <cell r="X73">
            <v>6</v>
          </cell>
          <cell r="Y73">
            <v>114026</v>
          </cell>
          <cell r="Z73">
            <v>6</v>
          </cell>
          <cell r="AA73">
            <v>7</v>
          </cell>
          <cell r="AB73">
            <v>7</v>
          </cell>
          <cell r="AC73">
            <v>1679904</v>
          </cell>
        </row>
        <row r="74">
          <cell r="A74" t="str">
            <v>Eesti Riiklik Autoregistrikeskus</v>
          </cell>
          <cell r="B74" t="str">
            <v>70000823</v>
          </cell>
          <cell r="C74" t="str">
            <v>MAA_grupp</v>
          </cell>
          <cell r="D74" t="str">
            <v>Maanteeameti grupp</v>
          </cell>
          <cell r="E74">
            <v>5</v>
          </cell>
          <cell r="F74" t="str">
            <v>muud ametid ja inspektsioonid</v>
          </cell>
          <cell r="G74" t="str">
            <v>012</v>
          </cell>
          <cell r="H74" t="str">
            <v>Majandus- ja Kommunikatsiooniministeerium</v>
          </cell>
          <cell r="I74" t="str">
            <v>MKM</v>
          </cell>
          <cell r="J74">
            <v>2</v>
          </cell>
          <cell r="K74">
            <v>7</v>
          </cell>
          <cell r="L74" t="str">
            <v>Keskvalitsuse hallatavad asutused</v>
          </cell>
          <cell r="M74" t="str">
            <v>hallatavad asutused</v>
          </cell>
          <cell r="N74">
            <v>1</v>
          </cell>
          <cell r="O74" t="str">
            <v>ameti- ja hallatavad asutused</v>
          </cell>
          <cell r="P74" t="str">
            <v>juhitööd</v>
          </cell>
          <cell r="Q74">
            <v>4</v>
          </cell>
          <cell r="R74">
            <v>4</v>
          </cell>
          <cell r="S74">
            <v>155000</v>
          </cell>
        </row>
        <row r="75">
          <cell r="A75" t="str">
            <v>Eesti Riiklik Autoregistrikeskus</v>
          </cell>
          <cell r="B75" t="str">
            <v>70000823</v>
          </cell>
          <cell r="C75" t="str">
            <v>MAA_grupp</v>
          </cell>
          <cell r="D75" t="str">
            <v>Maanteeameti grupp</v>
          </cell>
          <cell r="E75">
            <v>5</v>
          </cell>
          <cell r="F75" t="str">
            <v>muud ametid ja inspektsioonid</v>
          </cell>
          <cell r="G75" t="str">
            <v>012</v>
          </cell>
          <cell r="H75" t="str">
            <v>Majandus- ja Kommunikatsiooniministeerium</v>
          </cell>
          <cell r="I75" t="str">
            <v>MKM</v>
          </cell>
          <cell r="J75">
            <v>2</v>
          </cell>
          <cell r="K75">
            <v>7</v>
          </cell>
          <cell r="L75" t="str">
            <v>Keskvalitsuse hallatavad asutused</v>
          </cell>
          <cell r="M75" t="str">
            <v>hallatavad asutused</v>
          </cell>
          <cell r="N75">
            <v>1</v>
          </cell>
          <cell r="O75" t="str">
            <v>ameti- ja hallatavad asutused</v>
          </cell>
          <cell r="P75" t="str">
            <v>sisutööd</v>
          </cell>
          <cell r="Q75">
            <v>208</v>
          </cell>
          <cell r="R75">
            <v>208</v>
          </cell>
          <cell r="S75">
            <v>2444563</v>
          </cell>
        </row>
        <row r="76">
          <cell r="A76" t="str">
            <v>Eesti Riiklik Autoregistrikeskus</v>
          </cell>
          <cell r="B76" t="str">
            <v>70000823</v>
          </cell>
          <cell r="C76" t="str">
            <v>MAA_grupp</v>
          </cell>
          <cell r="D76" t="str">
            <v>Maanteeameti grupp</v>
          </cell>
          <cell r="E76">
            <v>5</v>
          </cell>
          <cell r="F76" t="str">
            <v>muud ametid ja inspektsioonid</v>
          </cell>
          <cell r="G76" t="str">
            <v>012</v>
          </cell>
          <cell r="H76" t="str">
            <v>Majandus- ja Kommunikatsiooniministeerium</v>
          </cell>
          <cell r="I76" t="str">
            <v>MKM</v>
          </cell>
          <cell r="J76">
            <v>2</v>
          </cell>
          <cell r="K76">
            <v>7</v>
          </cell>
          <cell r="L76" t="str">
            <v>Keskvalitsuse hallatavad asutused</v>
          </cell>
          <cell r="M76" t="str">
            <v>hallatavad asutused</v>
          </cell>
          <cell r="N76">
            <v>1</v>
          </cell>
          <cell r="O76" t="str">
            <v>ameti- ja hallatavad asutused</v>
          </cell>
          <cell r="P76" t="str">
            <v>tugitööd</v>
          </cell>
          <cell r="Q76">
            <v>49</v>
          </cell>
          <cell r="R76">
            <v>49</v>
          </cell>
          <cell r="S76">
            <v>626495</v>
          </cell>
        </row>
        <row r="77">
          <cell r="A77" t="str">
            <v>Julgestuspolitsei</v>
          </cell>
          <cell r="B77" t="str">
            <v>70000881</v>
          </cell>
          <cell r="C77" t="str">
            <v>PPA_grupp</v>
          </cell>
          <cell r="D77" t="str">
            <v>Politsei- ja Piirivalveameti grupp</v>
          </cell>
          <cell r="E77">
            <v>4</v>
          </cell>
          <cell r="F77" t="str">
            <v>sisejulgeoleku asutused</v>
          </cell>
          <cell r="G77" t="str">
            <v>015</v>
          </cell>
          <cell r="H77" t="str">
            <v>Siseministeerium</v>
          </cell>
          <cell r="I77" t="str">
            <v>SiM</v>
          </cell>
          <cell r="J77">
            <v>1</v>
          </cell>
          <cell r="K77">
            <v>3</v>
          </cell>
          <cell r="L77" t="str">
            <v>Ametid ja inspektsioonid</v>
          </cell>
          <cell r="M77" t="str">
            <v>ametiasutused</v>
          </cell>
          <cell r="N77">
            <v>1</v>
          </cell>
          <cell r="O77" t="str">
            <v>ameti- ja hallatavad asutused</v>
          </cell>
          <cell r="P77" t="str">
            <v>juhitööd</v>
          </cell>
          <cell r="Q77">
            <v>1</v>
          </cell>
          <cell r="R77">
            <v>1</v>
          </cell>
          <cell r="S77">
            <v>45000</v>
          </cell>
          <cell r="T77">
            <v>1</v>
          </cell>
          <cell r="U77">
            <v>1</v>
          </cell>
          <cell r="V77">
            <v>41400</v>
          </cell>
        </row>
        <row r="78">
          <cell r="A78" t="str">
            <v>Julgestuspolitsei</v>
          </cell>
          <cell r="B78" t="str">
            <v>70000881</v>
          </cell>
          <cell r="C78" t="str">
            <v>PPA_grupp</v>
          </cell>
          <cell r="D78" t="str">
            <v>Politsei- ja Piirivalveameti grupp</v>
          </cell>
          <cell r="E78">
            <v>4</v>
          </cell>
          <cell r="F78" t="str">
            <v>sisejulgeoleku asutused</v>
          </cell>
          <cell r="G78" t="str">
            <v>015</v>
          </cell>
          <cell r="H78" t="str">
            <v>Siseministeerium</v>
          </cell>
          <cell r="I78" t="str">
            <v>SiM</v>
          </cell>
          <cell r="J78">
            <v>1</v>
          </cell>
          <cell r="K78">
            <v>3</v>
          </cell>
          <cell r="L78" t="str">
            <v>Ametid ja inspektsioonid</v>
          </cell>
          <cell r="M78" t="str">
            <v>ametiasutused</v>
          </cell>
          <cell r="N78">
            <v>1</v>
          </cell>
          <cell r="O78" t="str">
            <v>ameti- ja hallatavad asutused</v>
          </cell>
          <cell r="P78" t="str">
            <v>sisutööd</v>
          </cell>
          <cell r="Q78">
            <v>235</v>
          </cell>
          <cell r="R78">
            <v>235</v>
          </cell>
          <cell r="S78">
            <v>3861188</v>
          </cell>
          <cell r="T78">
            <v>238</v>
          </cell>
          <cell r="U78">
            <v>237</v>
          </cell>
          <cell r="V78">
            <v>3846963</v>
          </cell>
        </row>
        <row r="79">
          <cell r="A79" t="str">
            <v>Julgestuspolitsei</v>
          </cell>
          <cell r="B79" t="str">
            <v>70000881</v>
          </cell>
          <cell r="C79" t="str">
            <v>PPA_grupp</v>
          </cell>
          <cell r="D79" t="str">
            <v>Politsei- ja Piirivalveameti grupp</v>
          </cell>
          <cell r="E79">
            <v>4</v>
          </cell>
          <cell r="F79" t="str">
            <v>sisejulgeoleku asutused</v>
          </cell>
          <cell r="G79" t="str">
            <v>015</v>
          </cell>
          <cell r="H79" t="str">
            <v>Siseministeerium</v>
          </cell>
          <cell r="I79" t="str">
            <v>SiM</v>
          </cell>
          <cell r="J79">
            <v>1</v>
          </cell>
          <cell r="K79">
            <v>3</v>
          </cell>
          <cell r="L79" t="str">
            <v>Ametid ja inspektsioonid</v>
          </cell>
          <cell r="M79" t="str">
            <v>ametiasutused</v>
          </cell>
          <cell r="N79">
            <v>1</v>
          </cell>
          <cell r="O79" t="str">
            <v>ameti- ja hallatavad asutused</v>
          </cell>
          <cell r="P79" t="str">
            <v>tugitööd</v>
          </cell>
          <cell r="Q79">
            <v>46</v>
          </cell>
          <cell r="R79">
            <v>46</v>
          </cell>
          <cell r="S79">
            <v>629144</v>
          </cell>
          <cell r="T79">
            <v>34</v>
          </cell>
          <cell r="U79">
            <v>34</v>
          </cell>
          <cell r="V79">
            <v>486874</v>
          </cell>
        </row>
        <row r="80">
          <cell r="A80" t="str">
            <v>Justiitsministeerium</v>
          </cell>
          <cell r="B80" t="str">
            <v>70000898</v>
          </cell>
          <cell r="C80" t="str">
            <v>MIN</v>
          </cell>
          <cell r="D80" t="str">
            <v>ministeeriumid ja RK</v>
          </cell>
          <cell r="E80">
            <v>2</v>
          </cell>
          <cell r="F80" t="str">
            <v>ministeeriumid ja RK</v>
          </cell>
          <cell r="G80" t="str">
            <v>008</v>
          </cell>
          <cell r="H80" t="str">
            <v>Justiitsministeerium</v>
          </cell>
          <cell r="I80" t="str">
            <v>JuM</v>
          </cell>
          <cell r="J80">
            <v>1</v>
          </cell>
          <cell r="K80">
            <v>2</v>
          </cell>
          <cell r="L80" t="str">
            <v>Ministeeriumid ja Riigikantselei</v>
          </cell>
          <cell r="M80" t="str">
            <v>ametiasutused</v>
          </cell>
          <cell r="N80">
            <v>1</v>
          </cell>
          <cell r="O80" t="str">
            <v>ameti- ja hallatavad asutused</v>
          </cell>
          <cell r="P80" t="str">
            <v>juhitööd</v>
          </cell>
          <cell r="Q80">
            <v>6</v>
          </cell>
          <cell r="R80">
            <v>6</v>
          </cell>
          <cell r="S80">
            <v>330188</v>
          </cell>
          <cell r="T80">
            <v>6</v>
          </cell>
          <cell r="U80">
            <v>6</v>
          </cell>
          <cell r="V80">
            <v>334091</v>
          </cell>
          <cell r="W80">
            <v>6</v>
          </cell>
          <cell r="X80">
            <v>6</v>
          </cell>
          <cell r="Y80">
            <v>332147</v>
          </cell>
          <cell r="Z80">
            <v>6</v>
          </cell>
          <cell r="AA80">
            <v>6</v>
          </cell>
          <cell r="AB80">
            <v>6</v>
          </cell>
          <cell r="AC80">
            <v>4064964</v>
          </cell>
        </row>
        <row r="81">
          <cell r="A81" t="str">
            <v>Justiitsministeerium</v>
          </cell>
          <cell r="B81" t="str">
            <v>70000898</v>
          </cell>
          <cell r="C81" t="str">
            <v>MIN</v>
          </cell>
          <cell r="D81" t="str">
            <v>ministeeriumid ja RK</v>
          </cell>
          <cell r="E81">
            <v>2</v>
          </cell>
          <cell r="F81" t="str">
            <v>ministeeriumid ja RK</v>
          </cell>
          <cell r="G81" t="str">
            <v>008</v>
          </cell>
          <cell r="H81" t="str">
            <v>Justiitsministeerium</v>
          </cell>
          <cell r="I81" t="str">
            <v>JuM</v>
          </cell>
          <cell r="J81">
            <v>1</v>
          </cell>
          <cell r="K81">
            <v>2</v>
          </cell>
          <cell r="L81" t="str">
            <v>Ministeeriumid ja Riigikantselei</v>
          </cell>
          <cell r="M81" t="str">
            <v>ametiasutused</v>
          </cell>
          <cell r="N81">
            <v>1</v>
          </cell>
          <cell r="O81" t="str">
            <v>ameti- ja hallatavad asutused</v>
          </cell>
          <cell r="P81" t="str">
            <v>sisutööd</v>
          </cell>
          <cell r="Q81">
            <v>85</v>
          </cell>
          <cell r="R81">
            <v>82.45</v>
          </cell>
          <cell r="S81">
            <v>2034594</v>
          </cell>
          <cell r="T81">
            <v>77</v>
          </cell>
          <cell r="U81">
            <v>75.8</v>
          </cell>
          <cell r="V81">
            <v>1806972</v>
          </cell>
          <cell r="W81">
            <v>83</v>
          </cell>
          <cell r="X81">
            <v>81.599999999999994</v>
          </cell>
          <cell r="Y81">
            <v>1942411</v>
          </cell>
          <cell r="Z81">
            <v>87</v>
          </cell>
          <cell r="AA81">
            <v>98</v>
          </cell>
          <cell r="AB81">
            <v>87</v>
          </cell>
          <cell r="AC81">
            <v>23579268</v>
          </cell>
        </row>
        <row r="82">
          <cell r="A82" t="str">
            <v>Justiitsministeerium</v>
          </cell>
          <cell r="B82" t="str">
            <v>70000898</v>
          </cell>
          <cell r="C82" t="str">
            <v>MIN</v>
          </cell>
          <cell r="D82" t="str">
            <v>ministeeriumid ja RK</v>
          </cell>
          <cell r="E82">
            <v>2</v>
          </cell>
          <cell r="F82" t="str">
            <v>ministeeriumid ja RK</v>
          </cell>
          <cell r="G82" t="str">
            <v>008</v>
          </cell>
          <cell r="H82" t="str">
            <v>Justiitsministeerium</v>
          </cell>
          <cell r="I82" t="str">
            <v>JuM</v>
          </cell>
          <cell r="J82">
            <v>1</v>
          </cell>
          <cell r="K82">
            <v>2</v>
          </cell>
          <cell r="L82" t="str">
            <v>Ministeeriumid ja Riigikantselei</v>
          </cell>
          <cell r="M82" t="str">
            <v>ametiasutused</v>
          </cell>
          <cell r="N82">
            <v>1</v>
          </cell>
          <cell r="O82" t="str">
            <v>ameti- ja hallatavad asutused</v>
          </cell>
          <cell r="P82" t="str">
            <v>tugitööd</v>
          </cell>
          <cell r="Q82">
            <v>64</v>
          </cell>
          <cell r="R82">
            <v>63.6</v>
          </cell>
          <cell r="S82">
            <v>1185728</v>
          </cell>
          <cell r="T82">
            <v>59</v>
          </cell>
          <cell r="U82">
            <v>58.6</v>
          </cell>
          <cell r="V82">
            <v>1089545</v>
          </cell>
          <cell r="W82">
            <v>61</v>
          </cell>
          <cell r="X82">
            <v>60.6</v>
          </cell>
          <cell r="Y82">
            <v>1092224</v>
          </cell>
          <cell r="Z82">
            <v>67</v>
          </cell>
          <cell r="AA82">
            <v>69</v>
          </cell>
          <cell r="AB82">
            <v>67</v>
          </cell>
          <cell r="AC82">
            <v>14410560</v>
          </cell>
        </row>
        <row r="83">
          <cell r="A83" t="str">
            <v>Prokuratuur</v>
          </cell>
          <cell r="B83" t="str">
            <v>70000906</v>
          </cell>
          <cell r="C83" t="str">
            <v>70000906</v>
          </cell>
          <cell r="D83" t="str">
            <v>Prokuratuur</v>
          </cell>
          <cell r="E83">
            <v>3</v>
          </cell>
          <cell r="F83" t="str">
            <v>kohtud ja prokuratuur</v>
          </cell>
          <cell r="G83" t="str">
            <v>008</v>
          </cell>
          <cell r="H83" t="str">
            <v>Justiitsministeerium</v>
          </cell>
          <cell r="I83" t="str">
            <v>JuM</v>
          </cell>
          <cell r="J83">
            <v>1</v>
          </cell>
          <cell r="K83">
            <v>4</v>
          </cell>
          <cell r="L83" t="str">
            <v>Muud valitsusasutused</v>
          </cell>
          <cell r="M83" t="str">
            <v>ametiasutused</v>
          </cell>
          <cell r="N83">
            <v>1</v>
          </cell>
          <cell r="O83" t="str">
            <v>ameti- ja hallatavad asutused</v>
          </cell>
          <cell r="P83" t="str">
            <v>juhitööd</v>
          </cell>
          <cell r="Q83">
            <v>5</v>
          </cell>
          <cell r="R83">
            <v>5</v>
          </cell>
          <cell r="S83">
            <v>255530</v>
          </cell>
          <cell r="T83">
            <v>5</v>
          </cell>
          <cell r="U83">
            <v>5</v>
          </cell>
          <cell r="V83">
            <v>244330</v>
          </cell>
          <cell r="W83">
            <v>4</v>
          </cell>
          <cell r="X83">
            <v>4</v>
          </cell>
          <cell r="Y83">
            <v>206300</v>
          </cell>
          <cell r="Z83">
            <v>4</v>
          </cell>
          <cell r="AA83">
            <v>4</v>
          </cell>
          <cell r="AB83">
            <v>4</v>
          </cell>
          <cell r="AC83">
            <v>2406283</v>
          </cell>
        </row>
        <row r="84">
          <cell r="A84" t="str">
            <v>Prokuratuur</v>
          </cell>
          <cell r="B84" t="str">
            <v>70000906</v>
          </cell>
          <cell r="C84" t="str">
            <v>70000906</v>
          </cell>
          <cell r="D84" t="str">
            <v>Prokuratuur</v>
          </cell>
          <cell r="E84">
            <v>3</v>
          </cell>
          <cell r="F84" t="str">
            <v>kohtud ja prokuratuur</v>
          </cell>
          <cell r="G84" t="str">
            <v>008</v>
          </cell>
          <cell r="H84" t="str">
            <v>Justiitsministeerium</v>
          </cell>
          <cell r="I84" t="str">
            <v>JuM</v>
          </cell>
          <cell r="J84">
            <v>1</v>
          </cell>
          <cell r="K84">
            <v>4</v>
          </cell>
          <cell r="L84" t="str">
            <v>Muud valitsusasutused</v>
          </cell>
          <cell r="M84" t="str">
            <v>ametiasutused</v>
          </cell>
          <cell r="N84">
            <v>1</v>
          </cell>
          <cell r="O84" t="str">
            <v>ameti- ja hallatavad asutused</v>
          </cell>
          <cell r="P84" t="str">
            <v>sisutööd</v>
          </cell>
          <cell r="Q84">
            <v>174</v>
          </cell>
          <cell r="R84">
            <v>173.5</v>
          </cell>
          <cell r="S84">
            <v>5921775</v>
          </cell>
          <cell r="T84">
            <v>172</v>
          </cell>
          <cell r="U84">
            <v>172</v>
          </cell>
          <cell r="V84">
            <v>5808060</v>
          </cell>
          <cell r="W84">
            <v>173</v>
          </cell>
          <cell r="X84">
            <v>173</v>
          </cell>
          <cell r="Y84">
            <v>5617758</v>
          </cell>
          <cell r="Z84">
            <v>183</v>
          </cell>
          <cell r="AA84">
            <v>195</v>
          </cell>
          <cell r="AB84">
            <v>183</v>
          </cell>
          <cell r="AC84">
            <v>67518600</v>
          </cell>
        </row>
        <row r="85">
          <cell r="A85" t="str">
            <v>Prokuratuur</v>
          </cell>
          <cell r="B85" t="str">
            <v>70000906</v>
          </cell>
          <cell r="C85" t="str">
            <v>70000906</v>
          </cell>
          <cell r="D85" t="str">
            <v>Prokuratuur</v>
          </cell>
          <cell r="E85">
            <v>3</v>
          </cell>
          <cell r="F85" t="str">
            <v>kohtud ja prokuratuur</v>
          </cell>
          <cell r="G85" t="str">
            <v>008</v>
          </cell>
          <cell r="H85" t="str">
            <v>Justiitsministeerium</v>
          </cell>
          <cell r="I85" t="str">
            <v>JuM</v>
          </cell>
          <cell r="J85">
            <v>1</v>
          </cell>
          <cell r="K85">
            <v>4</v>
          </cell>
          <cell r="L85" t="str">
            <v>Muud valitsusasutused</v>
          </cell>
          <cell r="M85" t="str">
            <v>ametiasutused</v>
          </cell>
          <cell r="N85">
            <v>1</v>
          </cell>
          <cell r="O85" t="str">
            <v>ameti- ja hallatavad asutused</v>
          </cell>
          <cell r="P85" t="str">
            <v>tugitööd</v>
          </cell>
          <cell r="Q85">
            <v>81</v>
          </cell>
          <cell r="R85">
            <v>79.5</v>
          </cell>
          <cell r="S85">
            <v>1038290</v>
          </cell>
          <cell r="T85">
            <v>77</v>
          </cell>
          <cell r="U85">
            <v>76.5</v>
          </cell>
          <cell r="V85">
            <v>1017020</v>
          </cell>
          <cell r="W85">
            <v>80</v>
          </cell>
          <cell r="X85">
            <v>79</v>
          </cell>
          <cell r="Y85">
            <v>1035620</v>
          </cell>
          <cell r="Z85">
            <v>81</v>
          </cell>
          <cell r="AA85">
            <v>88</v>
          </cell>
          <cell r="AB85">
            <v>82</v>
          </cell>
          <cell r="AC85">
            <v>12661200</v>
          </cell>
        </row>
        <row r="86">
          <cell r="A86" t="str">
            <v>Kultuuriministeerium</v>
          </cell>
          <cell r="B86" t="str">
            <v>70000941</v>
          </cell>
          <cell r="C86" t="str">
            <v>MIN</v>
          </cell>
          <cell r="D86" t="str">
            <v>ministeeriumid ja RK</v>
          </cell>
          <cell r="E86">
            <v>2</v>
          </cell>
          <cell r="F86" t="str">
            <v>ministeeriumid ja RK</v>
          </cell>
          <cell r="G86" t="str">
            <v>011</v>
          </cell>
          <cell r="H86" t="str">
            <v>Kultuuriministeerium</v>
          </cell>
          <cell r="I86" t="str">
            <v>KuM</v>
          </cell>
          <cell r="J86">
            <v>1</v>
          </cell>
          <cell r="K86">
            <v>2</v>
          </cell>
          <cell r="L86" t="str">
            <v>Ministeeriumid ja Riigikantselei</v>
          </cell>
          <cell r="M86" t="str">
            <v>ametiasutused</v>
          </cell>
          <cell r="N86">
            <v>1</v>
          </cell>
          <cell r="O86" t="str">
            <v>ameti- ja hallatavad asutused</v>
          </cell>
          <cell r="P86" t="str">
            <v>juhitööd</v>
          </cell>
          <cell r="Q86">
            <v>6</v>
          </cell>
          <cell r="R86">
            <v>6</v>
          </cell>
          <cell r="S86">
            <v>264778</v>
          </cell>
          <cell r="T86">
            <v>6</v>
          </cell>
          <cell r="U86">
            <v>6</v>
          </cell>
          <cell r="V86">
            <v>244513</v>
          </cell>
          <cell r="W86">
            <v>6</v>
          </cell>
          <cell r="X86">
            <v>6</v>
          </cell>
          <cell r="Y86">
            <v>245946</v>
          </cell>
          <cell r="Z86">
            <v>6</v>
          </cell>
          <cell r="AA86">
            <v>6</v>
          </cell>
          <cell r="AB86">
            <v>6</v>
          </cell>
          <cell r="AC86">
            <v>2951352</v>
          </cell>
        </row>
        <row r="87">
          <cell r="A87" t="str">
            <v>Kultuuriministeerium</v>
          </cell>
          <cell r="B87" t="str">
            <v>70000941</v>
          </cell>
          <cell r="C87" t="str">
            <v>MIN</v>
          </cell>
          <cell r="D87" t="str">
            <v>ministeeriumid ja RK</v>
          </cell>
          <cell r="E87">
            <v>2</v>
          </cell>
          <cell r="F87" t="str">
            <v>ministeeriumid ja RK</v>
          </cell>
          <cell r="G87" t="str">
            <v>011</v>
          </cell>
          <cell r="H87" t="str">
            <v>Kultuuriministeerium</v>
          </cell>
          <cell r="I87" t="str">
            <v>KuM</v>
          </cell>
          <cell r="J87">
            <v>1</v>
          </cell>
          <cell r="K87">
            <v>2</v>
          </cell>
          <cell r="L87" t="str">
            <v>Ministeeriumid ja Riigikantselei</v>
          </cell>
          <cell r="M87" t="str">
            <v>ametiasutused</v>
          </cell>
          <cell r="N87">
            <v>1</v>
          </cell>
          <cell r="O87" t="str">
            <v>ameti- ja hallatavad asutused</v>
          </cell>
          <cell r="P87" t="str">
            <v>sisutööd</v>
          </cell>
          <cell r="Q87">
            <v>25</v>
          </cell>
          <cell r="R87">
            <v>25</v>
          </cell>
          <cell r="S87">
            <v>555324</v>
          </cell>
          <cell r="T87">
            <v>27</v>
          </cell>
          <cell r="U87">
            <v>26.5</v>
          </cell>
          <cell r="V87">
            <v>542706</v>
          </cell>
          <cell r="W87">
            <v>30</v>
          </cell>
          <cell r="X87">
            <v>29.5</v>
          </cell>
          <cell r="Y87">
            <v>624592</v>
          </cell>
          <cell r="Z87">
            <v>39</v>
          </cell>
          <cell r="AA87">
            <v>43</v>
          </cell>
          <cell r="AB87">
            <v>35</v>
          </cell>
          <cell r="AC87">
            <v>8557764</v>
          </cell>
        </row>
        <row r="88">
          <cell r="A88" t="str">
            <v>Kultuuriministeerium</v>
          </cell>
          <cell r="B88" t="str">
            <v>70000941</v>
          </cell>
          <cell r="C88" t="str">
            <v>MIN</v>
          </cell>
          <cell r="D88" t="str">
            <v>ministeeriumid ja RK</v>
          </cell>
          <cell r="E88">
            <v>2</v>
          </cell>
          <cell r="F88" t="str">
            <v>ministeeriumid ja RK</v>
          </cell>
          <cell r="G88" t="str">
            <v>011</v>
          </cell>
          <cell r="H88" t="str">
            <v>Kultuuriministeerium</v>
          </cell>
          <cell r="I88" t="str">
            <v>KuM</v>
          </cell>
          <cell r="J88">
            <v>1</v>
          </cell>
          <cell r="K88">
            <v>2</v>
          </cell>
          <cell r="L88" t="str">
            <v>Ministeeriumid ja Riigikantselei</v>
          </cell>
          <cell r="M88" t="str">
            <v>ametiasutused</v>
          </cell>
          <cell r="N88">
            <v>1</v>
          </cell>
          <cell r="O88" t="str">
            <v>ameti- ja hallatavad asutused</v>
          </cell>
          <cell r="P88" t="str">
            <v>tugitööd</v>
          </cell>
          <cell r="Q88">
            <v>30</v>
          </cell>
          <cell r="R88">
            <v>29.5</v>
          </cell>
          <cell r="S88">
            <v>495009</v>
          </cell>
          <cell r="T88">
            <v>32</v>
          </cell>
          <cell r="U88">
            <v>31.75</v>
          </cell>
          <cell r="V88">
            <v>573574</v>
          </cell>
          <cell r="W88">
            <v>27</v>
          </cell>
          <cell r="X88">
            <v>26.75</v>
          </cell>
          <cell r="Y88">
            <v>459006</v>
          </cell>
          <cell r="Z88">
            <v>32</v>
          </cell>
          <cell r="AA88">
            <v>41</v>
          </cell>
          <cell r="AB88">
            <v>38</v>
          </cell>
          <cell r="AC88">
            <v>7409664</v>
          </cell>
        </row>
        <row r="89">
          <cell r="A89" t="str">
            <v>Muinsuskaitseamet</v>
          </cell>
          <cell r="B89" t="str">
            <v>70000958</v>
          </cell>
          <cell r="C89" t="str">
            <v>70000958</v>
          </cell>
          <cell r="D89" t="str">
            <v>Muinsuskaitseamet</v>
          </cell>
          <cell r="E89">
            <v>5</v>
          </cell>
          <cell r="F89" t="str">
            <v>muud ametid ja inspektsioonid</v>
          </cell>
          <cell r="G89" t="str">
            <v>011</v>
          </cell>
          <cell r="H89" t="str">
            <v>Kultuuriministeerium</v>
          </cell>
          <cell r="I89" t="str">
            <v>KuM</v>
          </cell>
          <cell r="J89">
            <v>1</v>
          </cell>
          <cell r="K89">
            <v>3</v>
          </cell>
          <cell r="L89" t="str">
            <v>Ametid ja inspektsioonid</v>
          </cell>
          <cell r="M89" t="str">
            <v>ametiasutused</v>
          </cell>
          <cell r="N89">
            <v>1</v>
          </cell>
          <cell r="O89" t="str">
            <v>ameti- ja hallatavad asutused</v>
          </cell>
          <cell r="P89" t="str">
            <v>juhitööd</v>
          </cell>
          <cell r="Q89">
            <v>2</v>
          </cell>
          <cell r="R89">
            <v>1.1000000000000001</v>
          </cell>
          <cell r="S89">
            <v>41375</v>
          </cell>
          <cell r="T89">
            <v>2</v>
          </cell>
          <cell r="U89">
            <v>1.1000000000000001</v>
          </cell>
          <cell r="V89">
            <v>41375</v>
          </cell>
          <cell r="W89">
            <v>1</v>
          </cell>
          <cell r="X89">
            <v>1</v>
          </cell>
          <cell r="Y89">
            <v>38775</v>
          </cell>
          <cell r="Z89">
            <v>2</v>
          </cell>
          <cell r="AA89">
            <v>2</v>
          </cell>
          <cell r="AB89">
            <v>2</v>
          </cell>
          <cell r="AC89">
            <v>777300</v>
          </cell>
        </row>
        <row r="90">
          <cell r="A90" t="str">
            <v>Muinsuskaitseamet</v>
          </cell>
          <cell r="B90" t="str">
            <v>70000958</v>
          </cell>
          <cell r="C90" t="str">
            <v>70000958</v>
          </cell>
          <cell r="D90" t="str">
            <v>Muinsuskaitseamet</v>
          </cell>
          <cell r="E90">
            <v>5</v>
          </cell>
          <cell r="F90" t="str">
            <v>muud ametid ja inspektsioonid</v>
          </cell>
          <cell r="G90" t="str">
            <v>011</v>
          </cell>
          <cell r="H90" t="str">
            <v>Kultuuriministeerium</v>
          </cell>
          <cell r="I90" t="str">
            <v>KuM</v>
          </cell>
          <cell r="J90">
            <v>1</v>
          </cell>
          <cell r="K90">
            <v>3</v>
          </cell>
          <cell r="L90" t="str">
            <v>Ametid ja inspektsioonid</v>
          </cell>
          <cell r="M90" t="str">
            <v>ametiasutused</v>
          </cell>
          <cell r="N90">
            <v>1</v>
          </cell>
          <cell r="O90" t="str">
            <v>ameti- ja hallatavad asutused</v>
          </cell>
          <cell r="P90" t="str">
            <v>sisutööd</v>
          </cell>
          <cell r="Q90">
            <v>40</v>
          </cell>
          <cell r="R90">
            <v>39.5</v>
          </cell>
          <cell r="S90">
            <v>567230</v>
          </cell>
          <cell r="T90">
            <v>40</v>
          </cell>
          <cell r="U90">
            <v>39.5</v>
          </cell>
          <cell r="V90">
            <v>564910</v>
          </cell>
          <cell r="W90">
            <v>37</v>
          </cell>
          <cell r="X90">
            <v>36.5</v>
          </cell>
          <cell r="Y90">
            <v>519658</v>
          </cell>
          <cell r="Z90">
            <v>39</v>
          </cell>
          <cell r="AA90">
            <v>39</v>
          </cell>
          <cell r="AB90">
            <v>39</v>
          </cell>
          <cell r="AC90">
            <v>6817896</v>
          </cell>
        </row>
        <row r="91">
          <cell r="A91" t="str">
            <v>Muinsuskaitseamet</v>
          </cell>
          <cell r="B91" t="str">
            <v>70000958</v>
          </cell>
          <cell r="C91" t="str">
            <v>70000958</v>
          </cell>
          <cell r="D91" t="str">
            <v>Muinsuskaitseamet</v>
          </cell>
          <cell r="E91">
            <v>5</v>
          </cell>
          <cell r="F91" t="str">
            <v>muud ametid ja inspektsioonid</v>
          </cell>
          <cell r="G91" t="str">
            <v>011</v>
          </cell>
          <cell r="H91" t="str">
            <v>Kultuuriministeerium</v>
          </cell>
          <cell r="I91" t="str">
            <v>KuM</v>
          </cell>
          <cell r="J91">
            <v>1</v>
          </cell>
          <cell r="K91">
            <v>3</v>
          </cell>
          <cell r="L91" t="str">
            <v>Ametid ja inspektsioonid</v>
          </cell>
          <cell r="M91" t="str">
            <v>ametiasutused</v>
          </cell>
          <cell r="N91">
            <v>1</v>
          </cell>
          <cell r="O91" t="str">
            <v>ameti- ja hallatavad asutused</v>
          </cell>
          <cell r="P91" t="str">
            <v>tugitööd</v>
          </cell>
          <cell r="Q91">
            <v>10</v>
          </cell>
          <cell r="R91">
            <v>9.5</v>
          </cell>
          <cell r="S91">
            <v>136539</v>
          </cell>
          <cell r="T91">
            <v>9</v>
          </cell>
          <cell r="U91">
            <v>8.5</v>
          </cell>
          <cell r="V91">
            <v>128663</v>
          </cell>
          <cell r="W91">
            <v>11</v>
          </cell>
          <cell r="X91">
            <v>10.5</v>
          </cell>
          <cell r="Y91">
            <v>156543</v>
          </cell>
          <cell r="Z91">
            <v>11</v>
          </cell>
          <cell r="AA91">
            <v>11</v>
          </cell>
          <cell r="AB91">
            <v>11</v>
          </cell>
          <cell r="AC91">
            <v>1956564</v>
          </cell>
        </row>
        <row r="92">
          <cell r="A92" t="str">
            <v>Ennistuskoda "Kanut"</v>
          </cell>
          <cell r="B92" t="str">
            <v>70000970</v>
          </cell>
          <cell r="C92" t="str">
            <v>muu_val_sekt</v>
          </cell>
          <cell r="D92" t="str">
            <v>muu valitsussektor</v>
          </cell>
          <cell r="E92">
            <v>15</v>
          </cell>
          <cell r="F92" t="str">
            <v>muu valitsussektor</v>
          </cell>
          <cell r="G92" t="str">
            <v>011</v>
          </cell>
          <cell r="H92" t="str">
            <v>Kultuuriministeerium</v>
          </cell>
          <cell r="I92" t="str">
            <v>KuM</v>
          </cell>
          <cell r="J92">
            <v>2</v>
          </cell>
          <cell r="K92">
            <v>7</v>
          </cell>
          <cell r="L92" t="str">
            <v>Keskvalitsuse hallatavad asutused</v>
          </cell>
          <cell r="M92" t="str">
            <v>hallatavad asutused</v>
          </cell>
          <cell r="N92">
            <v>1</v>
          </cell>
          <cell r="O92" t="str">
            <v>ameti- ja hallatavad asutused</v>
          </cell>
          <cell r="P92" t="str">
            <v>juhitööd</v>
          </cell>
          <cell r="Q92">
            <v>2</v>
          </cell>
          <cell r="R92">
            <v>2</v>
          </cell>
          <cell r="S92">
            <v>36320</v>
          </cell>
          <cell r="T92">
            <v>2</v>
          </cell>
          <cell r="U92">
            <v>2</v>
          </cell>
          <cell r="V92">
            <v>36320</v>
          </cell>
          <cell r="W92">
            <v>2</v>
          </cell>
          <cell r="X92">
            <v>2</v>
          </cell>
          <cell r="Y92">
            <v>36320</v>
          </cell>
          <cell r="Z92">
            <v>2</v>
          </cell>
          <cell r="AA92">
            <v>2</v>
          </cell>
          <cell r="AB92">
            <v>2</v>
          </cell>
          <cell r="AC92">
            <v>435840</v>
          </cell>
        </row>
        <row r="93">
          <cell r="A93" t="str">
            <v>Ennistuskoda "Kanut"</v>
          </cell>
          <cell r="B93" t="str">
            <v>70000970</v>
          </cell>
          <cell r="C93" t="str">
            <v>muu_val_sekt</v>
          </cell>
          <cell r="D93" t="str">
            <v>muu valitsussektor</v>
          </cell>
          <cell r="E93">
            <v>15</v>
          </cell>
          <cell r="F93" t="str">
            <v>muu valitsussektor</v>
          </cell>
          <cell r="G93" t="str">
            <v>011</v>
          </cell>
          <cell r="H93" t="str">
            <v>Kultuuriministeerium</v>
          </cell>
          <cell r="I93" t="str">
            <v>KuM</v>
          </cell>
          <cell r="J93">
            <v>2</v>
          </cell>
          <cell r="K93">
            <v>7</v>
          </cell>
          <cell r="L93" t="str">
            <v>Keskvalitsuse hallatavad asutused</v>
          </cell>
          <cell r="M93" t="str">
            <v>hallatavad asutused</v>
          </cell>
          <cell r="N93">
            <v>1</v>
          </cell>
          <cell r="O93" t="str">
            <v>ameti- ja hallatavad asutused</v>
          </cell>
          <cell r="P93" t="str">
            <v>sisutööd</v>
          </cell>
          <cell r="Q93">
            <v>23</v>
          </cell>
          <cell r="R93">
            <v>19.700000000000003</v>
          </cell>
          <cell r="S93">
            <v>215570</v>
          </cell>
          <cell r="T93">
            <v>22.5</v>
          </cell>
          <cell r="U93">
            <v>19.900000000000002</v>
          </cell>
          <cell r="V93">
            <v>215570</v>
          </cell>
          <cell r="W93">
            <v>23</v>
          </cell>
          <cell r="X93">
            <v>19.399999999999999</v>
          </cell>
          <cell r="Y93">
            <v>213490</v>
          </cell>
          <cell r="Z93">
            <v>19</v>
          </cell>
          <cell r="AA93">
            <v>23</v>
          </cell>
          <cell r="AB93">
            <v>19</v>
          </cell>
          <cell r="AC93">
            <v>2354256</v>
          </cell>
        </row>
        <row r="94">
          <cell r="A94" t="str">
            <v>Ennistuskoda "Kanut"</v>
          </cell>
          <cell r="B94" t="str">
            <v>70000970</v>
          </cell>
          <cell r="C94" t="str">
            <v>muu_val_sekt</v>
          </cell>
          <cell r="D94" t="str">
            <v>muu valitsussektor</v>
          </cell>
          <cell r="E94">
            <v>15</v>
          </cell>
          <cell r="F94" t="str">
            <v>muu valitsussektor</v>
          </cell>
          <cell r="G94" t="str">
            <v>011</v>
          </cell>
          <cell r="H94" t="str">
            <v>Kultuuriministeerium</v>
          </cell>
          <cell r="I94" t="str">
            <v>KuM</v>
          </cell>
          <cell r="J94">
            <v>2</v>
          </cell>
          <cell r="K94">
            <v>7</v>
          </cell>
          <cell r="L94" t="str">
            <v>Keskvalitsuse hallatavad asutused</v>
          </cell>
          <cell r="M94" t="str">
            <v>hallatavad asutused</v>
          </cell>
          <cell r="N94">
            <v>1</v>
          </cell>
          <cell r="O94" t="str">
            <v>ameti- ja hallatavad asutused</v>
          </cell>
          <cell r="P94" t="str">
            <v>tugitööd</v>
          </cell>
          <cell r="Q94">
            <v>6</v>
          </cell>
          <cell r="R94">
            <v>5</v>
          </cell>
          <cell r="S94">
            <v>55200</v>
          </cell>
          <cell r="T94">
            <v>5.5</v>
          </cell>
          <cell r="U94">
            <v>5</v>
          </cell>
          <cell r="V94">
            <v>55200</v>
          </cell>
          <cell r="W94">
            <v>4</v>
          </cell>
          <cell r="X94">
            <v>4</v>
          </cell>
          <cell r="Y94">
            <v>45600</v>
          </cell>
          <cell r="Z94">
            <v>3</v>
          </cell>
          <cell r="AA94">
            <v>3</v>
          </cell>
          <cell r="AB94">
            <v>3</v>
          </cell>
          <cell r="AC94">
            <v>432000</v>
          </cell>
        </row>
        <row r="95">
          <cell r="A95" t="str">
            <v>Teater "Vanalinnastuudio"</v>
          </cell>
          <cell r="B95" t="str">
            <v>70000987</v>
          </cell>
          <cell r="C95" t="str">
            <v>teatrid</v>
          </cell>
          <cell r="D95" t="str">
            <v>teatrid</v>
          </cell>
          <cell r="E95">
            <v>11</v>
          </cell>
          <cell r="F95" t="str">
            <v>kultuuriasutused</v>
          </cell>
          <cell r="G95" t="str">
            <v>011</v>
          </cell>
          <cell r="H95" t="str">
            <v>Kultuuriministeerium</v>
          </cell>
          <cell r="I95" t="str">
            <v>KuM</v>
          </cell>
          <cell r="J95">
            <v>2</v>
          </cell>
          <cell r="K95">
            <v>7</v>
          </cell>
          <cell r="L95" t="str">
            <v>Keskvalitsuse hallatavad asutused</v>
          </cell>
          <cell r="M95" t="str">
            <v>hallatavad asutused</v>
          </cell>
          <cell r="N95">
            <v>1</v>
          </cell>
          <cell r="O95" t="str">
            <v>ameti- ja hallatavad asutused</v>
          </cell>
          <cell r="P95" t="str">
            <v>juhitööd</v>
          </cell>
          <cell r="Q95">
            <v>2</v>
          </cell>
          <cell r="R95">
            <v>2</v>
          </cell>
          <cell r="S95">
            <v>57000</v>
          </cell>
          <cell r="T95">
            <v>2</v>
          </cell>
          <cell r="U95">
            <v>2</v>
          </cell>
          <cell r="V95">
            <v>57000</v>
          </cell>
          <cell r="W95">
            <v>2</v>
          </cell>
          <cell r="X95">
            <v>2</v>
          </cell>
          <cell r="Y95">
            <v>52500</v>
          </cell>
        </row>
        <row r="96">
          <cell r="A96" t="str">
            <v>Teater "Vanalinnastuudio"</v>
          </cell>
          <cell r="B96" t="str">
            <v>70000987</v>
          </cell>
          <cell r="C96" t="str">
            <v>teatrid</v>
          </cell>
          <cell r="D96" t="str">
            <v>teatrid</v>
          </cell>
          <cell r="E96">
            <v>11</v>
          </cell>
          <cell r="F96" t="str">
            <v>kultuuriasutused</v>
          </cell>
          <cell r="G96" t="str">
            <v>011</v>
          </cell>
          <cell r="H96" t="str">
            <v>Kultuuriministeerium</v>
          </cell>
          <cell r="I96" t="str">
            <v>KuM</v>
          </cell>
          <cell r="J96">
            <v>2</v>
          </cell>
          <cell r="K96">
            <v>7</v>
          </cell>
          <cell r="L96" t="str">
            <v>Keskvalitsuse hallatavad asutused</v>
          </cell>
          <cell r="M96" t="str">
            <v>hallatavad asutused</v>
          </cell>
          <cell r="N96">
            <v>1</v>
          </cell>
          <cell r="O96" t="str">
            <v>ameti- ja hallatavad asutused</v>
          </cell>
          <cell r="P96" t="str">
            <v>sisutööd</v>
          </cell>
          <cell r="Q96">
            <v>33</v>
          </cell>
          <cell r="R96">
            <v>31.25</v>
          </cell>
          <cell r="S96">
            <v>396500</v>
          </cell>
          <cell r="T96">
            <v>30.5</v>
          </cell>
          <cell r="U96">
            <v>29.5</v>
          </cell>
          <cell r="V96">
            <v>371500</v>
          </cell>
          <cell r="W96">
            <v>30.5</v>
          </cell>
          <cell r="X96">
            <v>29.5</v>
          </cell>
          <cell r="Y96">
            <v>354300</v>
          </cell>
          <cell r="Z96">
            <v>35</v>
          </cell>
          <cell r="AA96">
            <v>37</v>
          </cell>
          <cell r="AB96">
            <v>35</v>
          </cell>
          <cell r="AC96">
            <v>5460000</v>
          </cell>
        </row>
        <row r="97">
          <cell r="A97" t="str">
            <v>Teater "Vanalinnastuudio"</v>
          </cell>
          <cell r="B97" t="str">
            <v>70000987</v>
          </cell>
          <cell r="C97" t="str">
            <v>teatrid</v>
          </cell>
          <cell r="D97" t="str">
            <v>teatrid</v>
          </cell>
          <cell r="E97">
            <v>11</v>
          </cell>
          <cell r="F97" t="str">
            <v>kultuuriasutused</v>
          </cell>
          <cell r="G97" t="str">
            <v>011</v>
          </cell>
          <cell r="H97" t="str">
            <v>Kultuuriministeerium</v>
          </cell>
          <cell r="I97" t="str">
            <v>KuM</v>
          </cell>
          <cell r="J97">
            <v>2</v>
          </cell>
          <cell r="K97">
            <v>7</v>
          </cell>
          <cell r="L97" t="str">
            <v>Keskvalitsuse hallatavad asutused</v>
          </cell>
          <cell r="M97" t="str">
            <v>hallatavad asutused</v>
          </cell>
          <cell r="N97">
            <v>1</v>
          </cell>
          <cell r="O97" t="str">
            <v>ameti- ja hallatavad asutused</v>
          </cell>
          <cell r="P97" t="str">
            <v>tugitööd</v>
          </cell>
          <cell r="Q97">
            <v>14</v>
          </cell>
          <cell r="R97">
            <v>13</v>
          </cell>
          <cell r="S97">
            <v>108550</v>
          </cell>
          <cell r="T97">
            <v>14</v>
          </cell>
          <cell r="U97">
            <v>13.5</v>
          </cell>
          <cell r="V97">
            <v>118550</v>
          </cell>
          <cell r="W97">
            <v>15</v>
          </cell>
          <cell r="X97">
            <v>14</v>
          </cell>
          <cell r="Y97">
            <v>118230</v>
          </cell>
          <cell r="Z97">
            <v>13</v>
          </cell>
          <cell r="AA97">
            <v>14</v>
          </cell>
          <cell r="AB97">
            <v>14</v>
          </cell>
          <cell r="AC97">
            <v>1495000</v>
          </cell>
        </row>
        <row r="98">
          <cell r="A98" t="str">
            <v>Eesti Meremuuseum</v>
          </cell>
          <cell r="B98" t="str">
            <v>70001001</v>
          </cell>
          <cell r="C98" t="str">
            <v>muuseum</v>
          </cell>
          <cell r="D98" t="str">
            <v>muuseumid</v>
          </cell>
          <cell r="E98">
            <v>11</v>
          </cell>
          <cell r="F98" t="str">
            <v>kultuuriasutused</v>
          </cell>
          <cell r="G98" t="str">
            <v>011</v>
          </cell>
          <cell r="H98" t="str">
            <v>Kultuuriministeerium</v>
          </cell>
          <cell r="I98" t="str">
            <v>KuM</v>
          </cell>
          <cell r="J98">
            <v>2</v>
          </cell>
          <cell r="K98">
            <v>7</v>
          </cell>
          <cell r="L98" t="str">
            <v>Keskvalitsuse hallatavad asutused</v>
          </cell>
          <cell r="M98" t="str">
            <v>hallatavad asutused</v>
          </cell>
          <cell r="N98">
            <v>1</v>
          </cell>
          <cell r="O98" t="str">
            <v>ameti- ja hallatavad asutused</v>
          </cell>
          <cell r="P98" t="str">
            <v>juhitööd</v>
          </cell>
          <cell r="Q98">
            <v>1</v>
          </cell>
          <cell r="R98">
            <v>1</v>
          </cell>
          <cell r="S98">
            <v>20500</v>
          </cell>
          <cell r="T98">
            <v>1</v>
          </cell>
          <cell r="U98">
            <v>1</v>
          </cell>
          <cell r="V98">
            <v>20500</v>
          </cell>
          <cell r="W98">
            <v>1</v>
          </cell>
          <cell r="X98">
            <v>1</v>
          </cell>
          <cell r="Y98">
            <v>20500</v>
          </cell>
          <cell r="Z98">
            <v>1</v>
          </cell>
          <cell r="AA98">
            <v>2</v>
          </cell>
          <cell r="AB98">
            <v>2</v>
          </cell>
          <cell r="AC98">
            <v>400800</v>
          </cell>
        </row>
        <row r="99">
          <cell r="A99" t="str">
            <v>Eesti Meremuuseum</v>
          </cell>
          <cell r="B99" t="str">
            <v>70001001</v>
          </cell>
          <cell r="C99" t="str">
            <v>muuseum</v>
          </cell>
          <cell r="D99" t="str">
            <v>muuseumid</v>
          </cell>
          <cell r="E99">
            <v>11</v>
          </cell>
          <cell r="F99" t="str">
            <v>kultuuriasutused</v>
          </cell>
          <cell r="G99" t="str">
            <v>011</v>
          </cell>
          <cell r="H99" t="str">
            <v>Kultuuriministeerium</v>
          </cell>
          <cell r="I99" t="str">
            <v>KuM</v>
          </cell>
          <cell r="J99">
            <v>2</v>
          </cell>
          <cell r="K99">
            <v>7</v>
          </cell>
          <cell r="L99" t="str">
            <v>Keskvalitsuse hallatavad asutused</v>
          </cell>
          <cell r="M99" t="str">
            <v>hallatavad asutused</v>
          </cell>
          <cell r="N99">
            <v>1</v>
          </cell>
          <cell r="O99" t="str">
            <v>ameti- ja hallatavad asutused</v>
          </cell>
          <cell r="P99" t="str">
            <v>sisutööd</v>
          </cell>
          <cell r="Q99">
            <v>31</v>
          </cell>
          <cell r="R99">
            <v>30.75</v>
          </cell>
          <cell r="S99">
            <v>211175</v>
          </cell>
          <cell r="T99">
            <v>24</v>
          </cell>
          <cell r="U99">
            <v>23.5</v>
          </cell>
          <cell r="V99">
            <v>176750</v>
          </cell>
          <cell r="W99">
            <v>11</v>
          </cell>
          <cell r="X99">
            <v>10.5</v>
          </cell>
          <cell r="Y99">
            <v>120500</v>
          </cell>
          <cell r="Z99">
            <v>11</v>
          </cell>
          <cell r="AA99">
            <v>19</v>
          </cell>
          <cell r="AB99">
            <v>17</v>
          </cell>
          <cell r="AC99">
            <v>2238800</v>
          </cell>
        </row>
        <row r="100">
          <cell r="A100" t="str">
            <v>Eesti Meremuuseum</v>
          </cell>
          <cell r="B100" t="str">
            <v>70001001</v>
          </cell>
          <cell r="C100" t="str">
            <v>muuseum</v>
          </cell>
          <cell r="D100" t="str">
            <v>muuseumid</v>
          </cell>
          <cell r="E100">
            <v>11</v>
          </cell>
          <cell r="F100" t="str">
            <v>kultuuriasutused</v>
          </cell>
          <cell r="G100" t="str">
            <v>011</v>
          </cell>
          <cell r="H100" t="str">
            <v>Kultuuriministeerium</v>
          </cell>
          <cell r="I100" t="str">
            <v>KuM</v>
          </cell>
          <cell r="J100">
            <v>2</v>
          </cell>
          <cell r="K100">
            <v>7</v>
          </cell>
          <cell r="L100" t="str">
            <v>Keskvalitsuse hallatavad asutused</v>
          </cell>
          <cell r="M100" t="str">
            <v>hallatavad asutused</v>
          </cell>
          <cell r="N100">
            <v>1</v>
          </cell>
          <cell r="O100" t="str">
            <v>ameti- ja hallatavad asutused</v>
          </cell>
          <cell r="P100" t="str">
            <v>tugitööd</v>
          </cell>
          <cell r="Q100">
            <v>12</v>
          </cell>
          <cell r="R100">
            <v>11.5</v>
          </cell>
          <cell r="S100">
            <v>67900</v>
          </cell>
          <cell r="T100">
            <v>12</v>
          </cell>
          <cell r="U100">
            <v>12</v>
          </cell>
          <cell r="V100">
            <v>79700</v>
          </cell>
          <cell r="W100">
            <v>25</v>
          </cell>
          <cell r="X100">
            <v>25</v>
          </cell>
          <cell r="Y100">
            <v>139100</v>
          </cell>
          <cell r="Z100">
            <v>25</v>
          </cell>
          <cell r="AA100">
            <v>56</v>
          </cell>
          <cell r="AB100">
            <v>48</v>
          </cell>
          <cell r="AC100">
            <v>3505500</v>
          </cell>
        </row>
        <row r="101">
          <cell r="A101" t="str">
            <v>Eesti Vabaõhumuuseum</v>
          </cell>
          <cell r="B101" t="str">
            <v>70001018</v>
          </cell>
          <cell r="C101" t="str">
            <v>muuseum</v>
          </cell>
          <cell r="D101" t="str">
            <v>muuseumid</v>
          </cell>
          <cell r="E101">
            <v>11</v>
          </cell>
          <cell r="F101" t="str">
            <v>kultuuriasutused</v>
          </cell>
          <cell r="G101" t="str">
            <v>011</v>
          </cell>
          <cell r="H101" t="str">
            <v>Kultuuriministeerium</v>
          </cell>
          <cell r="I101" t="str">
            <v>KuM</v>
          </cell>
          <cell r="J101">
            <v>2</v>
          </cell>
          <cell r="K101">
            <v>7</v>
          </cell>
          <cell r="L101" t="str">
            <v>Keskvalitsuse hallatavad asutused</v>
          </cell>
          <cell r="M101" t="str">
            <v>hallatavad asutused</v>
          </cell>
          <cell r="N101">
            <v>1</v>
          </cell>
          <cell r="O101" t="str">
            <v>ameti- ja hallatavad asutused</v>
          </cell>
          <cell r="P101" t="str">
            <v>juhitööd</v>
          </cell>
          <cell r="Q101">
            <v>4</v>
          </cell>
          <cell r="R101">
            <v>4</v>
          </cell>
          <cell r="S101">
            <v>85500</v>
          </cell>
          <cell r="T101">
            <v>3</v>
          </cell>
          <cell r="U101">
            <v>3</v>
          </cell>
          <cell r="V101">
            <v>66500</v>
          </cell>
          <cell r="W101">
            <v>3</v>
          </cell>
          <cell r="X101">
            <v>3</v>
          </cell>
          <cell r="Y101">
            <v>66500</v>
          </cell>
          <cell r="Z101">
            <v>3</v>
          </cell>
          <cell r="AA101">
            <v>3</v>
          </cell>
          <cell r="AB101">
            <v>3</v>
          </cell>
          <cell r="AC101">
            <v>798000</v>
          </cell>
        </row>
        <row r="102">
          <cell r="A102" t="str">
            <v>Eesti Vabaõhumuuseum</v>
          </cell>
          <cell r="B102" t="str">
            <v>70001018</v>
          </cell>
          <cell r="C102" t="str">
            <v>muuseum</v>
          </cell>
          <cell r="D102" t="str">
            <v>muuseumid</v>
          </cell>
          <cell r="E102">
            <v>11</v>
          </cell>
          <cell r="F102" t="str">
            <v>kultuuriasutused</v>
          </cell>
          <cell r="G102" t="str">
            <v>011</v>
          </cell>
          <cell r="H102" t="str">
            <v>Kultuuriministeerium</v>
          </cell>
          <cell r="I102" t="str">
            <v>KuM</v>
          </cell>
          <cell r="J102">
            <v>2</v>
          </cell>
          <cell r="K102">
            <v>7</v>
          </cell>
          <cell r="L102" t="str">
            <v>Keskvalitsuse hallatavad asutused</v>
          </cell>
          <cell r="M102" t="str">
            <v>hallatavad asutused</v>
          </cell>
          <cell r="N102">
            <v>1</v>
          </cell>
          <cell r="O102" t="str">
            <v>ameti- ja hallatavad asutused</v>
          </cell>
          <cell r="P102" t="str">
            <v>sisutööd</v>
          </cell>
          <cell r="Q102">
            <v>16</v>
          </cell>
          <cell r="R102">
            <v>15.25</v>
          </cell>
          <cell r="S102">
            <v>161700</v>
          </cell>
          <cell r="T102">
            <v>16</v>
          </cell>
          <cell r="U102">
            <v>15.25</v>
          </cell>
          <cell r="V102">
            <v>162200</v>
          </cell>
          <cell r="W102">
            <v>16</v>
          </cell>
          <cell r="X102">
            <v>15.25</v>
          </cell>
          <cell r="Y102">
            <v>162000</v>
          </cell>
          <cell r="Z102">
            <v>15</v>
          </cell>
          <cell r="AA102">
            <v>16</v>
          </cell>
          <cell r="AB102">
            <v>15</v>
          </cell>
          <cell r="AC102">
            <v>1950000</v>
          </cell>
        </row>
        <row r="103">
          <cell r="A103" t="str">
            <v>Eesti Vabaõhumuuseum</v>
          </cell>
          <cell r="B103" t="str">
            <v>70001018</v>
          </cell>
          <cell r="C103" t="str">
            <v>muuseum</v>
          </cell>
          <cell r="D103" t="str">
            <v>muuseumid</v>
          </cell>
          <cell r="E103">
            <v>11</v>
          </cell>
          <cell r="F103" t="str">
            <v>kultuuriasutused</v>
          </cell>
          <cell r="G103" t="str">
            <v>011</v>
          </cell>
          <cell r="H103" t="str">
            <v>Kultuuriministeerium</v>
          </cell>
          <cell r="I103" t="str">
            <v>KuM</v>
          </cell>
          <cell r="J103">
            <v>2</v>
          </cell>
          <cell r="K103">
            <v>7</v>
          </cell>
          <cell r="L103" t="str">
            <v>Keskvalitsuse hallatavad asutused</v>
          </cell>
          <cell r="M103" t="str">
            <v>hallatavad asutused</v>
          </cell>
          <cell r="N103">
            <v>1</v>
          </cell>
          <cell r="O103" t="str">
            <v>ameti- ja hallatavad asutused</v>
          </cell>
          <cell r="P103" t="str">
            <v>tugitööd</v>
          </cell>
          <cell r="Q103">
            <v>43.5</v>
          </cell>
          <cell r="R103">
            <v>42.4</v>
          </cell>
          <cell r="S103">
            <v>364144</v>
          </cell>
          <cell r="T103">
            <v>42</v>
          </cell>
          <cell r="U103">
            <v>40.15</v>
          </cell>
          <cell r="V103">
            <v>349299</v>
          </cell>
          <cell r="W103">
            <v>42</v>
          </cell>
          <cell r="X103">
            <v>40.15</v>
          </cell>
          <cell r="Y103">
            <v>350614</v>
          </cell>
          <cell r="Z103">
            <v>44</v>
          </cell>
          <cell r="AA103">
            <v>45</v>
          </cell>
          <cell r="AB103">
            <v>44</v>
          </cell>
          <cell r="AC103">
            <v>4748279</v>
          </cell>
        </row>
        <row r="104">
          <cell r="A104" t="str">
            <v>Rahvakultuuri Arendus- ja Koolituskeskus</v>
          </cell>
          <cell r="B104" t="str">
            <v>70001024</v>
          </cell>
          <cell r="C104" t="str">
            <v>kultuurimaja</v>
          </cell>
          <cell r="D104" t="str">
            <v>kultuurikeskused ja -majad</v>
          </cell>
          <cell r="E104">
            <v>11</v>
          </cell>
          <cell r="F104" t="str">
            <v>kultuuriasutused</v>
          </cell>
          <cell r="G104" t="str">
            <v>011</v>
          </cell>
          <cell r="H104" t="str">
            <v>Kultuuriministeerium</v>
          </cell>
          <cell r="I104" t="str">
            <v>KuM</v>
          </cell>
          <cell r="J104">
            <v>2</v>
          </cell>
          <cell r="K104">
            <v>7</v>
          </cell>
          <cell r="L104" t="str">
            <v>Keskvalitsuse hallatavad asutused</v>
          </cell>
          <cell r="M104" t="str">
            <v>hallatavad asutused</v>
          </cell>
          <cell r="N104">
            <v>1</v>
          </cell>
          <cell r="O104" t="str">
            <v>ameti- ja hallatavad asutused</v>
          </cell>
          <cell r="P104" t="str">
            <v>juhitööd</v>
          </cell>
          <cell r="Q104">
            <v>1</v>
          </cell>
          <cell r="R104">
            <v>1</v>
          </cell>
          <cell r="S104">
            <v>20630</v>
          </cell>
          <cell r="T104">
            <v>1</v>
          </cell>
          <cell r="U104">
            <v>1</v>
          </cell>
          <cell r="V104">
            <v>20630</v>
          </cell>
          <cell r="W104">
            <v>1</v>
          </cell>
          <cell r="X104">
            <v>1</v>
          </cell>
          <cell r="Y104">
            <v>20630</v>
          </cell>
          <cell r="Z104">
            <v>1</v>
          </cell>
          <cell r="AA104">
            <v>1</v>
          </cell>
          <cell r="AB104">
            <v>1</v>
          </cell>
          <cell r="AC104">
            <v>231000</v>
          </cell>
        </row>
        <row r="105">
          <cell r="A105" t="str">
            <v>Rahvakultuuri Arendus- ja Koolituskeskus</v>
          </cell>
          <cell r="B105" t="str">
            <v>70001024</v>
          </cell>
          <cell r="C105" t="str">
            <v>kultuurimaja</v>
          </cell>
          <cell r="D105" t="str">
            <v>kultuurikeskused ja -majad</v>
          </cell>
          <cell r="E105">
            <v>11</v>
          </cell>
          <cell r="F105" t="str">
            <v>kultuuriasutused</v>
          </cell>
          <cell r="G105" t="str">
            <v>011</v>
          </cell>
          <cell r="H105" t="str">
            <v>Kultuuriministeerium</v>
          </cell>
          <cell r="I105" t="str">
            <v>KuM</v>
          </cell>
          <cell r="J105">
            <v>2</v>
          </cell>
          <cell r="K105">
            <v>7</v>
          </cell>
          <cell r="L105" t="str">
            <v>Keskvalitsuse hallatavad asutused</v>
          </cell>
          <cell r="M105" t="str">
            <v>hallatavad asutused</v>
          </cell>
          <cell r="N105">
            <v>1</v>
          </cell>
          <cell r="O105" t="str">
            <v>ameti- ja hallatavad asutused</v>
          </cell>
          <cell r="P105" t="str">
            <v>sisutööd</v>
          </cell>
          <cell r="Q105">
            <v>20.25</v>
          </cell>
          <cell r="R105">
            <v>20.05</v>
          </cell>
          <cell r="S105">
            <v>182650</v>
          </cell>
          <cell r="T105">
            <v>21</v>
          </cell>
          <cell r="U105">
            <v>21</v>
          </cell>
          <cell r="V105">
            <v>189400</v>
          </cell>
          <cell r="W105">
            <v>21</v>
          </cell>
          <cell r="X105">
            <v>20.8</v>
          </cell>
          <cell r="Y105">
            <v>185800</v>
          </cell>
          <cell r="Z105">
            <v>21</v>
          </cell>
          <cell r="AA105">
            <v>21</v>
          </cell>
          <cell r="AB105">
            <v>21</v>
          </cell>
          <cell r="AC105">
            <v>2081275</v>
          </cell>
        </row>
        <row r="106">
          <cell r="A106" t="str">
            <v>Rahvakultuuri Arendus- ja Koolituskeskus</v>
          </cell>
          <cell r="B106" t="str">
            <v>70001024</v>
          </cell>
          <cell r="C106" t="str">
            <v>kultuurimaja</v>
          </cell>
          <cell r="D106" t="str">
            <v>kultuurikeskused ja -majad</v>
          </cell>
          <cell r="E106">
            <v>11</v>
          </cell>
          <cell r="F106" t="str">
            <v>kultuuriasutused</v>
          </cell>
          <cell r="G106" t="str">
            <v>011</v>
          </cell>
          <cell r="H106" t="str">
            <v>Kultuuriministeerium</v>
          </cell>
          <cell r="I106" t="str">
            <v>KuM</v>
          </cell>
          <cell r="J106">
            <v>2</v>
          </cell>
          <cell r="K106">
            <v>7</v>
          </cell>
          <cell r="L106" t="str">
            <v>Keskvalitsuse hallatavad asutused</v>
          </cell>
          <cell r="M106" t="str">
            <v>hallatavad asutused</v>
          </cell>
          <cell r="N106">
            <v>1</v>
          </cell>
          <cell r="O106" t="str">
            <v>ameti- ja hallatavad asutused</v>
          </cell>
          <cell r="P106" t="str">
            <v>tugitööd</v>
          </cell>
          <cell r="Q106">
            <v>10</v>
          </cell>
          <cell r="R106">
            <v>9.1</v>
          </cell>
          <cell r="S106">
            <v>59875</v>
          </cell>
          <cell r="T106">
            <v>9.5</v>
          </cell>
          <cell r="U106">
            <v>9.1</v>
          </cell>
          <cell r="V106">
            <v>60125</v>
          </cell>
          <cell r="W106">
            <v>9.5</v>
          </cell>
          <cell r="X106">
            <v>9.1</v>
          </cell>
          <cell r="Y106">
            <v>60125</v>
          </cell>
          <cell r="Z106">
            <v>10</v>
          </cell>
          <cell r="AA106">
            <v>11</v>
          </cell>
          <cell r="AB106">
            <v>10</v>
          </cell>
          <cell r="AC106">
            <v>833500</v>
          </cell>
        </row>
        <row r="107">
          <cell r="A107" t="str">
            <v>Eesti Lastekirjanduse Keskus</v>
          </cell>
          <cell r="B107" t="str">
            <v>70001030</v>
          </cell>
          <cell r="C107" t="str">
            <v>muu_val_sekt</v>
          </cell>
          <cell r="D107" t="str">
            <v>muu valitsussektor</v>
          </cell>
          <cell r="E107">
            <v>15</v>
          </cell>
          <cell r="F107" t="str">
            <v>muu valitsussektor</v>
          </cell>
          <cell r="G107" t="str">
            <v>011</v>
          </cell>
          <cell r="H107" t="str">
            <v>Kultuuriministeerium</v>
          </cell>
          <cell r="I107" t="str">
            <v>KuM</v>
          </cell>
          <cell r="J107">
            <v>2</v>
          </cell>
          <cell r="K107">
            <v>7</v>
          </cell>
          <cell r="L107" t="str">
            <v>Keskvalitsuse hallatavad asutused</v>
          </cell>
          <cell r="M107" t="str">
            <v>hallatavad asutused</v>
          </cell>
          <cell r="N107">
            <v>1</v>
          </cell>
          <cell r="O107" t="str">
            <v>ameti- ja hallatavad asutused</v>
          </cell>
          <cell r="P107" t="str">
            <v>juhitööd</v>
          </cell>
          <cell r="Q107">
            <v>2</v>
          </cell>
          <cell r="R107">
            <v>2</v>
          </cell>
          <cell r="S107">
            <v>37385</v>
          </cell>
          <cell r="T107">
            <v>3</v>
          </cell>
          <cell r="U107">
            <v>3</v>
          </cell>
          <cell r="V107">
            <v>52585</v>
          </cell>
          <cell r="W107">
            <v>1</v>
          </cell>
          <cell r="X107">
            <v>1</v>
          </cell>
          <cell r="Y107">
            <v>20760</v>
          </cell>
          <cell r="Z107">
            <v>1</v>
          </cell>
          <cell r="AA107">
            <v>1</v>
          </cell>
          <cell r="AB107">
            <v>1</v>
          </cell>
          <cell r="AC107">
            <v>249120</v>
          </cell>
        </row>
        <row r="108">
          <cell r="A108" t="str">
            <v>Eesti Lastekirjanduse Keskus</v>
          </cell>
          <cell r="B108" t="str">
            <v>70001030</v>
          </cell>
          <cell r="C108" t="str">
            <v>muu_val_sekt</v>
          </cell>
          <cell r="D108" t="str">
            <v>muu valitsussektor</v>
          </cell>
          <cell r="E108">
            <v>15</v>
          </cell>
          <cell r="F108" t="str">
            <v>muu valitsussektor</v>
          </cell>
          <cell r="G108" t="str">
            <v>011</v>
          </cell>
          <cell r="H108" t="str">
            <v>Kultuuriministeerium</v>
          </cell>
          <cell r="I108" t="str">
            <v>KuM</v>
          </cell>
          <cell r="J108">
            <v>2</v>
          </cell>
          <cell r="K108">
            <v>7</v>
          </cell>
          <cell r="L108" t="str">
            <v>Keskvalitsuse hallatavad asutused</v>
          </cell>
          <cell r="M108" t="str">
            <v>hallatavad asutused</v>
          </cell>
          <cell r="N108">
            <v>1</v>
          </cell>
          <cell r="O108" t="str">
            <v>ameti- ja hallatavad asutused</v>
          </cell>
          <cell r="P108" t="str">
            <v>sisutööd</v>
          </cell>
          <cell r="Q108">
            <v>12</v>
          </cell>
          <cell r="R108">
            <v>12</v>
          </cell>
          <cell r="S108">
            <v>154020</v>
          </cell>
          <cell r="T108">
            <v>7.5</v>
          </cell>
          <cell r="U108">
            <v>7.5</v>
          </cell>
          <cell r="V108">
            <v>92920</v>
          </cell>
          <cell r="W108">
            <v>9.5</v>
          </cell>
          <cell r="X108">
            <v>9.5</v>
          </cell>
          <cell r="Y108">
            <v>118730</v>
          </cell>
          <cell r="Z108">
            <v>12</v>
          </cell>
          <cell r="AA108">
            <v>12</v>
          </cell>
          <cell r="AB108">
            <v>12</v>
          </cell>
          <cell r="AC108">
            <v>1795533</v>
          </cell>
        </row>
        <row r="109">
          <cell r="A109" t="str">
            <v>Eesti Lastekirjanduse Keskus</v>
          </cell>
          <cell r="B109" t="str">
            <v>70001030</v>
          </cell>
          <cell r="C109" t="str">
            <v>muu_val_sekt</v>
          </cell>
          <cell r="D109" t="str">
            <v>muu valitsussektor</v>
          </cell>
          <cell r="E109">
            <v>15</v>
          </cell>
          <cell r="F109" t="str">
            <v>muu valitsussektor</v>
          </cell>
          <cell r="G109" t="str">
            <v>011</v>
          </cell>
          <cell r="H109" t="str">
            <v>Kultuuriministeerium</v>
          </cell>
          <cell r="I109" t="str">
            <v>KuM</v>
          </cell>
          <cell r="J109">
            <v>2</v>
          </cell>
          <cell r="K109">
            <v>7</v>
          </cell>
          <cell r="L109" t="str">
            <v>Keskvalitsuse hallatavad asutused</v>
          </cell>
          <cell r="M109" t="str">
            <v>hallatavad asutused</v>
          </cell>
          <cell r="N109">
            <v>1</v>
          </cell>
          <cell r="O109" t="str">
            <v>ameti- ja hallatavad asutused</v>
          </cell>
          <cell r="P109" t="str">
            <v>tugitööd</v>
          </cell>
          <cell r="Q109">
            <v>0.5</v>
          </cell>
          <cell r="R109">
            <v>0.5</v>
          </cell>
          <cell r="S109">
            <v>5000</v>
          </cell>
          <cell r="T109">
            <v>2.5</v>
          </cell>
          <cell r="U109">
            <v>2.5</v>
          </cell>
          <cell r="V109">
            <v>42400</v>
          </cell>
          <cell r="W109">
            <v>2.5</v>
          </cell>
          <cell r="X109">
            <v>2.5</v>
          </cell>
          <cell r="Y109">
            <v>35686</v>
          </cell>
          <cell r="Z109">
            <v>2</v>
          </cell>
          <cell r="AA109">
            <v>2</v>
          </cell>
          <cell r="AB109">
            <v>2</v>
          </cell>
          <cell r="AC109">
            <v>168063</v>
          </cell>
        </row>
        <row r="110">
          <cell r="A110" t="str">
            <v>Eesti Hoiuraamatukogu</v>
          </cell>
          <cell r="B110" t="str">
            <v>70001159</v>
          </cell>
          <cell r="C110" t="str">
            <v>raamatuk</v>
          </cell>
          <cell r="D110" t="str">
            <v>raamatukogud</v>
          </cell>
          <cell r="E110">
            <v>11</v>
          </cell>
          <cell r="F110" t="str">
            <v>kultuuriasutused</v>
          </cell>
          <cell r="G110" t="str">
            <v>011</v>
          </cell>
          <cell r="H110" t="str">
            <v>Kultuuriministeerium</v>
          </cell>
          <cell r="I110" t="str">
            <v>KuM</v>
          </cell>
          <cell r="J110">
            <v>2</v>
          </cell>
          <cell r="K110">
            <v>7</v>
          </cell>
          <cell r="L110" t="str">
            <v>Keskvalitsuse hallatavad asutused</v>
          </cell>
          <cell r="M110" t="str">
            <v>hallatavad asutused</v>
          </cell>
          <cell r="N110">
            <v>1</v>
          </cell>
          <cell r="O110" t="str">
            <v>ameti- ja hallatavad asutused</v>
          </cell>
          <cell r="P110" t="str">
            <v>juhitööd</v>
          </cell>
          <cell r="Q110">
            <v>2</v>
          </cell>
          <cell r="R110">
            <v>2</v>
          </cell>
          <cell r="S110">
            <v>39999</v>
          </cell>
          <cell r="T110">
            <v>2</v>
          </cell>
          <cell r="U110">
            <v>2</v>
          </cell>
          <cell r="V110">
            <v>39999</v>
          </cell>
          <cell r="W110">
            <v>2</v>
          </cell>
          <cell r="X110">
            <v>2</v>
          </cell>
          <cell r="Y110">
            <v>40040</v>
          </cell>
          <cell r="Z110">
            <v>1</v>
          </cell>
          <cell r="AA110">
            <v>1</v>
          </cell>
          <cell r="AB110">
            <v>1</v>
          </cell>
          <cell r="AC110">
            <v>312480</v>
          </cell>
        </row>
        <row r="111">
          <cell r="A111" t="str">
            <v>Eesti Hoiuraamatukogu</v>
          </cell>
          <cell r="B111" t="str">
            <v>70001159</v>
          </cell>
          <cell r="C111" t="str">
            <v>raamatuk</v>
          </cell>
          <cell r="D111" t="str">
            <v>raamatukogud</v>
          </cell>
          <cell r="E111">
            <v>11</v>
          </cell>
          <cell r="F111" t="str">
            <v>kultuuriasutused</v>
          </cell>
          <cell r="G111" t="str">
            <v>011</v>
          </cell>
          <cell r="H111" t="str">
            <v>Kultuuriministeerium</v>
          </cell>
          <cell r="I111" t="str">
            <v>KuM</v>
          </cell>
          <cell r="J111">
            <v>2</v>
          </cell>
          <cell r="K111">
            <v>7</v>
          </cell>
          <cell r="L111" t="str">
            <v>Keskvalitsuse hallatavad asutused</v>
          </cell>
          <cell r="M111" t="str">
            <v>hallatavad asutused</v>
          </cell>
          <cell r="N111">
            <v>1</v>
          </cell>
          <cell r="O111" t="str">
            <v>ameti- ja hallatavad asutused</v>
          </cell>
          <cell r="P111" t="str">
            <v>sisutööd</v>
          </cell>
          <cell r="Q111">
            <v>16</v>
          </cell>
          <cell r="R111">
            <v>16</v>
          </cell>
          <cell r="S111">
            <v>214763</v>
          </cell>
          <cell r="W111">
            <v>12</v>
          </cell>
          <cell r="X111">
            <v>12</v>
          </cell>
          <cell r="Y111">
            <v>159300</v>
          </cell>
          <cell r="Z111">
            <v>14</v>
          </cell>
          <cell r="AA111">
            <v>14</v>
          </cell>
          <cell r="AB111">
            <v>14</v>
          </cell>
          <cell r="AC111">
            <v>2199600</v>
          </cell>
        </row>
        <row r="112">
          <cell r="A112" t="str">
            <v>Eesti Hoiuraamatukogu</v>
          </cell>
          <cell r="B112" t="str">
            <v>70001159</v>
          </cell>
          <cell r="C112" t="str">
            <v>raamatuk</v>
          </cell>
          <cell r="D112" t="str">
            <v>raamatukogud</v>
          </cell>
          <cell r="E112">
            <v>11</v>
          </cell>
          <cell r="F112" t="str">
            <v>kultuuriasutused</v>
          </cell>
          <cell r="G112" t="str">
            <v>011</v>
          </cell>
          <cell r="H112" t="str">
            <v>Kultuuriministeerium</v>
          </cell>
          <cell r="I112" t="str">
            <v>KuM</v>
          </cell>
          <cell r="J112">
            <v>2</v>
          </cell>
          <cell r="K112">
            <v>7</v>
          </cell>
          <cell r="L112" t="str">
            <v>Keskvalitsuse hallatavad asutused</v>
          </cell>
          <cell r="M112" t="str">
            <v>hallatavad asutused</v>
          </cell>
          <cell r="N112">
            <v>1</v>
          </cell>
          <cell r="O112" t="str">
            <v>ameti- ja hallatavad asutused</v>
          </cell>
          <cell r="P112" t="str">
            <v>tugitööd</v>
          </cell>
          <cell r="Q112">
            <v>11.5</v>
          </cell>
          <cell r="R112">
            <v>10.25</v>
          </cell>
          <cell r="S112">
            <v>81342</v>
          </cell>
          <cell r="T112">
            <v>27.5</v>
          </cell>
          <cell r="U112">
            <v>26.75</v>
          </cell>
          <cell r="V112">
            <v>296879</v>
          </cell>
          <cell r="W112">
            <v>12.5</v>
          </cell>
          <cell r="X112">
            <v>11.25</v>
          </cell>
          <cell r="Y112">
            <v>93900</v>
          </cell>
          <cell r="Z112">
            <v>11</v>
          </cell>
          <cell r="AA112">
            <v>11</v>
          </cell>
          <cell r="AB112">
            <v>12</v>
          </cell>
          <cell r="AC112">
            <v>1199009</v>
          </cell>
        </row>
        <row r="113">
          <cell r="A113" t="str">
            <v>Järva Maavalitsus</v>
          </cell>
          <cell r="B113" t="str">
            <v>70001188</v>
          </cell>
          <cell r="C113" t="str">
            <v>maavalitsused</v>
          </cell>
          <cell r="D113" t="str">
            <v>maavalitsused</v>
          </cell>
          <cell r="E113">
            <v>7</v>
          </cell>
          <cell r="F113" t="str">
            <v>maavalitsused</v>
          </cell>
          <cell r="G113" t="str">
            <v>015</v>
          </cell>
          <cell r="H113" t="str">
            <v>Siseministeerium</v>
          </cell>
          <cell r="I113" t="str">
            <v>SiM</v>
          </cell>
          <cell r="J113">
            <v>1</v>
          </cell>
          <cell r="K113">
            <v>5</v>
          </cell>
          <cell r="L113" t="str">
            <v>Maavalitsused</v>
          </cell>
          <cell r="M113" t="str">
            <v>ametiasutused</v>
          </cell>
          <cell r="N113">
            <v>1</v>
          </cell>
          <cell r="O113" t="str">
            <v>ameti- ja hallatavad asutused</v>
          </cell>
          <cell r="P113" t="str">
            <v>juhitööd</v>
          </cell>
          <cell r="Q113">
            <v>2</v>
          </cell>
          <cell r="R113">
            <v>2</v>
          </cell>
          <cell r="S113">
            <v>69265</v>
          </cell>
          <cell r="T113">
            <v>2</v>
          </cell>
          <cell r="U113">
            <v>2</v>
          </cell>
          <cell r="V113">
            <v>64285</v>
          </cell>
          <cell r="W113">
            <v>2</v>
          </cell>
          <cell r="X113">
            <v>2</v>
          </cell>
          <cell r="Y113">
            <v>64285</v>
          </cell>
          <cell r="Z113">
            <v>2</v>
          </cell>
          <cell r="AA113">
            <v>2</v>
          </cell>
          <cell r="AB113">
            <v>2</v>
          </cell>
          <cell r="AC113">
            <v>771420</v>
          </cell>
        </row>
        <row r="114">
          <cell r="A114" t="str">
            <v>Järva Maavalitsus</v>
          </cell>
          <cell r="B114" t="str">
            <v>70001188</v>
          </cell>
          <cell r="C114" t="str">
            <v>maavalitsused</v>
          </cell>
          <cell r="D114" t="str">
            <v>maavalitsused</v>
          </cell>
          <cell r="E114">
            <v>7</v>
          </cell>
          <cell r="F114" t="str">
            <v>maavalitsused</v>
          </cell>
          <cell r="G114" t="str">
            <v>015</v>
          </cell>
          <cell r="H114" t="str">
            <v>Siseministeerium</v>
          </cell>
          <cell r="I114" t="str">
            <v>SiM</v>
          </cell>
          <cell r="J114">
            <v>1</v>
          </cell>
          <cell r="K114">
            <v>5</v>
          </cell>
          <cell r="L114" t="str">
            <v>Maavalitsused</v>
          </cell>
          <cell r="M114" t="str">
            <v>ametiasutused</v>
          </cell>
          <cell r="N114">
            <v>1</v>
          </cell>
          <cell r="O114" t="str">
            <v>ameti- ja hallatavad asutused</v>
          </cell>
          <cell r="P114" t="str">
            <v>sisutööd</v>
          </cell>
          <cell r="Q114">
            <v>21.5</v>
          </cell>
          <cell r="R114">
            <v>21.1</v>
          </cell>
          <cell r="S114">
            <v>240421</v>
          </cell>
          <cell r="T114">
            <v>20.5</v>
          </cell>
          <cell r="U114">
            <v>20</v>
          </cell>
          <cell r="V114">
            <v>221068</v>
          </cell>
          <cell r="W114">
            <v>16.5</v>
          </cell>
          <cell r="X114">
            <v>16</v>
          </cell>
          <cell r="Y114">
            <v>173093</v>
          </cell>
          <cell r="Z114">
            <v>17</v>
          </cell>
          <cell r="AA114">
            <v>17</v>
          </cell>
          <cell r="AB114">
            <v>17</v>
          </cell>
          <cell r="AC114">
            <v>2183016</v>
          </cell>
        </row>
        <row r="115">
          <cell r="A115" t="str">
            <v>Järva Maavalitsus</v>
          </cell>
          <cell r="B115" t="str">
            <v>70001188</v>
          </cell>
          <cell r="C115" t="str">
            <v>maavalitsused</v>
          </cell>
          <cell r="D115" t="str">
            <v>maavalitsused</v>
          </cell>
          <cell r="E115">
            <v>7</v>
          </cell>
          <cell r="F115" t="str">
            <v>maavalitsused</v>
          </cell>
          <cell r="G115" t="str">
            <v>015</v>
          </cell>
          <cell r="H115" t="str">
            <v>Siseministeerium</v>
          </cell>
          <cell r="I115" t="str">
            <v>SiM</v>
          </cell>
          <cell r="J115">
            <v>1</v>
          </cell>
          <cell r="K115">
            <v>5</v>
          </cell>
          <cell r="L115" t="str">
            <v>Maavalitsused</v>
          </cell>
          <cell r="M115" t="str">
            <v>ametiasutused</v>
          </cell>
          <cell r="N115">
            <v>1</v>
          </cell>
          <cell r="O115" t="str">
            <v>ameti- ja hallatavad asutused</v>
          </cell>
          <cell r="P115" t="str">
            <v>tugitööd</v>
          </cell>
          <cell r="Q115">
            <v>11.2</v>
          </cell>
          <cell r="R115">
            <v>11.2</v>
          </cell>
          <cell r="S115">
            <v>117143</v>
          </cell>
          <cell r="T115">
            <v>10.199999999999999</v>
          </cell>
          <cell r="U115">
            <v>10.199999999999999</v>
          </cell>
          <cell r="V115">
            <v>108643</v>
          </cell>
          <cell r="W115">
            <v>11.2</v>
          </cell>
          <cell r="X115">
            <v>11.2</v>
          </cell>
          <cell r="Y115">
            <v>119558</v>
          </cell>
          <cell r="Z115">
            <v>11</v>
          </cell>
          <cell r="AA115">
            <v>13</v>
          </cell>
          <cell r="AB115">
            <v>11</v>
          </cell>
          <cell r="AC115">
            <v>1482696</v>
          </cell>
        </row>
        <row r="116">
          <cell r="A116" t="str">
            <v>Järvamaa Muuseum</v>
          </cell>
          <cell r="B116" t="str">
            <v>70001225</v>
          </cell>
          <cell r="C116" t="str">
            <v>muuseum</v>
          </cell>
          <cell r="D116" t="str">
            <v>muuseumid</v>
          </cell>
          <cell r="E116">
            <v>11</v>
          </cell>
          <cell r="F116" t="str">
            <v>kultuuriasutused</v>
          </cell>
          <cell r="G116" t="str">
            <v>011</v>
          </cell>
          <cell r="H116" t="str">
            <v>Kultuuriministeerium</v>
          </cell>
          <cell r="I116" t="str">
            <v>KuM</v>
          </cell>
          <cell r="J116">
            <v>2</v>
          </cell>
          <cell r="K116">
            <v>7</v>
          </cell>
          <cell r="L116" t="str">
            <v>Keskvalitsuse hallatavad asutused</v>
          </cell>
          <cell r="M116" t="str">
            <v>hallatavad asutused</v>
          </cell>
          <cell r="N116">
            <v>1</v>
          </cell>
          <cell r="O116" t="str">
            <v>ameti- ja hallatavad asutused</v>
          </cell>
          <cell r="P116" t="str">
            <v>juhitööd</v>
          </cell>
          <cell r="Q116">
            <v>1</v>
          </cell>
          <cell r="R116">
            <v>1</v>
          </cell>
          <cell r="S116">
            <v>14225</v>
          </cell>
          <cell r="T116">
            <v>1</v>
          </cell>
          <cell r="U116">
            <v>1</v>
          </cell>
          <cell r="V116">
            <v>14225</v>
          </cell>
          <cell r="W116">
            <v>1</v>
          </cell>
          <cell r="X116">
            <v>1</v>
          </cell>
          <cell r="Y116">
            <v>14225</v>
          </cell>
          <cell r="Z116">
            <v>1</v>
          </cell>
          <cell r="AA116">
            <v>1</v>
          </cell>
          <cell r="AB116">
            <v>1</v>
          </cell>
          <cell r="AC116">
            <v>170700</v>
          </cell>
        </row>
        <row r="117">
          <cell r="A117" t="str">
            <v>Järvamaa Muuseum</v>
          </cell>
          <cell r="B117" t="str">
            <v>70001225</v>
          </cell>
          <cell r="C117" t="str">
            <v>muuseum</v>
          </cell>
          <cell r="D117" t="str">
            <v>muuseumid</v>
          </cell>
          <cell r="E117">
            <v>11</v>
          </cell>
          <cell r="F117" t="str">
            <v>kultuuriasutused</v>
          </cell>
          <cell r="G117" t="str">
            <v>011</v>
          </cell>
          <cell r="H117" t="str">
            <v>Kultuuriministeerium</v>
          </cell>
          <cell r="I117" t="str">
            <v>KuM</v>
          </cell>
          <cell r="J117">
            <v>2</v>
          </cell>
          <cell r="K117">
            <v>7</v>
          </cell>
          <cell r="L117" t="str">
            <v>Keskvalitsuse hallatavad asutused</v>
          </cell>
          <cell r="M117" t="str">
            <v>hallatavad asutused</v>
          </cell>
          <cell r="N117">
            <v>1</v>
          </cell>
          <cell r="O117" t="str">
            <v>ameti- ja hallatavad asutused</v>
          </cell>
          <cell r="P117" t="str">
            <v>sisutööd</v>
          </cell>
          <cell r="Q117">
            <v>6.5</v>
          </cell>
          <cell r="R117">
            <v>6</v>
          </cell>
          <cell r="S117">
            <v>50060</v>
          </cell>
          <cell r="T117">
            <v>6</v>
          </cell>
          <cell r="U117">
            <v>6</v>
          </cell>
          <cell r="V117">
            <v>51655</v>
          </cell>
          <cell r="W117">
            <v>6</v>
          </cell>
          <cell r="X117">
            <v>6</v>
          </cell>
          <cell r="Y117">
            <v>51655</v>
          </cell>
          <cell r="Z117">
            <v>5</v>
          </cell>
          <cell r="AA117">
            <v>5</v>
          </cell>
          <cell r="AB117">
            <v>5</v>
          </cell>
          <cell r="AC117">
            <v>535680</v>
          </cell>
        </row>
        <row r="118">
          <cell r="A118" t="str">
            <v>Keskkonnaministeerium</v>
          </cell>
          <cell r="B118" t="str">
            <v>70001231</v>
          </cell>
          <cell r="C118" t="str">
            <v>MIN</v>
          </cell>
          <cell r="D118" t="str">
            <v>ministeeriumid ja RK</v>
          </cell>
          <cell r="E118">
            <v>2</v>
          </cell>
          <cell r="F118" t="str">
            <v>ministeeriumid ja RK</v>
          </cell>
          <cell r="G118" t="str">
            <v>010</v>
          </cell>
          <cell r="H118" t="str">
            <v>Keskkonnaministeerium</v>
          </cell>
          <cell r="I118" t="str">
            <v>KKM</v>
          </cell>
          <cell r="J118">
            <v>1</v>
          </cell>
          <cell r="K118">
            <v>2</v>
          </cell>
          <cell r="L118" t="str">
            <v>Ministeeriumid ja Riigikantselei</v>
          </cell>
          <cell r="M118" t="str">
            <v>ametiasutused</v>
          </cell>
          <cell r="N118">
            <v>1</v>
          </cell>
          <cell r="O118" t="str">
            <v>ameti- ja hallatavad asutused</v>
          </cell>
          <cell r="P118" t="str">
            <v>juhitööd</v>
          </cell>
          <cell r="Q118">
            <v>6</v>
          </cell>
          <cell r="R118">
            <v>6</v>
          </cell>
          <cell r="S118">
            <v>287348</v>
          </cell>
          <cell r="T118">
            <v>7</v>
          </cell>
          <cell r="U118">
            <v>7</v>
          </cell>
          <cell r="V118">
            <v>333984</v>
          </cell>
          <cell r="W118">
            <v>7</v>
          </cell>
          <cell r="X118">
            <v>7</v>
          </cell>
          <cell r="Y118">
            <v>333984</v>
          </cell>
          <cell r="Z118">
            <v>7</v>
          </cell>
          <cell r="AA118">
            <v>7</v>
          </cell>
          <cell r="AB118">
            <v>7</v>
          </cell>
          <cell r="AC118">
            <v>4007810</v>
          </cell>
        </row>
        <row r="119">
          <cell r="A119" t="str">
            <v>Keskkonnaministeerium</v>
          </cell>
          <cell r="B119" t="str">
            <v>70001231</v>
          </cell>
          <cell r="C119" t="str">
            <v>MIN</v>
          </cell>
          <cell r="D119" t="str">
            <v>ministeeriumid ja RK</v>
          </cell>
          <cell r="E119">
            <v>2</v>
          </cell>
          <cell r="F119" t="str">
            <v>ministeeriumid ja RK</v>
          </cell>
          <cell r="G119" t="str">
            <v>010</v>
          </cell>
          <cell r="H119" t="str">
            <v>Keskkonnaministeerium</v>
          </cell>
          <cell r="I119" t="str">
            <v>KKM</v>
          </cell>
          <cell r="J119">
            <v>1</v>
          </cell>
          <cell r="K119">
            <v>2</v>
          </cell>
          <cell r="L119" t="str">
            <v>Ministeeriumid ja Riigikantselei</v>
          </cell>
          <cell r="M119" t="str">
            <v>ametiasutused</v>
          </cell>
          <cell r="N119">
            <v>1</v>
          </cell>
          <cell r="O119" t="str">
            <v>ameti- ja hallatavad asutused</v>
          </cell>
          <cell r="P119" t="str">
            <v>sisutööd</v>
          </cell>
          <cell r="Q119">
            <v>119</v>
          </cell>
          <cell r="R119">
            <v>116.14999999999999</v>
          </cell>
          <cell r="S119">
            <v>2438924</v>
          </cell>
          <cell r="T119">
            <v>109</v>
          </cell>
          <cell r="U119">
            <v>105.95</v>
          </cell>
          <cell r="V119">
            <v>2138805</v>
          </cell>
          <cell r="W119">
            <v>126</v>
          </cell>
          <cell r="X119">
            <v>123.24999999999999</v>
          </cell>
          <cell r="Y119">
            <v>2643347</v>
          </cell>
          <cell r="Z119">
            <v>149</v>
          </cell>
          <cell r="AA119">
            <v>150</v>
          </cell>
          <cell r="AB119">
            <v>149</v>
          </cell>
          <cell r="AC119">
            <v>34941178</v>
          </cell>
        </row>
        <row r="120">
          <cell r="A120" t="str">
            <v>Keskkonnaministeerium</v>
          </cell>
          <cell r="B120" t="str">
            <v>70001231</v>
          </cell>
          <cell r="C120" t="str">
            <v>MIN</v>
          </cell>
          <cell r="D120" t="str">
            <v>ministeeriumid ja RK</v>
          </cell>
          <cell r="E120">
            <v>2</v>
          </cell>
          <cell r="F120" t="str">
            <v>ministeeriumid ja RK</v>
          </cell>
          <cell r="G120" t="str">
            <v>010</v>
          </cell>
          <cell r="H120" t="str">
            <v>Keskkonnaministeerium</v>
          </cell>
          <cell r="I120" t="str">
            <v>KKM</v>
          </cell>
          <cell r="J120">
            <v>1</v>
          </cell>
          <cell r="K120">
            <v>2</v>
          </cell>
          <cell r="L120" t="str">
            <v>Ministeeriumid ja Riigikantselei</v>
          </cell>
          <cell r="M120" t="str">
            <v>ametiasutused</v>
          </cell>
          <cell r="N120">
            <v>1</v>
          </cell>
          <cell r="O120" t="str">
            <v>ameti- ja hallatavad asutused</v>
          </cell>
          <cell r="P120" t="str">
            <v>tugitööd</v>
          </cell>
          <cell r="Q120">
            <v>63</v>
          </cell>
          <cell r="R120">
            <v>62.3</v>
          </cell>
          <cell r="S120">
            <v>1230003</v>
          </cell>
          <cell r="T120">
            <v>66</v>
          </cell>
          <cell r="U120">
            <v>65.8</v>
          </cell>
          <cell r="V120">
            <v>1343102</v>
          </cell>
          <cell r="W120">
            <v>52</v>
          </cell>
          <cell r="X120">
            <v>52</v>
          </cell>
          <cell r="Y120">
            <v>1005555</v>
          </cell>
          <cell r="Z120">
            <v>58</v>
          </cell>
          <cell r="AA120">
            <v>58</v>
          </cell>
          <cell r="AB120">
            <v>58</v>
          </cell>
          <cell r="AC120">
            <v>13314225</v>
          </cell>
        </row>
        <row r="121">
          <cell r="A121" t="str">
            <v>Metsakaitse- ja Metsauuenduskeskus</v>
          </cell>
          <cell r="B121" t="str">
            <v>70001254</v>
          </cell>
          <cell r="C121" t="str">
            <v>teadus</v>
          </cell>
          <cell r="D121" t="str">
            <v>teadus- ja arendusasutused</v>
          </cell>
          <cell r="E121">
            <v>10</v>
          </cell>
          <cell r="F121" t="str">
            <v>teadus-haridusasutused</v>
          </cell>
          <cell r="G121" t="str">
            <v>010</v>
          </cell>
          <cell r="H121" t="str">
            <v>Keskkonnaministeerium</v>
          </cell>
          <cell r="I121" t="str">
            <v>KKM</v>
          </cell>
          <cell r="J121">
            <v>2</v>
          </cell>
          <cell r="K121">
            <v>7</v>
          </cell>
          <cell r="L121" t="str">
            <v>Keskvalitsuse hallatavad asutused</v>
          </cell>
          <cell r="M121" t="str">
            <v>hallatavad asutused</v>
          </cell>
          <cell r="N121">
            <v>1</v>
          </cell>
          <cell r="O121" t="str">
            <v>ameti- ja hallatavad asutused</v>
          </cell>
          <cell r="P121" t="str">
            <v>juhitööd</v>
          </cell>
          <cell r="Q121">
            <v>2</v>
          </cell>
          <cell r="R121">
            <v>2</v>
          </cell>
          <cell r="S121">
            <v>59510</v>
          </cell>
          <cell r="T121">
            <v>2</v>
          </cell>
          <cell r="U121">
            <v>2</v>
          </cell>
          <cell r="V121">
            <v>59510</v>
          </cell>
        </row>
        <row r="122">
          <cell r="A122" t="str">
            <v>Metsakaitse- ja Metsauuenduskeskus</v>
          </cell>
          <cell r="B122" t="str">
            <v>70001254</v>
          </cell>
          <cell r="C122" t="str">
            <v>teadus</v>
          </cell>
          <cell r="D122" t="str">
            <v>teadus- ja arendusasutused</v>
          </cell>
          <cell r="E122">
            <v>10</v>
          </cell>
          <cell r="F122" t="str">
            <v>teadus-haridusasutused</v>
          </cell>
          <cell r="G122" t="str">
            <v>010</v>
          </cell>
          <cell r="H122" t="str">
            <v>Keskkonnaministeerium</v>
          </cell>
          <cell r="I122" t="str">
            <v>KKM</v>
          </cell>
          <cell r="J122">
            <v>2</v>
          </cell>
          <cell r="K122">
            <v>7</v>
          </cell>
          <cell r="L122" t="str">
            <v>Keskvalitsuse hallatavad asutused</v>
          </cell>
          <cell r="M122" t="str">
            <v>hallatavad asutused</v>
          </cell>
          <cell r="N122">
            <v>1</v>
          </cell>
          <cell r="O122" t="str">
            <v>ameti- ja hallatavad asutused</v>
          </cell>
          <cell r="P122" t="str">
            <v>sisutööd</v>
          </cell>
          <cell r="Q122">
            <v>52</v>
          </cell>
          <cell r="R122">
            <v>51</v>
          </cell>
          <cell r="S122">
            <v>753430</v>
          </cell>
          <cell r="T122">
            <v>42</v>
          </cell>
          <cell r="U122">
            <v>41.5</v>
          </cell>
          <cell r="V122">
            <v>621515</v>
          </cell>
        </row>
        <row r="123">
          <cell r="A123" t="str">
            <v>Metsakaitse- ja Metsauuenduskeskus</v>
          </cell>
          <cell r="B123" t="str">
            <v>70001254</v>
          </cell>
          <cell r="C123" t="str">
            <v>teadus</v>
          </cell>
          <cell r="D123" t="str">
            <v>teadus- ja arendusasutused</v>
          </cell>
          <cell r="E123">
            <v>10</v>
          </cell>
          <cell r="F123" t="str">
            <v>teadus-haridusasutused</v>
          </cell>
          <cell r="G123" t="str">
            <v>010</v>
          </cell>
          <cell r="H123" t="str">
            <v>Keskkonnaministeerium</v>
          </cell>
          <cell r="I123" t="str">
            <v>KKM</v>
          </cell>
          <cell r="J123">
            <v>2</v>
          </cell>
          <cell r="K123">
            <v>7</v>
          </cell>
          <cell r="L123" t="str">
            <v>Keskvalitsuse hallatavad asutused</v>
          </cell>
          <cell r="M123" t="str">
            <v>hallatavad asutused</v>
          </cell>
          <cell r="N123">
            <v>1</v>
          </cell>
          <cell r="O123" t="str">
            <v>ameti- ja hallatavad asutused</v>
          </cell>
          <cell r="P123" t="str">
            <v>tugitööd</v>
          </cell>
          <cell r="Q123">
            <v>12</v>
          </cell>
          <cell r="R123">
            <v>12</v>
          </cell>
          <cell r="S123">
            <v>153770</v>
          </cell>
          <cell r="T123">
            <v>12</v>
          </cell>
          <cell r="U123">
            <v>12</v>
          </cell>
          <cell r="V123">
            <v>153770</v>
          </cell>
        </row>
        <row r="124">
          <cell r="A124" t="str">
            <v>Ida-Viru Maavalitsus</v>
          </cell>
          <cell r="B124" t="str">
            <v>70001449</v>
          </cell>
          <cell r="C124" t="str">
            <v>maavalitsused</v>
          </cell>
          <cell r="D124" t="str">
            <v>maavalitsused</v>
          </cell>
          <cell r="E124">
            <v>7</v>
          </cell>
          <cell r="F124" t="str">
            <v>maavalitsused</v>
          </cell>
          <cell r="G124" t="str">
            <v>015</v>
          </cell>
          <cell r="H124" t="str">
            <v>Siseministeerium</v>
          </cell>
          <cell r="I124" t="str">
            <v>SiM</v>
          </cell>
          <cell r="J124">
            <v>1</v>
          </cell>
          <cell r="K124">
            <v>5</v>
          </cell>
          <cell r="L124" t="str">
            <v>Maavalitsused</v>
          </cell>
          <cell r="M124" t="str">
            <v>ametiasutused</v>
          </cell>
          <cell r="N124">
            <v>1</v>
          </cell>
          <cell r="O124" t="str">
            <v>ameti- ja hallatavad asutused</v>
          </cell>
          <cell r="P124" t="str">
            <v>juhitööd</v>
          </cell>
          <cell r="Q124">
            <v>2</v>
          </cell>
          <cell r="R124">
            <v>2</v>
          </cell>
          <cell r="S124">
            <v>74118</v>
          </cell>
          <cell r="T124">
            <v>2</v>
          </cell>
          <cell r="U124">
            <v>2</v>
          </cell>
          <cell r="V124">
            <v>70518</v>
          </cell>
          <cell r="W124">
            <v>2</v>
          </cell>
          <cell r="X124">
            <v>2</v>
          </cell>
          <cell r="Y124">
            <v>70518</v>
          </cell>
          <cell r="Z124">
            <v>2</v>
          </cell>
          <cell r="AA124">
            <v>2</v>
          </cell>
          <cell r="AB124">
            <v>2</v>
          </cell>
          <cell r="AC124">
            <v>846300</v>
          </cell>
        </row>
        <row r="125">
          <cell r="A125" t="str">
            <v>Ida-Viru Maavalitsus</v>
          </cell>
          <cell r="B125" t="str">
            <v>70001449</v>
          </cell>
          <cell r="C125" t="str">
            <v>maavalitsused</v>
          </cell>
          <cell r="D125" t="str">
            <v>maavalitsused</v>
          </cell>
          <cell r="E125">
            <v>7</v>
          </cell>
          <cell r="F125" t="str">
            <v>maavalitsused</v>
          </cell>
          <cell r="G125" t="str">
            <v>015</v>
          </cell>
          <cell r="H125" t="str">
            <v>Siseministeerium</v>
          </cell>
          <cell r="I125" t="str">
            <v>SiM</v>
          </cell>
          <cell r="J125">
            <v>1</v>
          </cell>
          <cell r="K125">
            <v>5</v>
          </cell>
          <cell r="L125" t="str">
            <v>Maavalitsused</v>
          </cell>
          <cell r="M125" t="str">
            <v>ametiasutused</v>
          </cell>
          <cell r="N125">
            <v>1</v>
          </cell>
          <cell r="O125" t="str">
            <v>ameti- ja hallatavad asutused</v>
          </cell>
          <cell r="P125" t="str">
            <v>sisutööd</v>
          </cell>
          <cell r="Q125">
            <v>33.25</v>
          </cell>
          <cell r="R125">
            <v>32</v>
          </cell>
          <cell r="S125">
            <v>407836</v>
          </cell>
          <cell r="T125">
            <v>31.75</v>
          </cell>
          <cell r="U125">
            <v>31</v>
          </cell>
          <cell r="V125">
            <v>379735</v>
          </cell>
          <cell r="W125">
            <v>31.75</v>
          </cell>
          <cell r="X125">
            <v>31.75</v>
          </cell>
          <cell r="Y125">
            <v>432291</v>
          </cell>
          <cell r="Z125">
            <v>32</v>
          </cell>
          <cell r="AA125">
            <v>32</v>
          </cell>
          <cell r="AB125">
            <v>32</v>
          </cell>
          <cell r="AC125">
            <v>4822500</v>
          </cell>
        </row>
        <row r="126">
          <cell r="A126" t="str">
            <v>Ida-Viru Maavalitsus</v>
          </cell>
          <cell r="B126" t="str">
            <v>70001449</v>
          </cell>
          <cell r="C126" t="str">
            <v>maavalitsused</v>
          </cell>
          <cell r="D126" t="str">
            <v>maavalitsused</v>
          </cell>
          <cell r="E126">
            <v>7</v>
          </cell>
          <cell r="F126" t="str">
            <v>maavalitsused</v>
          </cell>
          <cell r="G126" t="str">
            <v>015</v>
          </cell>
          <cell r="H126" t="str">
            <v>Siseministeerium</v>
          </cell>
          <cell r="I126" t="str">
            <v>SiM</v>
          </cell>
          <cell r="J126">
            <v>1</v>
          </cell>
          <cell r="K126">
            <v>5</v>
          </cell>
          <cell r="L126" t="str">
            <v>Maavalitsused</v>
          </cell>
          <cell r="M126" t="str">
            <v>ametiasutused</v>
          </cell>
          <cell r="N126">
            <v>1</v>
          </cell>
          <cell r="O126" t="str">
            <v>ameti- ja hallatavad asutused</v>
          </cell>
          <cell r="P126" t="str">
            <v>tugitööd</v>
          </cell>
          <cell r="Q126">
            <v>24</v>
          </cell>
          <cell r="R126">
            <v>22.36</v>
          </cell>
          <cell r="S126">
            <v>230141</v>
          </cell>
          <cell r="T126">
            <v>21</v>
          </cell>
          <cell r="U126">
            <v>19.47</v>
          </cell>
          <cell r="V126">
            <v>209866</v>
          </cell>
          <cell r="W126">
            <v>13</v>
          </cell>
          <cell r="X126">
            <v>13</v>
          </cell>
          <cell r="Y126">
            <v>160869</v>
          </cell>
          <cell r="Z126">
            <v>18</v>
          </cell>
          <cell r="AA126">
            <v>20</v>
          </cell>
          <cell r="AB126">
            <v>20</v>
          </cell>
          <cell r="AC126">
            <v>2284300</v>
          </cell>
        </row>
        <row r="127">
          <cell r="A127" t="str">
            <v>Maanteeamet</v>
          </cell>
          <cell r="B127" t="str">
            <v>70001490</v>
          </cell>
          <cell r="C127" t="str">
            <v>MAA_grupp</v>
          </cell>
          <cell r="D127" t="str">
            <v>Maanteeameti grupp</v>
          </cell>
          <cell r="E127">
            <v>5</v>
          </cell>
          <cell r="F127" t="str">
            <v>muud ametid ja inspektsioonid</v>
          </cell>
          <cell r="G127" t="str">
            <v>012</v>
          </cell>
          <cell r="H127" t="str">
            <v>Majandus- ja Kommunikatsiooniministeerium</v>
          </cell>
          <cell r="I127" t="str">
            <v>MKM</v>
          </cell>
          <cell r="J127">
            <v>1</v>
          </cell>
          <cell r="K127">
            <v>3</v>
          </cell>
          <cell r="L127" t="str">
            <v>Ametid ja inspektsioonid</v>
          </cell>
          <cell r="M127" t="str">
            <v>ametiasutused</v>
          </cell>
          <cell r="N127">
            <v>1</v>
          </cell>
          <cell r="O127" t="str">
            <v>ameti- ja hallatavad asutused</v>
          </cell>
          <cell r="P127" t="str">
            <v>juhitööd</v>
          </cell>
          <cell r="Q127">
            <v>3</v>
          </cell>
          <cell r="R127">
            <v>3</v>
          </cell>
          <cell r="S127">
            <v>146100</v>
          </cell>
          <cell r="T127">
            <v>8</v>
          </cell>
          <cell r="U127">
            <v>8</v>
          </cell>
          <cell r="V127">
            <v>332000</v>
          </cell>
          <cell r="W127">
            <v>6</v>
          </cell>
          <cell r="X127">
            <v>6</v>
          </cell>
          <cell r="Y127">
            <v>272000</v>
          </cell>
          <cell r="Z127">
            <v>22</v>
          </cell>
          <cell r="AA127">
            <v>22</v>
          </cell>
          <cell r="AB127">
            <v>22</v>
          </cell>
          <cell r="AC127">
            <v>10329840</v>
          </cell>
        </row>
        <row r="128">
          <cell r="A128" t="str">
            <v>Maanteeamet</v>
          </cell>
          <cell r="B128" t="str">
            <v>70001490</v>
          </cell>
          <cell r="C128" t="str">
            <v>MAA_grupp</v>
          </cell>
          <cell r="D128" t="str">
            <v>Maanteeameti grupp</v>
          </cell>
          <cell r="E128">
            <v>5</v>
          </cell>
          <cell r="F128" t="str">
            <v>muud ametid ja inspektsioonid</v>
          </cell>
          <cell r="G128" t="str">
            <v>012</v>
          </cell>
          <cell r="H128" t="str">
            <v>Majandus- ja Kommunikatsiooniministeerium</v>
          </cell>
          <cell r="I128" t="str">
            <v>MKM</v>
          </cell>
          <cell r="J128">
            <v>1</v>
          </cell>
          <cell r="K128">
            <v>3</v>
          </cell>
          <cell r="L128" t="str">
            <v>Ametid ja inspektsioonid</v>
          </cell>
          <cell r="M128" t="str">
            <v>ametiasutused</v>
          </cell>
          <cell r="N128">
            <v>1</v>
          </cell>
          <cell r="O128" t="str">
            <v>ameti- ja hallatavad asutused</v>
          </cell>
          <cell r="P128" t="str">
            <v>sisutööd</v>
          </cell>
          <cell r="Q128">
            <v>72</v>
          </cell>
          <cell r="R128">
            <v>70.599999999999994</v>
          </cell>
          <cell r="S128">
            <v>1592728</v>
          </cell>
          <cell r="T128">
            <v>69</v>
          </cell>
          <cell r="U128">
            <v>69</v>
          </cell>
          <cell r="V128">
            <v>1441315</v>
          </cell>
          <cell r="W128">
            <v>86</v>
          </cell>
          <cell r="X128">
            <v>85.1</v>
          </cell>
          <cell r="Y128">
            <v>1781141</v>
          </cell>
          <cell r="Z128">
            <v>391</v>
          </cell>
          <cell r="AA128">
            <v>405</v>
          </cell>
          <cell r="AB128">
            <v>405</v>
          </cell>
          <cell r="AC128">
            <v>77977977</v>
          </cell>
        </row>
        <row r="129">
          <cell r="A129" t="str">
            <v>Maanteeamet</v>
          </cell>
          <cell r="B129" t="str">
            <v>70001490</v>
          </cell>
          <cell r="C129" t="str">
            <v>MAA_grupp</v>
          </cell>
          <cell r="D129" t="str">
            <v>Maanteeameti grupp</v>
          </cell>
          <cell r="E129">
            <v>5</v>
          </cell>
          <cell r="F129" t="str">
            <v>muud ametid ja inspektsioonid</v>
          </cell>
          <cell r="G129" t="str">
            <v>012</v>
          </cell>
          <cell r="H129" t="str">
            <v>Majandus- ja Kommunikatsiooniministeerium</v>
          </cell>
          <cell r="I129" t="str">
            <v>MKM</v>
          </cell>
          <cell r="J129">
            <v>1</v>
          </cell>
          <cell r="K129">
            <v>3</v>
          </cell>
          <cell r="L129" t="str">
            <v>Ametid ja inspektsioonid</v>
          </cell>
          <cell r="M129" t="str">
            <v>ametiasutused</v>
          </cell>
          <cell r="N129">
            <v>1</v>
          </cell>
          <cell r="O129" t="str">
            <v>ameti- ja hallatavad asutused</v>
          </cell>
          <cell r="P129" t="str">
            <v>tugitööd</v>
          </cell>
          <cell r="Q129">
            <v>28</v>
          </cell>
          <cell r="R129">
            <v>28</v>
          </cell>
          <cell r="S129">
            <v>635707</v>
          </cell>
          <cell r="T129">
            <v>75</v>
          </cell>
          <cell r="U129">
            <v>73.599999999999994</v>
          </cell>
          <cell r="V129">
            <v>1427991</v>
          </cell>
          <cell r="W129">
            <v>51</v>
          </cell>
          <cell r="X129">
            <v>50.5</v>
          </cell>
          <cell r="Y129">
            <v>1008273</v>
          </cell>
          <cell r="Z129">
            <v>119</v>
          </cell>
          <cell r="AA129">
            <v>123</v>
          </cell>
          <cell r="AB129">
            <v>123</v>
          </cell>
          <cell r="AC129">
            <v>24827024</v>
          </cell>
        </row>
        <row r="130">
          <cell r="A130" t="str">
            <v>Ida Regionaalne Maanteeamet</v>
          </cell>
          <cell r="B130" t="str">
            <v>70001573</v>
          </cell>
          <cell r="C130" t="str">
            <v>MAA_grupp</v>
          </cell>
          <cell r="D130" t="str">
            <v>Maanteeameti grupp</v>
          </cell>
          <cell r="E130">
            <v>5</v>
          </cell>
          <cell r="F130" t="str">
            <v>muud ametid ja inspektsioonid</v>
          </cell>
          <cell r="G130" t="str">
            <v>012</v>
          </cell>
          <cell r="H130" t="str">
            <v>Majandus- ja Kommunikatsiooniministeerium</v>
          </cell>
          <cell r="I130" t="str">
            <v>MKM</v>
          </cell>
          <cell r="J130">
            <v>1</v>
          </cell>
          <cell r="K130">
            <v>3</v>
          </cell>
          <cell r="L130" t="str">
            <v>Ametid ja inspektsioonid</v>
          </cell>
          <cell r="M130" t="str">
            <v>ametiasutused</v>
          </cell>
          <cell r="N130">
            <v>1</v>
          </cell>
          <cell r="O130" t="str">
            <v>ameti- ja hallatavad asutused</v>
          </cell>
          <cell r="P130" t="str">
            <v>juhitööd</v>
          </cell>
          <cell r="Q130">
            <v>2</v>
          </cell>
          <cell r="R130">
            <v>2</v>
          </cell>
          <cell r="S130">
            <v>75725</v>
          </cell>
          <cell r="T130">
            <v>4</v>
          </cell>
          <cell r="U130">
            <v>4</v>
          </cell>
          <cell r="V130">
            <v>138080</v>
          </cell>
          <cell r="W130">
            <v>4</v>
          </cell>
          <cell r="X130">
            <v>4</v>
          </cell>
          <cell r="Y130">
            <v>138080</v>
          </cell>
        </row>
        <row r="131">
          <cell r="A131" t="str">
            <v>Ida Regionaalne Maanteeamet</v>
          </cell>
          <cell r="B131" t="str">
            <v>70001573</v>
          </cell>
          <cell r="C131" t="str">
            <v>MAA_grupp</v>
          </cell>
          <cell r="D131" t="str">
            <v>Maanteeameti grupp</v>
          </cell>
          <cell r="E131">
            <v>5</v>
          </cell>
          <cell r="F131" t="str">
            <v>muud ametid ja inspektsioonid</v>
          </cell>
          <cell r="G131" t="str">
            <v>012</v>
          </cell>
          <cell r="H131" t="str">
            <v>Majandus- ja Kommunikatsiooniministeerium</v>
          </cell>
          <cell r="I131" t="str">
            <v>MKM</v>
          </cell>
          <cell r="J131">
            <v>1</v>
          </cell>
          <cell r="K131">
            <v>3</v>
          </cell>
          <cell r="L131" t="str">
            <v>Ametid ja inspektsioonid</v>
          </cell>
          <cell r="M131" t="str">
            <v>ametiasutused</v>
          </cell>
          <cell r="N131">
            <v>1</v>
          </cell>
          <cell r="O131" t="str">
            <v>ameti- ja hallatavad asutused</v>
          </cell>
          <cell r="P131" t="str">
            <v>sisutööd</v>
          </cell>
          <cell r="Q131">
            <v>21</v>
          </cell>
          <cell r="R131">
            <v>21</v>
          </cell>
          <cell r="S131">
            <v>412490</v>
          </cell>
          <cell r="T131">
            <v>56</v>
          </cell>
          <cell r="U131">
            <v>56</v>
          </cell>
          <cell r="V131">
            <v>852610</v>
          </cell>
          <cell r="W131">
            <v>55</v>
          </cell>
          <cell r="X131">
            <v>55</v>
          </cell>
          <cell r="Y131">
            <v>847252</v>
          </cell>
        </row>
        <row r="132">
          <cell r="A132" t="str">
            <v>Ida Regionaalne Maanteeamet</v>
          </cell>
          <cell r="B132" t="str">
            <v>70001573</v>
          </cell>
          <cell r="C132" t="str">
            <v>MAA_grupp</v>
          </cell>
          <cell r="D132" t="str">
            <v>Maanteeameti grupp</v>
          </cell>
          <cell r="E132">
            <v>5</v>
          </cell>
          <cell r="F132" t="str">
            <v>muud ametid ja inspektsioonid</v>
          </cell>
          <cell r="G132" t="str">
            <v>012</v>
          </cell>
          <cell r="H132" t="str">
            <v>Majandus- ja Kommunikatsiooniministeerium</v>
          </cell>
          <cell r="I132" t="str">
            <v>MKM</v>
          </cell>
          <cell r="J132">
            <v>1</v>
          </cell>
          <cell r="K132">
            <v>3</v>
          </cell>
          <cell r="L132" t="str">
            <v>Ametid ja inspektsioonid</v>
          </cell>
          <cell r="M132" t="str">
            <v>ametiasutused</v>
          </cell>
          <cell r="N132">
            <v>1</v>
          </cell>
          <cell r="O132" t="str">
            <v>ameti- ja hallatavad asutused</v>
          </cell>
          <cell r="P132" t="str">
            <v>tugitööd</v>
          </cell>
          <cell r="Q132">
            <v>6</v>
          </cell>
          <cell r="R132">
            <v>5.75</v>
          </cell>
          <cell r="S132">
            <v>113206</v>
          </cell>
          <cell r="T132">
            <v>7</v>
          </cell>
          <cell r="U132">
            <v>7</v>
          </cell>
          <cell r="V132">
            <v>125236</v>
          </cell>
          <cell r="W132">
            <v>6</v>
          </cell>
          <cell r="X132">
            <v>6</v>
          </cell>
          <cell r="Y132">
            <v>119869</v>
          </cell>
        </row>
        <row r="133">
          <cell r="A133" t="str">
            <v>Lääne Regionaalne Maanteeamet</v>
          </cell>
          <cell r="B133" t="str">
            <v>70001596</v>
          </cell>
          <cell r="C133" t="str">
            <v>MAA_grupp</v>
          </cell>
          <cell r="D133" t="str">
            <v>Maanteeameti grupp</v>
          </cell>
          <cell r="E133">
            <v>5</v>
          </cell>
          <cell r="F133" t="str">
            <v>muud ametid ja inspektsioonid</v>
          </cell>
          <cell r="G133" t="str">
            <v>012</v>
          </cell>
          <cell r="H133" t="str">
            <v>Majandus- ja Kommunikatsiooniministeerium</v>
          </cell>
          <cell r="I133" t="str">
            <v>MKM</v>
          </cell>
          <cell r="J133">
            <v>1</v>
          </cell>
          <cell r="K133">
            <v>3</v>
          </cell>
          <cell r="L133" t="str">
            <v>Ametid ja inspektsioonid</v>
          </cell>
          <cell r="M133" t="str">
            <v>ametiasutused</v>
          </cell>
          <cell r="N133">
            <v>1</v>
          </cell>
          <cell r="O133" t="str">
            <v>ameti- ja hallatavad asutused</v>
          </cell>
          <cell r="P133" t="str">
            <v>juhitööd</v>
          </cell>
          <cell r="Q133">
            <v>3</v>
          </cell>
          <cell r="R133">
            <v>3</v>
          </cell>
          <cell r="S133">
            <v>129000</v>
          </cell>
          <cell r="T133">
            <v>4</v>
          </cell>
          <cell r="U133">
            <v>4</v>
          </cell>
          <cell r="V133">
            <v>151000</v>
          </cell>
          <cell r="W133">
            <v>4</v>
          </cell>
          <cell r="X133">
            <v>4</v>
          </cell>
          <cell r="Y133">
            <v>152500</v>
          </cell>
        </row>
        <row r="134">
          <cell r="A134" t="str">
            <v>Lääne Regionaalne Maanteeamet</v>
          </cell>
          <cell r="B134" t="str">
            <v>70001596</v>
          </cell>
          <cell r="C134" t="str">
            <v>MAA_grupp</v>
          </cell>
          <cell r="D134" t="str">
            <v>Maanteeameti grupp</v>
          </cell>
          <cell r="E134">
            <v>5</v>
          </cell>
          <cell r="F134" t="str">
            <v>muud ametid ja inspektsioonid</v>
          </cell>
          <cell r="G134" t="str">
            <v>012</v>
          </cell>
          <cell r="H134" t="str">
            <v>Majandus- ja Kommunikatsiooniministeerium</v>
          </cell>
          <cell r="I134" t="str">
            <v>MKM</v>
          </cell>
          <cell r="J134">
            <v>1</v>
          </cell>
          <cell r="K134">
            <v>3</v>
          </cell>
          <cell r="L134" t="str">
            <v>Ametid ja inspektsioonid</v>
          </cell>
          <cell r="M134" t="str">
            <v>ametiasutused</v>
          </cell>
          <cell r="N134">
            <v>1</v>
          </cell>
          <cell r="O134" t="str">
            <v>ameti- ja hallatavad asutused</v>
          </cell>
          <cell r="P134" t="str">
            <v>sisutööd</v>
          </cell>
          <cell r="Q134">
            <v>34</v>
          </cell>
          <cell r="R134">
            <v>33.1</v>
          </cell>
          <cell r="S134">
            <v>719900</v>
          </cell>
          <cell r="T134">
            <v>62</v>
          </cell>
          <cell r="U134">
            <v>61.5</v>
          </cell>
          <cell r="V134">
            <v>1021114</v>
          </cell>
          <cell r="W134">
            <v>64</v>
          </cell>
          <cell r="X134">
            <v>64</v>
          </cell>
          <cell r="Y134">
            <v>1084640</v>
          </cell>
        </row>
        <row r="135">
          <cell r="A135" t="str">
            <v>Lääne Regionaalne Maanteeamet</v>
          </cell>
          <cell r="B135" t="str">
            <v>70001596</v>
          </cell>
          <cell r="C135" t="str">
            <v>MAA_grupp</v>
          </cell>
          <cell r="D135" t="str">
            <v>Maanteeameti grupp</v>
          </cell>
          <cell r="E135">
            <v>5</v>
          </cell>
          <cell r="F135" t="str">
            <v>muud ametid ja inspektsioonid</v>
          </cell>
          <cell r="G135" t="str">
            <v>012</v>
          </cell>
          <cell r="H135" t="str">
            <v>Majandus- ja Kommunikatsiooniministeerium</v>
          </cell>
          <cell r="I135" t="str">
            <v>MKM</v>
          </cell>
          <cell r="J135">
            <v>1</v>
          </cell>
          <cell r="K135">
            <v>3</v>
          </cell>
          <cell r="L135" t="str">
            <v>Ametid ja inspektsioonid</v>
          </cell>
          <cell r="M135" t="str">
            <v>ametiasutused</v>
          </cell>
          <cell r="N135">
            <v>1</v>
          </cell>
          <cell r="O135" t="str">
            <v>ameti- ja hallatavad asutused</v>
          </cell>
          <cell r="P135" t="str">
            <v>tugitööd</v>
          </cell>
          <cell r="Q135">
            <v>12</v>
          </cell>
          <cell r="R135">
            <v>12</v>
          </cell>
          <cell r="S135">
            <v>195600</v>
          </cell>
          <cell r="T135">
            <v>15</v>
          </cell>
          <cell r="U135">
            <v>14.5</v>
          </cell>
          <cell r="V135">
            <v>224300</v>
          </cell>
          <cell r="W135">
            <v>14</v>
          </cell>
          <cell r="X135">
            <v>13.1</v>
          </cell>
          <cell r="Y135">
            <v>196800</v>
          </cell>
        </row>
        <row r="136">
          <cell r="A136" t="str">
            <v>Lõuna Regionaalne Maanteeamet</v>
          </cell>
          <cell r="B136" t="str">
            <v>70001627</v>
          </cell>
          <cell r="C136" t="str">
            <v>MAA_grupp</v>
          </cell>
          <cell r="D136" t="str">
            <v>Maanteeameti grupp</v>
          </cell>
          <cell r="E136">
            <v>5</v>
          </cell>
          <cell r="F136" t="str">
            <v>muud ametid ja inspektsioonid</v>
          </cell>
          <cell r="G136" t="str">
            <v>012</v>
          </cell>
          <cell r="H136" t="str">
            <v>Majandus- ja Kommunikatsiooniministeerium</v>
          </cell>
          <cell r="I136" t="str">
            <v>MKM</v>
          </cell>
          <cell r="J136">
            <v>1</v>
          </cell>
          <cell r="K136">
            <v>3</v>
          </cell>
          <cell r="L136" t="str">
            <v>Ametid ja inspektsioonid</v>
          </cell>
          <cell r="M136" t="str">
            <v>ametiasutused</v>
          </cell>
          <cell r="N136">
            <v>1</v>
          </cell>
          <cell r="O136" t="str">
            <v>ameti- ja hallatavad asutused</v>
          </cell>
          <cell r="P136" t="str">
            <v>juhitööd</v>
          </cell>
          <cell r="Q136">
            <v>3</v>
          </cell>
          <cell r="R136">
            <v>3</v>
          </cell>
          <cell r="S136">
            <v>118000</v>
          </cell>
          <cell r="T136">
            <v>4</v>
          </cell>
          <cell r="U136">
            <v>4</v>
          </cell>
          <cell r="V136">
            <v>145000</v>
          </cell>
          <cell r="W136">
            <v>4</v>
          </cell>
          <cell r="X136">
            <v>4</v>
          </cell>
          <cell r="Y136">
            <v>148000</v>
          </cell>
        </row>
        <row r="137">
          <cell r="A137" t="str">
            <v>Lõuna Regionaalne Maanteeamet</v>
          </cell>
          <cell r="B137" t="str">
            <v>70001627</v>
          </cell>
          <cell r="C137" t="str">
            <v>MAA_grupp</v>
          </cell>
          <cell r="D137" t="str">
            <v>Maanteeameti grupp</v>
          </cell>
          <cell r="E137">
            <v>5</v>
          </cell>
          <cell r="F137" t="str">
            <v>muud ametid ja inspektsioonid</v>
          </cell>
          <cell r="G137" t="str">
            <v>012</v>
          </cell>
          <cell r="H137" t="str">
            <v>Majandus- ja Kommunikatsiooniministeerium</v>
          </cell>
          <cell r="I137" t="str">
            <v>MKM</v>
          </cell>
          <cell r="J137">
            <v>1</v>
          </cell>
          <cell r="K137">
            <v>3</v>
          </cell>
          <cell r="L137" t="str">
            <v>Ametid ja inspektsioonid</v>
          </cell>
          <cell r="M137" t="str">
            <v>ametiasutused</v>
          </cell>
          <cell r="N137">
            <v>1</v>
          </cell>
          <cell r="O137" t="str">
            <v>ameti- ja hallatavad asutused</v>
          </cell>
          <cell r="P137" t="str">
            <v>sisutööd</v>
          </cell>
          <cell r="Q137">
            <v>32</v>
          </cell>
          <cell r="R137">
            <v>31.25</v>
          </cell>
          <cell r="S137">
            <v>620210</v>
          </cell>
          <cell r="T137">
            <v>76.2</v>
          </cell>
          <cell r="U137">
            <v>76.2</v>
          </cell>
          <cell r="V137">
            <v>1138820</v>
          </cell>
          <cell r="W137">
            <v>77</v>
          </cell>
          <cell r="X137">
            <v>75.45</v>
          </cell>
          <cell r="Y137">
            <v>1138139</v>
          </cell>
        </row>
        <row r="138">
          <cell r="A138" t="str">
            <v>Lõuna Regionaalne Maanteeamet</v>
          </cell>
          <cell r="B138" t="str">
            <v>70001627</v>
          </cell>
          <cell r="C138" t="str">
            <v>MAA_grupp</v>
          </cell>
          <cell r="D138" t="str">
            <v>Maanteeameti grupp</v>
          </cell>
          <cell r="E138">
            <v>5</v>
          </cell>
          <cell r="F138" t="str">
            <v>muud ametid ja inspektsioonid</v>
          </cell>
          <cell r="G138" t="str">
            <v>012</v>
          </cell>
          <cell r="H138" t="str">
            <v>Majandus- ja Kommunikatsiooniministeerium</v>
          </cell>
          <cell r="I138" t="str">
            <v>MKM</v>
          </cell>
          <cell r="J138">
            <v>1</v>
          </cell>
          <cell r="K138">
            <v>3</v>
          </cell>
          <cell r="L138" t="str">
            <v>Ametid ja inspektsioonid</v>
          </cell>
          <cell r="M138" t="str">
            <v>ametiasutused</v>
          </cell>
          <cell r="N138">
            <v>1</v>
          </cell>
          <cell r="O138" t="str">
            <v>ameti- ja hallatavad asutused</v>
          </cell>
          <cell r="P138" t="str">
            <v>tugitööd</v>
          </cell>
          <cell r="Q138">
            <v>21</v>
          </cell>
          <cell r="R138">
            <v>19</v>
          </cell>
          <cell r="S138">
            <v>280580</v>
          </cell>
          <cell r="T138">
            <v>23.25</v>
          </cell>
          <cell r="U138">
            <v>23.25</v>
          </cell>
          <cell r="V138">
            <v>316580</v>
          </cell>
          <cell r="W138">
            <v>26</v>
          </cell>
          <cell r="X138">
            <v>24</v>
          </cell>
          <cell r="Y138">
            <v>328200</v>
          </cell>
        </row>
        <row r="139">
          <cell r="A139" t="str">
            <v>Põlula Kalakasvatuskeskus</v>
          </cell>
          <cell r="B139" t="str">
            <v>70001679</v>
          </cell>
          <cell r="C139" t="str">
            <v>teadus</v>
          </cell>
          <cell r="D139" t="str">
            <v>teadus- ja arendusasutused</v>
          </cell>
          <cell r="E139">
            <v>10</v>
          </cell>
          <cell r="F139" t="str">
            <v>teadus-haridusasutused</v>
          </cell>
          <cell r="G139" t="str">
            <v>010</v>
          </cell>
          <cell r="H139" t="str">
            <v>Keskkonnaministeerium</v>
          </cell>
          <cell r="I139" t="str">
            <v>KKM</v>
          </cell>
          <cell r="J139">
            <v>2</v>
          </cell>
          <cell r="K139">
            <v>7</v>
          </cell>
          <cell r="L139" t="str">
            <v>Keskvalitsuse hallatavad asutused</v>
          </cell>
          <cell r="M139" t="str">
            <v>hallatavad asutused</v>
          </cell>
          <cell r="N139">
            <v>1</v>
          </cell>
          <cell r="O139" t="str">
            <v>ameti- ja hallatavad asutused</v>
          </cell>
          <cell r="P139" t="str">
            <v>juhitööd</v>
          </cell>
          <cell r="Q139">
            <v>2</v>
          </cell>
          <cell r="R139">
            <v>2</v>
          </cell>
          <cell r="S139">
            <v>36770</v>
          </cell>
          <cell r="T139">
            <v>2</v>
          </cell>
          <cell r="U139">
            <v>2</v>
          </cell>
          <cell r="V139">
            <v>36770</v>
          </cell>
          <cell r="W139">
            <v>2</v>
          </cell>
          <cell r="X139">
            <v>2</v>
          </cell>
          <cell r="Y139">
            <v>36770</v>
          </cell>
          <cell r="Z139">
            <v>2</v>
          </cell>
          <cell r="AA139">
            <v>2</v>
          </cell>
          <cell r="AB139">
            <v>2</v>
          </cell>
          <cell r="AC139">
            <v>441240</v>
          </cell>
        </row>
        <row r="140">
          <cell r="A140" t="str">
            <v>Põlula Kalakasvatuskeskus</v>
          </cell>
          <cell r="B140" t="str">
            <v>70001679</v>
          </cell>
          <cell r="C140" t="str">
            <v>teadus</v>
          </cell>
          <cell r="D140" t="str">
            <v>teadus- ja arendusasutused</v>
          </cell>
          <cell r="E140">
            <v>10</v>
          </cell>
          <cell r="F140" t="str">
            <v>teadus-haridusasutused</v>
          </cell>
          <cell r="G140" t="str">
            <v>010</v>
          </cell>
          <cell r="H140" t="str">
            <v>Keskkonnaministeerium</v>
          </cell>
          <cell r="I140" t="str">
            <v>KKM</v>
          </cell>
          <cell r="J140">
            <v>2</v>
          </cell>
          <cell r="K140">
            <v>7</v>
          </cell>
          <cell r="L140" t="str">
            <v>Keskvalitsuse hallatavad asutused</v>
          </cell>
          <cell r="M140" t="str">
            <v>hallatavad asutused</v>
          </cell>
          <cell r="N140">
            <v>1</v>
          </cell>
          <cell r="O140" t="str">
            <v>ameti- ja hallatavad asutused</v>
          </cell>
          <cell r="P140" t="str">
            <v>sisutööd</v>
          </cell>
          <cell r="Q140">
            <v>5</v>
          </cell>
          <cell r="R140">
            <v>5</v>
          </cell>
          <cell r="S140">
            <v>39755</v>
          </cell>
          <cell r="T140">
            <v>5.5</v>
          </cell>
          <cell r="U140">
            <v>5.5</v>
          </cell>
          <cell r="V140">
            <v>42690</v>
          </cell>
          <cell r="W140">
            <v>4</v>
          </cell>
          <cell r="X140">
            <v>4</v>
          </cell>
          <cell r="Y140">
            <v>32965</v>
          </cell>
          <cell r="Z140">
            <v>7</v>
          </cell>
          <cell r="AA140">
            <v>7</v>
          </cell>
          <cell r="AB140">
            <v>7</v>
          </cell>
          <cell r="AC140">
            <v>633013</v>
          </cell>
        </row>
        <row r="141">
          <cell r="A141" t="str">
            <v>Põlula Kalakasvatuskeskus</v>
          </cell>
          <cell r="B141" t="str">
            <v>70001679</v>
          </cell>
          <cell r="C141" t="str">
            <v>teadus</v>
          </cell>
          <cell r="D141" t="str">
            <v>teadus- ja arendusasutused</v>
          </cell>
          <cell r="E141">
            <v>10</v>
          </cell>
          <cell r="F141" t="str">
            <v>teadus-haridusasutused</v>
          </cell>
          <cell r="G141" t="str">
            <v>010</v>
          </cell>
          <cell r="H141" t="str">
            <v>Keskkonnaministeerium</v>
          </cell>
          <cell r="I141" t="str">
            <v>KKM</v>
          </cell>
          <cell r="J141">
            <v>2</v>
          </cell>
          <cell r="K141">
            <v>7</v>
          </cell>
          <cell r="L141" t="str">
            <v>Keskvalitsuse hallatavad asutused</v>
          </cell>
          <cell r="M141" t="str">
            <v>hallatavad asutused</v>
          </cell>
          <cell r="N141">
            <v>1</v>
          </cell>
          <cell r="O141" t="str">
            <v>ameti- ja hallatavad asutused</v>
          </cell>
          <cell r="P141" t="str">
            <v>tugitööd</v>
          </cell>
          <cell r="Q141">
            <v>1.5</v>
          </cell>
          <cell r="R141">
            <v>1.5</v>
          </cell>
          <cell r="S141">
            <v>13480</v>
          </cell>
          <cell r="T141">
            <v>1</v>
          </cell>
          <cell r="U141">
            <v>1</v>
          </cell>
          <cell r="V141">
            <v>10545</v>
          </cell>
          <cell r="W141">
            <v>2.5</v>
          </cell>
          <cell r="X141">
            <v>2.5</v>
          </cell>
          <cell r="Y141">
            <v>20270</v>
          </cell>
          <cell r="Z141">
            <v>2</v>
          </cell>
          <cell r="AA141">
            <v>2</v>
          </cell>
          <cell r="AB141">
            <v>2</v>
          </cell>
          <cell r="AC141">
            <v>208020</v>
          </cell>
        </row>
        <row r="142">
          <cell r="A142" t="str">
            <v>Pärnu Muuseum</v>
          </cell>
          <cell r="B142" t="str">
            <v>70001811</v>
          </cell>
          <cell r="C142" t="str">
            <v>muuseum</v>
          </cell>
          <cell r="D142" t="str">
            <v>muuseumid</v>
          </cell>
          <cell r="E142">
            <v>11</v>
          </cell>
          <cell r="F142" t="str">
            <v>kultuuriasutused</v>
          </cell>
          <cell r="G142" t="str">
            <v>011</v>
          </cell>
          <cell r="H142" t="str">
            <v>Kultuuriministeerium</v>
          </cell>
          <cell r="I142" t="str">
            <v>KuM</v>
          </cell>
          <cell r="J142">
            <v>2</v>
          </cell>
          <cell r="K142">
            <v>7</v>
          </cell>
          <cell r="L142" t="str">
            <v>Keskvalitsuse hallatavad asutused</v>
          </cell>
          <cell r="M142" t="str">
            <v>hallatavad asutused</v>
          </cell>
          <cell r="N142">
            <v>1</v>
          </cell>
          <cell r="O142" t="str">
            <v>ameti- ja hallatavad asutused</v>
          </cell>
          <cell r="P142" t="str">
            <v>juhitööd</v>
          </cell>
          <cell r="Q142">
            <v>1</v>
          </cell>
          <cell r="R142">
            <v>1</v>
          </cell>
          <cell r="S142">
            <v>17760</v>
          </cell>
          <cell r="T142">
            <v>1</v>
          </cell>
          <cell r="U142">
            <v>1</v>
          </cell>
          <cell r="V142">
            <v>17760</v>
          </cell>
          <cell r="W142">
            <v>1</v>
          </cell>
          <cell r="X142">
            <v>1</v>
          </cell>
          <cell r="Y142">
            <v>17760</v>
          </cell>
          <cell r="Z142">
            <v>1</v>
          </cell>
          <cell r="AA142">
            <v>2</v>
          </cell>
          <cell r="AB142">
            <v>2</v>
          </cell>
          <cell r="AC142">
            <v>262020</v>
          </cell>
        </row>
        <row r="143">
          <cell r="A143" t="str">
            <v>Pärnu Muuseum</v>
          </cell>
          <cell r="B143" t="str">
            <v>70001811</v>
          </cell>
          <cell r="C143" t="str">
            <v>muuseum</v>
          </cell>
          <cell r="D143" t="str">
            <v>muuseumid</v>
          </cell>
          <cell r="E143">
            <v>11</v>
          </cell>
          <cell r="F143" t="str">
            <v>kultuuriasutused</v>
          </cell>
          <cell r="G143" t="str">
            <v>011</v>
          </cell>
          <cell r="H143" t="str">
            <v>Kultuuriministeerium</v>
          </cell>
          <cell r="I143" t="str">
            <v>KuM</v>
          </cell>
          <cell r="J143">
            <v>2</v>
          </cell>
          <cell r="K143">
            <v>7</v>
          </cell>
          <cell r="L143" t="str">
            <v>Keskvalitsuse hallatavad asutused</v>
          </cell>
          <cell r="M143" t="str">
            <v>hallatavad asutused</v>
          </cell>
          <cell r="N143">
            <v>1</v>
          </cell>
          <cell r="O143" t="str">
            <v>ameti- ja hallatavad asutused</v>
          </cell>
          <cell r="P143" t="str">
            <v>sisutööd</v>
          </cell>
          <cell r="Q143">
            <v>6</v>
          </cell>
          <cell r="R143">
            <v>6</v>
          </cell>
          <cell r="S143">
            <v>52565</v>
          </cell>
          <cell r="T143">
            <v>5</v>
          </cell>
          <cell r="U143">
            <v>5</v>
          </cell>
          <cell r="V143">
            <v>43565</v>
          </cell>
          <cell r="W143">
            <v>4.8</v>
          </cell>
          <cell r="X143">
            <v>4.8</v>
          </cell>
          <cell r="Y143">
            <v>41935</v>
          </cell>
          <cell r="Z143">
            <v>5</v>
          </cell>
          <cell r="AA143">
            <v>7</v>
          </cell>
          <cell r="AB143">
            <v>6</v>
          </cell>
          <cell r="AC143">
            <v>668700</v>
          </cell>
        </row>
        <row r="144">
          <cell r="A144" t="str">
            <v>Pärnu Muuseum</v>
          </cell>
          <cell r="B144" t="str">
            <v>70001811</v>
          </cell>
          <cell r="C144" t="str">
            <v>muuseum</v>
          </cell>
          <cell r="D144" t="str">
            <v>muuseumid</v>
          </cell>
          <cell r="E144">
            <v>11</v>
          </cell>
          <cell r="F144" t="str">
            <v>kultuuriasutused</v>
          </cell>
          <cell r="G144" t="str">
            <v>011</v>
          </cell>
          <cell r="H144" t="str">
            <v>Kultuuriministeerium</v>
          </cell>
          <cell r="I144" t="str">
            <v>KuM</v>
          </cell>
          <cell r="J144">
            <v>2</v>
          </cell>
          <cell r="K144">
            <v>7</v>
          </cell>
          <cell r="L144" t="str">
            <v>Keskvalitsuse hallatavad asutused</v>
          </cell>
          <cell r="M144" t="str">
            <v>hallatavad asutused</v>
          </cell>
          <cell r="N144">
            <v>1</v>
          </cell>
          <cell r="O144" t="str">
            <v>ameti- ja hallatavad asutused</v>
          </cell>
          <cell r="P144" t="str">
            <v>tugitööd</v>
          </cell>
          <cell r="Q144">
            <v>7</v>
          </cell>
          <cell r="R144">
            <v>7</v>
          </cell>
          <cell r="S144">
            <v>36215</v>
          </cell>
          <cell r="T144">
            <v>7</v>
          </cell>
          <cell r="U144">
            <v>7</v>
          </cell>
          <cell r="V144">
            <v>35115</v>
          </cell>
          <cell r="W144">
            <v>7</v>
          </cell>
          <cell r="X144">
            <v>7</v>
          </cell>
          <cell r="Y144">
            <v>35115</v>
          </cell>
          <cell r="Z144">
            <v>7</v>
          </cell>
          <cell r="AA144">
            <v>10</v>
          </cell>
          <cell r="AB144">
            <v>8</v>
          </cell>
          <cell r="AC144">
            <v>599580</v>
          </cell>
        </row>
        <row r="145">
          <cell r="A145" t="str">
            <v>Hiiu Maavalitsus</v>
          </cell>
          <cell r="B145" t="str">
            <v>70001834</v>
          </cell>
          <cell r="C145" t="str">
            <v>maavalitsused</v>
          </cell>
          <cell r="D145" t="str">
            <v>maavalitsused</v>
          </cell>
          <cell r="E145">
            <v>7</v>
          </cell>
          <cell r="F145" t="str">
            <v>maavalitsused</v>
          </cell>
          <cell r="G145" t="str">
            <v>015</v>
          </cell>
          <cell r="H145" t="str">
            <v>Siseministeerium</v>
          </cell>
          <cell r="I145" t="str">
            <v>SiM</v>
          </cell>
          <cell r="J145">
            <v>1</v>
          </cell>
          <cell r="K145">
            <v>5</v>
          </cell>
          <cell r="L145" t="str">
            <v>Maavalitsused</v>
          </cell>
          <cell r="M145" t="str">
            <v>ametiasutused</v>
          </cell>
          <cell r="N145">
            <v>1</v>
          </cell>
          <cell r="O145" t="str">
            <v>ameti- ja hallatavad asutused</v>
          </cell>
          <cell r="P145" t="str">
            <v>juhitööd</v>
          </cell>
          <cell r="Q145">
            <v>2</v>
          </cell>
          <cell r="R145">
            <v>1.33</v>
          </cell>
          <cell r="S145">
            <v>51500</v>
          </cell>
          <cell r="T145">
            <v>2</v>
          </cell>
          <cell r="U145">
            <v>1.38</v>
          </cell>
          <cell r="V145">
            <v>48020</v>
          </cell>
          <cell r="W145">
            <v>1</v>
          </cell>
          <cell r="X145">
            <v>1</v>
          </cell>
          <cell r="Y145">
            <v>40020</v>
          </cell>
          <cell r="Z145">
            <v>1</v>
          </cell>
          <cell r="AA145">
            <v>2</v>
          </cell>
          <cell r="AB145">
            <v>2</v>
          </cell>
          <cell r="AC145">
            <v>634750</v>
          </cell>
        </row>
        <row r="146">
          <cell r="A146" t="str">
            <v>Hiiu Maavalitsus</v>
          </cell>
          <cell r="B146" t="str">
            <v>70001834</v>
          </cell>
          <cell r="C146" t="str">
            <v>maavalitsused</v>
          </cell>
          <cell r="D146" t="str">
            <v>maavalitsused</v>
          </cell>
          <cell r="E146">
            <v>7</v>
          </cell>
          <cell r="F146" t="str">
            <v>maavalitsused</v>
          </cell>
          <cell r="G146" t="str">
            <v>015</v>
          </cell>
          <cell r="H146" t="str">
            <v>Siseministeerium</v>
          </cell>
          <cell r="I146" t="str">
            <v>SiM</v>
          </cell>
          <cell r="J146">
            <v>1</v>
          </cell>
          <cell r="K146">
            <v>5</v>
          </cell>
          <cell r="L146" t="str">
            <v>Maavalitsused</v>
          </cell>
          <cell r="M146" t="str">
            <v>ametiasutused</v>
          </cell>
          <cell r="N146">
            <v>1</v>
          </cell>
          <cell r="O146" t="str">
            <v>ameti- ja hallatavad asutused</v>
          </cell>
          <cell r="P146" t="str">
            <v>sisutööd</v>
          </cell>
          <cell r="Q146">
            <v>14</v>
          </cell>
          <cell r="R146">
            <v>12.9</v>
          </cell>
          <cell r="S146">
            <v>170174</v>
          </cell>
          <cell r="T146">
            <v>12.2</v>
          </cell>
          <cell r="U146">
            <v>11.7</v>
          </cell>
          <cell r="V146">
            <v>162311</v>
          </cell>
          <cell r="W146">
            <v>11.2</v>
          </cell>
          <cell r="X146">
            <v>11.2</v>
          </cell>
          <cell r="Y146">
            <v>156511</v>
          </cell>
          <cell r="Z146">
            <v>11</v>
          </cell>
          <cell r="AA146">
            <v>12</v>
          </cell>
          <cell r="AB146">
            <v>11</v>
          </cell>
          <cell r="AC146">
            <v>1878132</v>
          </cell>
        </row>
        <row r="147">
          <cell r="A147" t="str">
            <v>Hiiu Maavalitsus</v>
          </cell>
          <cell r="B147" t="str">
            <v>70001834</v>
          </cell>
          <cell r="C147" t="str">
            <v>maavalitsused</v>
          </cell>
          <cell r="D147" t="str">
            <v>maavalitsused</v>
          </cell>
          <cell r="E147">
            <v>7</v>
          </cell>
          <cell r="F147" t="str">
            <v>maavalitsused</v>
          </cell>
          <cell r="G147" t="str">
            <v>015</v>
          </cell>
          <cell r="H147" t="str">
            <v>Siseministeerium</v>
          </cell>
          <cell r="I147" t="str">
            <v>SiM</v>
          </cell>
          <cell r="J147">
            <v>1</v>
          </cell>
          <cell r="K147">
            <v>5</v>
          </cell>
          <cell r="L147" t="str">
            <v>Maavalitsused</v>
          </cell>
          <cell r="M147" t="str">
            <v>ametiasutused</v>
          </cell>
          <cell r="N147">
            <v>1</v>
          </cell>
          <cell r="O147" t="str">
            <v>ameti- ja hallatavad asutused</v>
          </cell>
          <cell r="P147" t="str">
            <v>tugitööd</v>
          </cell>
          <cell r="Q147">
            <v>8.5</v>
          </cell>
          <cell r="R147">
            <v>8</v>
          </cell>
          <cell r="S147">
            <v>104213</v>
          </cell>
          <cell r="T147">
            <v>7.5</v>
          </cell>
          <cell r="U147">
            <v>7.5</v>
          </cell>
          <cell r="V147">
            <v>98108</v>
          </cell>
          <cell r="W147">
            <v>6.5</v>
          </cell>
          <cell r="X147">
            <v>6.5</v>
          </cell>
          <cell r="Y147">
            <v>85874</v>
          </cell>
          <cell r="Z147">
            <v>6</v>
          </cell>
          <cell r="AA147">
            <v>8</v>
          </cell>
          <cell r="AB147">
            <v>6</v>
          </cell>
          <cell r="AC147">
            <v>1004088</v>
          </cell>
        </row>
        <row r="148">
          <cell r="A148" t="str">
            <v>Hiiumaa Muuseum</v>
          </cell>
          <cell r="B148" t="str">
            <v>70001857</v>
          </cell>
          <cell r="C148" t="str">
            <v>muuseum</v>
          </cell>
          <cell r="D148" t="str">
            <v>muuseumid</v>
          </cell>
          <cell r="E148">
            <v>11</v>
          </cell>
          <cell r="F148" t="str">
            <v>kultuuriasutused</v>
          </cell>
          <cell r="G148" t="str">
            <v>011</v>
          </cell>
          <cell r="H148" t="str">
            <v>Kultuuriministeerium</v>
          </cell>
          <cell r="I148" t="str">
            <v>KuM</v>
          </cell>
          <cell r="J148">
            <v>2</v>
          </cell>
          <cell r="K148">
            <v>7</v>
          </cell>
          <cell r="L148" t="str">
            <v>Keskvalitsuse hallatavad asutused</v>
          </cell>
          <cell r="M148" t="str">
            <v>hallatavad asutused</v>
          </cell>
          <cell r="N148">
            <v>1</v>
          </cell>
          <cell r="O148" t="str">
            <v>ameti- ja hallatavad asutused</v>
          </cell>
          <cell r="P148" t="str">
            <v>juhitööd</v>
          </cell>
          <cell r="Q148">
            <v>1</v>
          </cell>
          <cell r="R148">
            <v>1</v>
          </cell>
          <cell r="S148">
            <v>13800</v>
          </cell>
          <cell r="T148">
            <v>1</v>
          </cell>
          <cell r="U148">
            <v>1</v>
          </cell>
          <cell r="V148">
            <v>13800</v>
          </cell>
          <cell r="W148">
            <v>1</v>
          </cell>
          <cell r="X148">
            <v>1</v>
          </cell>
          <cell r="Y148">
            <v>13800</v>
          </cell>
          <cell r="Z148">
            <v>1</v>
          </cell>
          <cell r="AA148">
            <v>1</v>
          </cell>
          <cell r="AB148">
            <v>1</v>
          </cell>
          <cell r="AC148">
            <v>165600</v>
          </cell>
        </row>
        <row r="149">
          <cell r="A149" t="str">
            <v>Hiiumaa Muuseum</v>
          </cell>
          <cell r="B149" t="str">
            <v>70001857</v>
          </cell>
          <cell r="C149" t="str">
            <v>muuseum</v>
          </cell>
          <cell r="D149" t="str">
            <v>muuseumid</v>
          </cell>
          <cell r="E149">
            <v>11</v>
          </cell>
          <cell r="F149" t="str">
            <v>kultuuriasutused</v>
          </cell>
          <cell r="G149" t="str">
            <v>011</v>
          </cell>
          <cell r="H149" t="str">
            <v>Kultuuriministeerium</v>
          </cell>
          <cell r="I149" t="str">
            <v>KuM</v>
          </cell>
          <cell r="J149">
            <v>2</v>
          </cell>
          <cell r="K149">
            <v>7</v>
          </cell>
          <cell r="L149" t="str">
            <v>Keskvalitsuse hallatavad asutused</v>
          </cell>
          <cell r="M149" t="str">
            <v>hallatavad asutused</v>
          </cell>
          <cell r="N149">
            <v>1</v>
          </cell>
          <cell r="O149" t="str">
            <v>ameti- ja hallatavad asutused</v>
          </cell>
          <cell r="P149" t="str">
            <v>sisutööd</v>
          </cell>
          <cell r="Q149">
            <v>6</v>
          </cell>
          <cell r="R149">
            <v>5.5</v>
          </cell>
          <cell r="S149">
            <v>53850</v>
          </cell>
          <cell r="T149">
            <v>8</v>
          </cell>
          <cell r="U149">
            <v>7.5</v>
          </cell>
          <cell r="V149">
            <v>64250</v>
          </cell>
          <cell r="W149">
            <v>5</v>
          </cell>
          <cell r="X149">
            <v>4.5</v>
          </cell>
          <cell r="Y149">
            <v>46550</v>
          </cell>
          <cell r="Z149">
            <v>5</v>
          </cell>
          <cell r="AA149">
            <v>6</v>
          </cell>
          <cell r="AB149">
            <v>5</v>
          </cell>
          <cell r="AC149">
            <v>646200</v>
          </cell>
        </row>
        <row r="150">
          <cell r="A150" t="str">
            <v>Hiiumaa Muuseum</v>
          </cell>
          <cell r="B150" t="str">
            <v>70001857</v>
          </cell>
          <cell r="C150" t="str">
            <v>muuseum</v>
          </cell>
          <cell r="D150" t="str">
            <v>muuseumid</v>
          </cell>
          <cell r="E150">
            <v>11</v>
          </cell>
          <cell r="F150" t="str">
            <v>kultuuriasutused</v>
          </cell>
          <cell r="G150" t="str">
            <v>011</v>
          </cell>
          <cell r="H150" t="str">
            <v>Kultuuriministeerium</v>
          </cell>
          <cell r="I150" t="str">
            <v>KuM</v>
          </cell>
          <cell r="J150">
            <v>2</v>
          </cell>
          <cell r="K150">
            <v>7</v>
          </cell>
          <cell r="L150" t="str">
            <v>Keskvalitsuse hallatavad asutused</v>
          </cell>
          <cell r="M150" t="str">
            <v>hallatavad asutused</v>
          </cell>
          <cell r="N150">
            <v>1</v>
          </cell>
          <cell r="O150" t="str">
            <v>ameti- ja hallatavad asutused</v>
          </cell>
          <cell r="P150" t="str">
            <v>tugitööd</v>
          </cell>
          <cell r="Q150">
            <v>5</v>
          </cell>
          <cell r="R150">
            <v>5</v>
          </cell>
          <cell r="S150">
            <v>27800</v>
          </cell>
          <cell r="T150">
            <v>1</v>
          </cell>
          <cell r="U150">
            <v>1</v>
          </cell>
          <cell r="V150">
            <v>7400</v>
          </cell>
          <cell r="W150">
            <v>4</v>
          </cell>
          <cell r="X150">
            <v>4</v>
          </cell>
          <cell r="Y150">
            <v>25100</v>
          </cell>
          <cell r="Z150">
            <v>3</v>
          </cell>
          <cell r="AA150">
            <v>3</v>
          </cell>
          <cell r="AB150">
            <v>3</v>
          </cell>
          <cell r="AC150">
            <v>213600</v>
          </cell>
        </row>
        <row r="151">
          <cell r="A151" t="str">
            <v>Eesti Meteoroloogia ja Hüdroloogia Instituut</v>
          </cell>
          <cell r="B151" t="str">
            <v>70001923</v>
          </cell>
          <cell r="C151" t="str">
            <v>teadus</v>
          </cell>
          <cell r="D151" t="str">
            <v>teadus- ja arendusasutused</v>
          </cell>
          <cell r="E151">
            <v>10</v>
          </cell>
          <cell r="F151" t="str">
            <v>teadus-haridusasutused</v>
          </cell>
          <cell r="G151" t="str">
            <v>010</v>
          </cell>
          <cell r="H151" t="str">
            <v>Keskkonnaministeerium</v>
          </cell>
          <cell r="I151" t="str">
            <v>KKM</v>
          </cell>
          <cell r="J151">
            <v>2</v>
          </cell>
          <cell r="K151">
            <v>7</v>
          </cell>
          <cell r="L151" t="str">
            <v>Keskvalitsuse hallatavad asutused</v>
          </cell>
          <cell r="M151" t="str">
            <v>hallatavad asutused</v>
          </cell>
          <cell r="N151">
            <v>1</v>
          </cell>
          <cell r="O151" t="str">
            <v>ameti- ja hallatavad asutused</v>
          </cell>
          <cell r="P151" t="str">
            <v>juhitööd</v>
          </cell>
          <cell r="Q151">
            <v>2</v>
          </cell>
          <cell r="R151">
            <v>2</v>
          </cell>
          <cell r="S151">
            <v>67000</v>
          </cell>
          <cell r="T151">
            <v>2</v>
          </cell>
          <cell r="U151">
            <v>2</v>
          </cell>
          <cell r="V151">
            <v>67000</v>
          </cell>
          <cell r="W151">
            <v>2</v>
          </cell>
          <cell r="X151">
            <v>2</v>
          </cell>
          <cell r="Y151">
            <v>67000</v>
          </cell>
          <cell r="Z151">
            <v>2</v>
          </cell>
          <cell r="AA151">
            <v>2</v>
          </cell>
          <cell r="AB151">
            <v>2</v>
          </cell>
          <cell r="AC151">
            <v>804000</v>
          </cell>
        </row>
        <row r="152">
          <cell r="A152" t="str">
            <v>Eesti Meteoroloogia ja Hüdroloogia Instituut</v>
          </cell>
          <cell r="B152" t="str">
            <v>70001923</v>
          </cell>
          <cell r="C152" t="str">
            <v>teadus</v>
          </cell>
          <cell r="D152" t="str">
            <v>teadus- ja arendusasutused</v>
          </cell>
          <cell r="E152">
            <v>10</v>
          </cell>
          <cell r="F152" t="str">
            <v>teadus-haridusasutused</v>
          </cell>
          <cell r="G152" t="str">
            <v>010</v>
          </cell>
          <cell r="H152" t="str">
            <v>Keskkonnaministeerium</v>
          </cell>
          <cell r="I152" t="str">
            <v>KKM</v>
          </cell>
          <cell r="J152">
            <v>2</v>
          </cell>
          <cell r="K152">
            <v>7</v>
          </cell>
          <cell r="L152" t="str">
            <v>Keskvalitsuse hallatavad asutused</v>
          </cell>
          <cell r="M152" t="str">
            <v>hallatavad asutused</v>
          </cell>
          <cell r="N152">
            <v>1</v>
          </cell>
          <cell r="O152" t="str">
            <v>ameti- ja hallatavad asutused</v>
          </cell>
          <cell r="P152" t="str">
            <v>sisutööd</v>
          </cell>
          <cell r="Q152">
            <v>158.75</v>
          </cell>
          <cell r="R152">
            <v>156.25</v>
          </cell>
          <cell r="S152">
            <v>1279878</v>
          </cell>
          <cell r="T152">
            <v>162.6</v>
          </cell>
          <cell r="U152">
            <v>159.9</v>
          </cell>
          <cell r="V152">
            <v>1302890</v>
          </cell>
          <cell r="W152">
            <v>147.05000000000007</v>
          </cell>
          <cell r="X152">
            <v>143.44999999999999</v>
          </cell>
          <cell r="Y152">
            <v>1220938</v>
          </cell>
          <cell r="Z152">
            <v>149</v>
          </cell>
          <cell r="AA152">
            <v>149</v>
          </cell>
          <cell r="AB152">
            <v>149</v>
          </cell>
          <cell r="AC152">
            <v>15408643</v>
          </cell>
        </row>
        <row r="153">
          <cell r="A153" t="str">
            <v>Eesti Meteoroloogia ja Hüdroloogia Instituut</v>
          </cell>
          <cell r="B153" t="str">
            <v>70001923</v>
          </cell>
          <cell r="C153" t="str">
            <v>teadus</v>
          </cell>
          <cell r="D153" t="str">
            <v>teadus- ja arendusasutused</v>
          </cell>
          <cell r="E153">
            <v>10</v>
          </cell>
          <cell r="F153" t="str">
            <v>teadus-haridusasutused</v>
          </cell>
          <cell r="G153" t="str">
            <v>010</v>
          </cell>
          <cell r="H153" t="str">
            <v>Keskkonnaministeerium</v>
          </cell>
          <cell r="I153" t="str">
            <v>KKM</v>
          </cell>
          <cell r="J153">
            <v>2</v>
          </cell>
          <cell r="K153">
            <v>7</v>
          </cell>
          <cell r="L153" t="str">
            <v>Keskvalitsuse hallatavad asutused</v>
          </cell>
          <cell r="M153" t="str">
            <v>hallatavad asutused</v>
          </cell>
          <cell r="N153">
            <v>1</v>
          </cell>
          <cell r="O153" t="str">
            <v>ameti- ja hallatavad asutused</v>
          </cell>
          <cell r="P153" t="str">
            <v>tugitööd</v>
          </cell>
          <cell r="Q153">
            <v>48</v>
          </cell>
          <cell r="R153">
            <v>47.15</v>
          </cell>
          <cell r="S153">
            <v>500566</v>
          </cell>
          <cell r="T153">
            <v>43</v>
          </cell>
          <cell r="U153">
            <v>41</v>
          </cell>
          <cell r="V153">
            <v>473839</v>
          </cell>
          <cell r="W153">
            <v>45</v>
          </cell>
          <cell r="X153">
            <v>44.15</v>
          </cell>
          <cell r="Y153">
            <v>488496</v>
          </cell>
          <cell r="Z153">
            <v>43</v>
          </cell>
          <cell r="AA153">
            <v>43</v>
          </cell>
          <cell r="AB153">
            <v>43</v>
          </cell>
          <cell r="AC153">
            <v>5716062</v>
          </cell>
        </row>
        <row r="154">
          <cell r="A154" t="str">
            <v>Rahvusarhiiv</v>
          </cell>
          <cell r="B154" t="str">
            <v>70001946</v>
          </cell>
          <cell r="C154" t="str">
            <v>arhiiv</v>
          </cell>
          <cell r="D154" t="str">
            <v>arhiivid</v>
          </cell>
          <cell r="E154">
            <v>11</v>
          </cell>
          <cell r="F154" t="str">
            <v>kultuuriasutused</v>
          </cell>
          <cell r="G154" t="str">
            <v>006</v>
          </cell>
          <cell r="H154" t="str">
            <v>Riigikantselei</v>
          </cell>
          <cell r="I154" t="str">
            <v>RK</v>
          </cell>
          <cell r="J154">
            <v>1</v>
          </cell>
          <cell r="K154">
            <v>4</v>
          </cell>
          <cell r="L154" t="str">
            <v>Muud valitsusasutused</v>
          </cell>
          <cell r="M154" t="str">
            <v>ametiasutused</v>
          </cell>
          <cell r="N154">
            <v>1</v>
          </cell>
          <cell r="O154" t="str">
            <v>ameti- ja hallatavad asutused</v>
          </cell>
          <cell r="P154" t="str">
            <v>juhitööd</v>
          </cell>
          <cell r="Q154">
            <v>3</v>
          </cell>
          <cell r="R154">
            <v>3</v>
          </cell>
          <cell r="S154">
            <v>111761</v>
          </cell>
          <cell r="T154">
            <v>3</v>
          </cell>
          <cell r="U154">
            <v>3</v>
          </cell>
          <cell r="V154">
            <v>111761</v>
          </cell>
          <cell r="W154">
            <v>3</v>
          </cell>
          <cell r="X154">
            <v>3</v>
          </cell>
          <cell r="Y154">
            <v>113354</v>
          </cell>
          <cell r="Z154">
            <v>3</v>
          </cell>
          <cell r="AA154">
            <v>3</v>
          </cell>
          <cell r="AB154">
            <v>3</v>
          </cell>
          <cell r="AC154">
            <v>1360245</v>
          </cell>
        </row>
        <row r="155">
          <cell r="A155" t="str">
            <v>Rahvusarhiiv</v>
          </cell>
          <cell r="B155" t="str">
            <v>70001946</v>
          </cell>
          <cell r="C155" t="str">
            <v>arhiiv</v>
          </cell>
          <cell r="D155" t="str">
            <v>arhiivid</v>
          </cell>
          <cell r="E155">
            <v>11</v>
          </cell>
          <cell r="F155" t="str">
            <v>kultuuriasutused</v>
          </cell>
          <cell r="G155" t="str">
            <v>006</v>
          </cell>
          <cell r="H155" t="str">
            <v>Riigikantselei</v>
          </cell>
          <cell r="I155" t="str">
            <v>RK</v>
          </cell>
          <cell r="J155">
            <v>1</v>
          </cell>
          <cell r="K155">
            <v>4</v>
          </cell>
          <cell r="L155" t="str">
            <v>Muud valitsusasutused</v>
          </cell>
          <cell r="M155" t="str">
            <v>ametiasutused</v>
          </cell>
          <cell r="N155">
            <v>1</v>
          </cell>
          <cell r="O155" t="str">
            <v>ameti- ja hallatavad asutused</v>
          </cell>
          <cell r="P155" t="str">
            <v>sisutööd</v>
          </cell>
          <cell r="Q155">
            <v>164</v>
          </cell>
          <cell r="R155">
            <v>159.9</v>
          </cell>
          <cell r="S155">
            <v>1940080</v>
          </cell>
          <cell r="T155">
            <v>157</v>
          </cell>
          <cell r="U155">
            <v>152.1</v>
          </cell>
          <cell r="V155">
            <v>1867222</v>
          </cell>
          <cell r="W155">
            <v>164</v>
          </cell>
          <cell r="X155">
            <v>159.80000000000001</v>
          </cell>
          <cell r="Y155">
            <v>1946766</v>
          </cell>
          <cell r="Z155">
            <v>163</v>
          </cell>
          <cell r="AA155">
            <v>184</v>
          </cell>
          <cell r="AB155">
            <v>162</v>
          </cell>
          <cell r="AC155">
            <v>23734664</v>
          </cell>
        </row>
        <row r="156">
          <cell r="A156" t="str">
            <v>Rahvusarhiiv</v>
          </cell>
          <cell r="B156" t="str">
            <v>70001946</v>
          </cell>
          <cell r="C156" t="str">
            <v>arhiiv</v>
          </cell>
          <cell r="D156" t="str">
            <v>arhiivid</v>
          </cell>
          <cell r="E156">
            <v>11</v>
          </cell>
          <cell r="F156" t="str">
            <v>kultuuriasutused</v>
          </cell>
          <cell r="G156" t="str">
            <v>006</v>
          </cell>
          <cell r="H156" t="str">
            <v>Riigikantselei</v>
          </cell>
          <cell r="I156" t="str">
            <v>RK</v>
          </cell>
          <cell r="J156">
            <v>1</v>
          </cell>
          <cell r="K156">
            <v>4</v>
          </cell>
          <cell r="L156" t="str">
            <v>Muud valitsusasutused</v>
          </cell>
          <cell r="M156" t="str">
            <v>ametiasutused</v>
          </cell>
          <cell r="N156">
            <v>1</v>
          </cell>
          <cell r="O156" t="str">
            <v>ameti- ja hallatavad asutused</v>
          </cell>
          <cell r="P156" t="str">
            <v>tugitööd</v>
          </cell>
          <cell r="Q156">
            <v>49.25</v>
          </cell>
          <cell r="R156">
            <v>49</v>
          </cell>
          <cell r="S156">
            <v>597285</v>
          </cell>
          <cell r="T156">
            <v>44.25</v>
          </cell>
          <cell r="U156">
            <v>44.25</v>
          </cell>
          <cell r="V156">
            <v>550780</v>
          </cell>
          <cell r="W156">
            <v>38.25</v>
          </cell>
          <cell r="X156">
            <v>38.25</v>
          </cell>
          <cell r="Y156">
            <v>504969</v>
          </cell>
          <cell r="Z156">
            <v>39</v>
          </cell>
          <cell r="AA156">
            <v>40</v>
          </cell>
          <cell r="AB156">
            <v>39</v>
          </cell>
          <cell r="AC156">
            <v>6059640</v>
          </cell>
        </row>
        <row r="157">
          <cell r="A157" t="str">
            <v>Sotsiaalministeerium</v>
          </cell>
          <cell r="B157" t="str">
            <v>70001952</v>
          </cell>
          <cell r="C157" t="str">
            <v>MIN</v>
          </cell>
          <cell r="D157" t="str">
            <v>ministeeriumid ja RK</v>
          </cell>
          <cell r="E157">
            <v>2</v>
          </cell>
          <cell r="F157" t="str">
            <v>ministeeriumid ja RK</v>
          </cell>
          <cell r="G157" t="str">
            <v>016</v>
          </cell>
          <cell r="H157" t="str">
            <v>Sotsiaalministeerium</v>
          </cell>
          <cell r="I157" t="str">
            <v>SoM</v>
          </cell>
          <cell r="J157">
            <v>1</v>
          </cell>
          <cell r="K157">
            <v>2</v>
          </cell>
          <cell r="L157" t="str">
            <v>Ministeeriumid ja Riigikantselei</v>
          </cell>
          <cell r="M157" t="str">
            <v>ametiasutused</v>
          </cell>
          <cell r="N157">
            <v>1</v>
          </cell>
          <cell r="O157" t="str">
            <v>ameti- ja hallatavad asutused</v>
          </cell>
          <cell r="P157" t="str">
            <v>juhitööd</v>
          </cell>
          <cell r="Q157">
            <v>5</v>
          </cell>
          <cell r="R157">
            <v>5</v>
          </cell>
          <cell r="S157">
            <v>231701</v>
          </cell>
          <cell r="T157">
            <v>5</v>
          </cell>
          <cell r="U157">
            <v>5</v>
          </cell>
          <cell r="V157">
            <v>224815</v>
          </cell>
          <cell r="W157">
            <v>5</v>
          </cell>
          <cell r="X157">
            <v>5</v>
          </cell>
          <cell r="Y157">
            <v>224877</v>
          </cell>
          <cell r="Z157">
            <v>5</v>
          </cell>
          <cell r="AA157">
            <v>5</v>
          </cell>
          <cell r="AB157">
            <v>5</v>
          </cell>
          <cell r="AC157">
            <v>2627124</v>
          </cell>
        </row>
        <row r="158">
          <cell r="A158" t="str">
            <v>Sotsiaalministeerium</v>
          </cell>
          <cell r="B158" t="str">
            <v>70001952</v>
          </cell>
          <cell r="C158" t="str">
            <v>MIN</v>
          </cell>
          <cell r="D158" t="str">
            <v>ministeeriumid ja RK</v>
          </cell>
          <cell r="E158">
            <v>2</v>
          </cell>
          <cell r="F158" t="str">
            <v>ministeeriumid ja RK</v>
          </cell>
          <cell r="G158" t="str">
            <v>016</v>
          </cell>
          <cell r="H158" t="str">
            <v>Sotsiaalministeerium</v>
          </cell>
          <cell r="I158" t="str">
            <v>SoM</v>
          </cell>
          <cell r="J158">
            <v>1</v>
          </cell>
          <cell r="K158">
            <v>2</v>
          </cell>
          <cell r="L158" t="str">
            <v>Ministeeriumid ja Riigikantselei</v>
          </cell>
          <cell r="M158" t="str">
            <v>ametiasutused</v>
          </cell>
          <cell r="N158">
            <v>1</v>
          </cell>
          <cell r="O158" t="str">
            <v>ameti- ja hallatavad asutused</v>
          </cell>
          <cell r="P158" t="str">
            <v>sisutööd</v>
          </cell>
          <cell r="Q158">
            <v>111</v>
          </cell>
          <cell r="R158">
            <v>108.21250000000001</v>
          </cell>
          <cell r="S158">
            <v>2106598</v>
          </cell>
          <cell r="T158">
            <v>105</v>
          </cell>
          <cell r="U158">
            <v>101.51250000000002</v>
          </cell>
          <cell r="V158">
            <v>2032112</v>
          </cell>
          <cell r="W158">
            <v>105</v>
          </cell>
          <cell r="X158">
            <v>98.867999999999995</v>
          </cell>
          <cell r="Y158">
            <v>1959582</v>
          </cell>
          <cell r="Z158">
            <v>109</v>
          </cell>
          <cell r="AA158">
            <v>109</v>
          </cell>
          <cell r="AB158">
            <v>110</v>
          </cell>
          <cell r="AC158">
            <v>25717800</v>
          </cell>
        </row>
        <row r="159">
          <cell r="A159" t="str">
            <v>Sotsiaalministeerium</v>
          </cell>
          <cell r="B159" t="str">
            <v>70001952</v>
          </cell>
          <cell r="C159" t="str">
            <v>MIN</v>
          </cell>
          <cell r="D159" t="str">
            <v>ministeeriumid ja RK</v>
          </cell>
          <cell r="E159">
            <v>2</v>
          </cell>
          <cell r="F159" t="str">
            <v>ministeeriumid ja RK</v>
          </cell>
          <cell r="G159" t="str">
            <v>016</v>
          </cell>
          <cell r="H159" t="str">
            <v>Sotsiaalministeerium</v>
          </cell>
          <cell r="I159" t="str">
            <v>SoM</v>
          </cell>
          <cell r="J159">
            <v>1</v>
          </cell>
          <cell r="K159">
            <v>2</v>
          </cell>
          <cell r="L159" t="str">
            <v>Ministeeriumid ja Riigikantselei</v>
          </cell>
          <cell r="M159" t="str">
            <v>ametiasutused</v>
          </cell>
          <cell r="N159">
            <v>1</v>
          </cell>
          <cell r="O159" t="str">
            <v>ameti- ja hallatavad asutused</v>
          </cell>
          <cell r="P159" t="str">
            <v>tugitööd</v>
          </cell>
          <cell r="Q159">
            <v>82</v>
          </cell>
          <cell r="R159">
            <v>81.599999999999994</v>
          </cell>
          <cell r="S159">
            <v>1426362</v>
          </cell>
          <cell r="T159">
            <v>87</v>
          </cell>
          <cell r="U159">
            <v>87.6</v>
          </cell>
          <cell r="V159">
            <v>1485921</v>
          </cell>
          <cell r="W159">
            <v>94</v>
          </cell>
          <cell r="X159">
            <v>92.67</v>
          </cell>
          <cell r="Y159">
            <v>1583186</v>
          </cell>
          <cell r="Z159">
            <v>97</v>
          </cell>
          <cell r="AA159">
            <v>97</v>
          </cell>
          <cell r="AB159">
            <v>97</v>
          </cell>
          <cell r="AC159">
            <v>20301528</v>
          </cell>
        </row>
        <row r="160">
          <cell r="A160" t="str">
            <v>Tööinspektsioon</v>
          </cell>
          <cell r="B160" t="str">
            <v>70001969</v>
          </cell>
          <cell r="C160" t="str">
            <v>70001969</v>
          </cell>
          <cell r="D160" t="str">
            <v>Tööinspektsioon</v>
          </cell>
          <cell r="E160">
            <v>5</v>
          </cell>
          <cell r="F160" t="str">
            <v>muud ametid ja inspektsioonid</v>
          </cell>
          <cell r="G160" t="str">
            <v>016</v>
          </cell>
          <cell r="H160" t="str">
            <v>Sotsiaalministeerium</v>
          </cell>
          <cell r="I160" t="str">
            <v>SoM</v>
          </cell>
          <cell r="J160">
            <v>1</v>
          </cell>
          <cell r="K160">
            <v>3</v>
          </cell>
          <cell r="L160" t="str">
            <v>Ametid ja inspektsioonid</v>
          </cell>
          <cell r="M160" t="str">
            <v>ametiasutused</v>
          </cell>
          <cell r="N160">
            <v>1</v>
          </cell>
          <cell r="O160" t="str">
            <v>ameti- ja hallatavad asutused</v>
          </cell>
          <cell r="P160" t="str">
            <v>juhitööd</v>
          </cell>
          <cell r="Q160">
            <v>2</v>
          </cell>
          <cell r="R160">
            <v>2</v>
          </cell>
          <cell r="S160">
            <v>64711</v>
          </cell>
          <cell r="T160">
            <v>2</v>
          </cell>
          <cell r="U160">
            <v>2</v>
          </cell>
          <cell r="V160">
            <v>62245</v>
          </cell>
          <cell r="W160">
            <v>2</v>
          </cell>
          <cell r="X160">
            <v>2</v>
          </cell>
          <cell r="Y160">
            <v>62246</v>
          </cell>
          <cell r="Z160">
            <v>2</v>
          </cell>
          <cell r="AA160">
            <v>2</v>
          </cell>
          <cell r="AB160">
            <v>2</v>
          </cell>
          <cell r="AC160">
            <v>746952</v>
          </cell>
        </row>
        <row r="161">
          <cell r="A161" t="str">
            <v>Tööinspektsioon</v>
          </cell>
          <cell r="B161" t="str">
            <v>70001969</v>
          </cell>
          <cell r="C161" t="str">
            <v>70001969</v>
          </cell>
          <cell r="D161" t="str">
            <v>Tööinspektsioon</v>
          </cell>
          <cell r="E161">
            <v>5</v>
          </cell>
          <cell r="F161" t="str">
            <v>muud ametid ja inspektsioonid</v>
          </cell>
          <cell r="G161" t="str">
            <v>016</v>
          </cell>
          <cell r="H161" t="str">
            <v>Sotsiaalministeerium</v>
          </cell>
          <cell r="I161" t="str">
            <v>SoM</v>
          </cell>
          <cell r="J161">
            <v>1</v>
          </cell>
          <cell r="K161">
            <v>3</v>
          </cell>
          <cell r="L161" t="str">
            <v>Ametid ja inspektsioonid</v>
          </cell>
          <cell r="M161" t="str">
            <v>ametiasutused</v>
          </cell>
          <cell r="N161">
            <v>1</v>
          </cell>
          <cell r="O161" t="str">
            <v>ameti- ja hallatavad asutused</v>
          </cell>
          <cell r="P161" t="str">
            <v>sisutööd</v>
          </cell>
          <cell r="Q161">
            <v>87</v>
          </cell>
          <cell r="R161">
            <v>86.6</v>
          </cell>
          <cell r="S161">
            <v>1088200</v>
          </cell>
          <cell r="T161">
            <v>89</v>
          </cell>
          <cell r="U161">
            <v>88.6</v>
          </cell>
          <cell r="V161">
            <v>1105765</v>
          </cell>
          <cell r="W161">
            <v>90</v>
          </cell>
          <cell r="X161">
            <v>89.1</v>
          </cell>
          <cell r="Y161">
            <v>1126048</v>
          </cell>
          <cell r="Z161">
            <v>97</v>
          </cell>
          <cell r="AA161">
            <v>98</v>
          </cell>
          <cell r="AB161">
            <v>98</v>
          </cell>
          <cell r="AC161">
            <v>13512936</v>
          </cell>
        </row>
        <row r="162">
          <cell r="A162" t="str">
            <v>Tööinspektsioon</v>
          </cell>
          <cell r="B162" t="str">
            <v>70001969</v>
          </cell>
          <cell r="C162" t="str">
            <v>70001969</v>
          </cell>
          <cell r="D162" t="str">
            <v>Tööinspektsioon</v>
          </cell>
          <cell r="E162">
            <v>5</v>
          </cell>
          <cell r="F162" t="str">
            <v>muud ametid ja inspektsioonid</v>
          </cell>
          <cell r="G162" t="str">
            <v>016</v>
          </cell>
          <cell r="H162" t="str">
            <v>Sotsiaalministeerium</v>
          </cell>
          <cell r="I162" t="str">
            <v>SoM</v>
          </cell>
          <cell r="J162">
            <v>1</v>
          </cell>
          <cell r="K162">
            <v>3</v>
          </cell>
          <cell r="L162" t="str">
            <v>Ametid ja inspektsioonid</v>
          </cell>
          <cell r="M162" t="str">
            <v>ametiasutused</v>
          </cell>
          <cell r="N162">
            <v>1</v>
          </cell>
          <cell r="O162" t="str">
            <v>ameti- ja hallatavad asutused</v>
          </cell>
          <cell r="P162" t="str">
            <v>tugitööd</v>
          </cell>
          <cell r="Q162">
            <v>35</v>
          </cell>
          <cell r="R162">
            <v>34.299999999999997</v>
          </cell>
          <cell r="S162">
            <v>360125</v>
          </cell>
          <cell r="T162">
            <v>32</v>
          </cell>
          <cell r="U162">
            <v>31.3</v>
          </cell>
          <cell r="V162">
            <v>326090</v>
          </cell>
          <cell r="W162">
            <v>33</v>
          </cell>
          <cell r="X162">
            <v>32.799999999999997</v>
          </cell>
          <cell r="Y162">
            <v>337915</v>
          </cell>
          <cell r="Z162">
            <v>38</v>
          </cell>
          <cell r="AA162">
            <v>39</v>
          </cell>
          <cell r="AB162">
            <v>39</v>
          </cell>
          <cell r="AC162">
            <v>4348828</v>
          </cell>
        </row>
        <row r="163">
          <cell r="A163" t="str">
            <v>Sotsiaalkindlustusamet</v>
          </cell>
          <cell r="B163" t="str">
            <v>70001975</v>
          </cell>
          <cell r="C163" t="str">
            <v>70001975</v>
          </cell>
          <cell r="D163" t="str">
            <v>Sotsiaalkindlustusamet</v>
          </cell>
          <cell r="E163">
            <v>5</v>
          </cell>
          <cell r="F163" t="str">
            <v>muud ametid ja inspektsioonid</v>
          </cell>
          <cell r="G163" t="str">
            <v>016</v>
          </cell>
          <cell r="H163" t="str">
            <v>Sotsiaalministeerium</v>
          </cell>
          <cell r="I163" t="str">
            <v>SoM</v>
          </cell>
          <cell r="J163">
            <v>1</v>
          </cell>
          <cell r="K163">
            <v>3</v>
          </cell>
          <cell r="L163" t="str">
            <v>Ametid ja inspektsioonid</v>
          </cell>
          <cell r="M163" t="str">
            <v>ametiasutused</v>
          </cell>
          <cell r="N163">
            <v>1</v>
          </cell>
          <cell r="O163" t="str">
            <v>ameti- ja hallatavad asutused</v>
          </cell>
          <cell r="P163" t="str">
            <v>juhitööd</v>
          </cell>
          <cell r="Q163">
            <v>3</v>
          </cell>
          <cell r="R163">
            <v>3</v>
          </cell>
          <cell r="S163">
            <v>97713</v>
          </cell>
          <cell r="T163">
            <v>3</v>
          </cell>
          <cell r="U163">
            <v>3</v>
          </cell>
          <cell r="V163">
            <v>97713</v>
          </cell>
          <cell r="W163">
            <v>3</v>
          </cell>
          <cell r="X163">
            <v>3</v>
          </cell>
          <cell r="Y163">
            <v>97713</v>
          </cell>
          <cell r="Z163">
            <v>3</v>
          </cell>
          <cell r="AA163">
            <v>3</v>
          </cell>
          <cell r="AB163">
            <v>3</v>
          </cell>
          <cell r="AC163">
            <v>1172557</v>
          </cell>
        </row>
        <row r="164">
          <cell r="A164" t="str">
            <v>Sotsiaalkindlustusamet</v>
          </cell>
          <cell r="B164" t="str">
            <v>70001975</v>
          </cell>
          <cell r="C164" t="str">
            <v>70001975</v>
          </cell>
          <cell r="D164" t="str">
            <v>Sotsiaalkindlustusamet</v>
          </cell>
          <cell r="E164">
            <v>5</v>
          </cell>
          <cell r="F164" t="str">
            <v>muud ametid ja inspektsioonid</v>
          </cell>
          <cell r="G164" t="str">
            <v>016</v>
          </cell>
          <cell r="H164" t="str">
            <v>Sotsiaalministeerium</v>
          </cell>
          <cell r="I164" t="str">
            <v>SoM</v>
          </cell>
          <cell r="J164">
            <v>1</v>
          </cell>
          <cell r="K164">
            <v>3</v>
          </cell>
          <cell r="L164" t="str">
            <v>Ametid ja inspektsioonid</v>
          </cell>
          <cell r="M164" t="str">
            <v>ametiasutused</v>
          </cell>
          <cell r="N164">
            <v>1</v>
          </cell>
          <cell r="O164" t="str">
            <v>ameti- ja hallatavad asutused</v>
          </cell>
          <cell r="P164" t="str">
            <v>sisutööd</v>
          </cell>
          <cell r="Q164">
            <v>453</v>
          </cell>
          <cell r="R164">
            <v>452.5</v>
          </cell>
          <cell r="S164">
            <v>4531190</v>
          </cell>
          <cell r="T164">
            <v>446</v>
          </cell>
          <cell r="U164">
            <v>446</v>
          </cell>
          <cell r="V164">
            <v>4475072</v>
          </cell>
          <cell r="W164">
            <v>435.5</v>
          </cell>
          <cell r="X164">
            <v>435.27999999999992</v>
          </cell>
          <cell r="Y164">
            <v>4377209</v>
          </cell>
          <cell r="Z164">
            <v>443</v>
          </cell>
          <cell r="AA164">
            <v>443</v>
          </cell>
          <cell r="AB164">
            <v>443</v>
          </cell>
          <cell r="AC164">
            <v>53507463</v>
          </cell>
        </row>
        <row r="165">
          <cell r="A165" t="str">
            <v>Sotsiaalkindlustusamet</v>
          </cell>
          <cell r="B165" t="str">
            <v>70001975</v>
          </cell>
          <cell r="C165" t="str">
            <v>70001975</v>
          </cell>
          <cell r="D165" t="str">
            <v>Sotsiaalkindlustusamet</v>
          </cell>
          <cell r="E165">
            <v>5</v>
          </cell>
          <cell r="F165" t="str">
            <v>muud ametid ja inspektsioonid</v>
          </cell>
          <cell r="G165" t="str">
            <v>016</v>
          </cell>
          <cell r="H165" t="str">
            <v>Sotsiaalministeerium</v>
          </cell>
          <cell r="I165" t="str">
            <v>SoM</v>
          </cell>
          <cell r="J165">
            <v>1</v>
          </cell>
          <cell r="K165">
            <v>3</v>
          </cell>
          <cell r="L165" t="str">
            <v>Ametid ja inspektsioonid</v>
          </cell>
          <cell r="M165" t="str">
            <v>ametiasutused</v>
          </cell>
          <cell r="N165">
            <v>1</v>
          </cell>
          <cell r="O165" t="str">
            <v>ameti- ja hallatavad asutused</v>
          </cell>
          <cell r="P165" t="str">
            <v>tugitööd</v>
          </cell>
          <cell r="Q165">
            <v>74.5</v>
          </cell>
          <cell r="R165">
            <v>74.5</v>
          </cell>
          <cell r="S165">
            <v>760346</v>
          </cell>
          <cell r="T165">
            <v>73.5</v>
          </cell>
          <cell r="U165">
            <v>73.5</v>
          </cell>
          <cell r="V165">
            <v>752749</v>
          </cell>
          <cell r="W165">
            <v>76.5</v>
          </cell>
          <cell r="X165">
            <v>76.5</v>
          </cell>
          <cell r="Y165">
            <v>778914</v>
          </cell>
          <cell r="Z165">
            <v>76</v>
          </cell>
          <cell r="AA165">
            <v>76</v>
          </cell>
          <cell r="AB165">
            <v>76</v>
          </cell>
          <cell r="AC165">
            <v>9346999</v>
          </cell>
        </row>
        <row r="166">
          <cell r="A166" t="str">
            <v>Saare Maavalitsus</v>
          </cell>
          <cell r="B166" t="str">
            <v>70002006</v>
          </cell>
          <cell r="C166" t="str">
            <v>maavalitsused</v>
          </cell>
          <cell r="D166" t="str">
            <v>maavalitsused</v>
          </cell>
          <cell r="E166">
            <v>7</v>
          </cell>
          <cell r="F166" t="str">
            <v>maavalitsused</v>
          </cell>
          <cell r="G166" t="str">
            <v>015</v>
          </cell>
          <cell r="H166" t="str">
            <v>Siseministeerium</v>
          </cell>
          <cell r="I166" t="str">
            <v>SiM</v>
          </cell>
          <cell r="J166">
            <v>1</v>
          </cell>
          <cell r="K166">
            <v>5</v>
          </cell>
          <cell r="L166" t="str">
            <v>Maavalitsused</v>
          </cell>
          <cell r="M166" t="str">
            <v>ametiasutused</v>
          </cell>
          <cell r="N166">
            <v>1</v>
          </cell>
          <cell r="O166" t="str">
            <v>ameti- ja hallatavad asutused</v>
          </cell>
          <cell r="P166" t="str">
            <v>juhitööd</v>
          </cell>
          <cell r="Q166">
            <v>2</v>
          </cell>
          <cell r="R166">
            <v>2</v>
          </cell>
          <cell r="S166">
            <v>66500</v>
          </cell>
          <cell r="T166">
            <v>2</v>
          </cell>
          <cell r="U166">
            <v>2</v>
          </cell>
          <cell r="V166">
            <v>62900</v>
          </cell>
          <cell r="W166">
            <v>2</v>
          </cell>
          <cell r="X166">
            <v>2</v>
          </cell>
          <cell r="Y166">
            <v>66400</v>
          </cell>
          <cell r="Z166">
            <v>2</v>
          </cell>
          <cell r="AA166">
            <v>2</v>
          </cell>
          <cell r="AB166">
            <v>2</v>
          </cell>
          <cell r="AC166">
            <v>836640</v>
          </cell>
        </row>
        <row r="167">
          <cell r="A167" t="str">
            <v>Saare Maavalitsus</v>
          </cell>
          <cell r="B167" t="str">
            <v>70002006</v>
          </cell>
          <cell r="C167" t="str">
            <v>maavalitsused</v>
          </cell>
          <cell r="D167" t="str">
            <v>maavalitsused</v>
          </cell>
          <cell r="E167">
            <v>7</v>
          </cell>
          <cell r="F167" t="str">
            <v>maavalitsused</v>
          </cell>
          <cell r="G167" t="str">
            <v>015</v>
          </cell>
          <cell r="H167" t="str">
            <v>Siseministeerium</v>
          </cell>
          <cell r="I167" t="str">
            <v>SiM</v>
          </cell>
          <cell r="J167">
            <v>1</v>
          </cell>
          <cell r="K167">
            <v>5</v>
          </cell>
          <cell r="L167" t="str">
            <v>Maavalitsused</v>
          </cell>
          <cell r="M167" t="str">
            <v>ametiasutused</v>
          </cell>
          <cell r="N167">
            <v>1</v>
          </cell>
          <cell r="O167" t="str">
            <v>ameti- ja hallatavad asutused</v>
          </cell>
          <cell r="P167" t="str">
            <v>sisutööd</v>
          </cell>
          <cell r="Q167">
            <v>20</v>
          </cell>
          <cell r="R167">
            <v>20</v>
          </cell>
          <cell r="S167">
            <v>234000</v>
          </cell>
          <cell r="T167">
            <v>20.5</v>
          </cell>
          <cell r="U167">
            <v>20.5</v>
          </cell>
          <cell r="V167">
            <v>231350</v>
          </cell>
          <cell r="W167">
            <v>22.5</v>
          </cell>
          <cell r="X167">
            <v>22.5</v>
          </cell>
          <cell r="Y167">
            <v>264850</v>
          </cell>
          <cell r="Z167">
            <v>22</v>
          </cell>
          <cell r="AA167">
            <v>22</v>
          </cell>
          <cell r="AB167">
            <v>22</v>
          </cell>
          <cell r="AC167">
            <v>3490200</v>
          </cell>
        </row>
        <row r="168">
          <cell r="A168" t="str">
            <v>Saare Maavalitsus</v>
          </cell>
          <cell r="B168" t="str">
            <v>70002006</v>
          </cell>
          <cell r="C168" t="str">
            <v>maavalitsused</v>
          </cell>
          <cell r="D168" t="str">
            <v>maavalitsused</v>
          </cell>
          <cell r="E168">
            <v>7</v>
          </cell>
          <cell r="F168" t="str">
            <v>maavalitsused</v>
          </cell>
          <cell r="G168" t="str">
            <v>015</v>
          </cell>
          <cell r="H168" t="str">
            <v>Siseministeerium</v>
          </cell>
          <cell r="I168" t="str">
            <v>SiM</v>
          </cell>
          <cell r="J168">
            <v>1</v>
          </cell>
          <cell r="K168">
            <v>5</v>
          </cell>
          <cell r="L168" t="str">
            <v>Maavalitsused</v>
          </cell>
          <cell r="M168" t="str">
            <v>ametiasutused</v>
          </cell>
          <cell r="N168">
            <v>1</v>
          </cell>
          <cell r="O168" t="str">
            <v>ameti- ja hallatavad asutused</v>
          </cell>
          <cell r="P168" t="str">
            <v>tugitööd</v>
          </cell>
          <cell r="Q168">
            <v>14.5</v>
          </cell>
          <cell r="R168">
            <v>14.5</v>
          </cell>
          <cell r="S168">
            <v>162350</v>
          </cell>
          <cell r="T168">
            <v>10</v>
          </cell>
          <cell r="U168">
            <v>10</v>
          </cell>
          <cell r="V168">
            <v>103000</v>
          </cell>
          <cell r="W168">
            <v>8</v>
          </cell>
          <cell r="X168">
            <v>8</v>
          </cell>
          <cell r="Y168">
            <v>87000</v>
          </cell>
          <cell r="Z168">
            <v>8</v>
          </cell>
          <cell r="AA168">
            <v>8</v>
          </cell>
          <cell r="AB168">
            <v>8</v>
          </cell>
          <cell r="AC168">
            <v>1140300</v>
          </cell>
        </row>
        <row r="169">
          <cell r="A169" t="str">
            <v>Saaremaa Muuseum</v>
          </cell>
          <cell r="B169" t="str">
            <v>70002029</v>
          </cell>
          <cell r="C169" t="str">
            <v>muuseum</v>
          </cell>
          <cell r="D169" t="str">
            <v>muuseumid</v>
          </cell>
          <cell r="E169">
            <v>11</v>
          </cell>
          <cell r="F169" t="str">
            <v>kultuuriasutused</v>
          </cell>
          <cell r="G169" t="str">
            <v>011</v>
          </cell>
          <cell r="H169" t="str">
            <v>Kultuuriministeerium</v>
          </cell>
          <cell r="I169" t="str">
            <v>KuM</v>
          </cell>
          <cell r="J169">
            <v>2</v>
          </cell>
          <cell r="K169">
            <v>7</v>
          </cell>
          <cell r="L169" t="str">
            <v>Keskvalitsuse hallatavad asutused</v>
          </cell>
          <cell r="M169" t="str">
            <v>hallatavad asutused</v>
          </cell>
          <cell r="N169">
            <v>1</v>
          </cell>
          <cell r="O169" t="str">
            <v>ameti- ja hallatavad asutused</v>
          </cell>
          <cell r="P169" t="str">
            <v>juhitööd</v>
          </cell>
          <cell r="Q169">
            <v>2</v>
          </cell>
          <cell r="R169">
            <v>2</v>
          </cell>
          <cell r="S169">
            <v>41670</v>
          </cell>
          <cell r="T169">
            <v>2</v>
          </cell>
          <cell r="U169">
            <v>2</v>
          </cell>
          <cell r="V169">
            <v>46789</v>
          </cell>
          <cell r="W169">
            <v>2</v>
          </cell>
          <cell r="X169">
            <v>2</v>
          </cell>
          <cell r="Y169">
            <v>46789</v>
          </cell>
          <cell r="Z169">
            <v>2</v>
          </cell>
          <cell r="AA169">
            <v>2</v>
          </cell>
          <cell r="AB169">
            <v>2</v>
          </cell>
          <cell r="AC169">
            <v>561468</v>
          </cell>
        </row>
        <row r="170">
          <cell r="A170" t="str">
            <v>Saaremaa Muuseum</v>
          </cell>
          <cell r="B170" t="str">
            <v>70002029</v>
          </cell>
          <cell r="C170" t="str">
            <v>muuseum</v>
          </cell>
          <cell r="D170" t="str">
            <v>muuseumid</v>
          </cell>
          <cell r="E170">
            <v>11</v>
          </cell>
          <cell r="F170" t="str">
            <v>kultuuriasutused</v>
          </cell>
          <cell r="G170" t="str">
            <v>011</v>
          </cell>
          <cell r="H170" t="str">
            <v>Kultuuriministeerium</v>
          </cell>
          <cell r="I170" t="str">
            <v>KuM</v>
          </cell>
          <cell r="J170">
            <v>2</v>
          </cell>
          <cell r="K170">
            <v>7</v>
          </cell>
          <cell r="L170" t="str">
            <v>Keskvalitsuse hallatavad asutused</v>
          </cell>
          <cell r="M170" t="str">
            <v>hallatavad asutused</v>
          </cell>
          <cell r="N170">
            <v>1</v>
          </cell>
          <cell r="O170" t="str">
            <v>ameti- ja hallatavad asutused</v>
          </cell>
          <cell r="P170" t="str">
            <v>sisutööd</v>
          </cell>
          <cell r="Q170">
            <v>9</v>
          </cell>
          <cell r="R170">
            <v>9</v>
          </cell>
          <cell r="S170">
            <v>103480</v>
          </cell>
          <cell r="W170">
            <v>10</v>
          </cell>
          <cell r="X170">
            <v>10</v>
          </cell>
          <cell r="Y170">
            <v>111500</v>
          </cell>
          <cell r="Z170">
            <v>10</v>
          </cell>
          <cell r="AA170">
            <v>11</v>
          </cell>
          <cell r="AB170">
            <v>10</v>
          </cell>
          <cell r="AC170">
            <v>1338000</v>
          </cell>
        </row>
        <row r="171">
          <cell r="A171" t="str">
            <v>Saaremaa Muuseum</v>
          </cell>
          <cell r="B171" t="str">
            <v>70002029</v>
          </cell>
          <cell r="C171" t="str">
            <v>muuseum</v>
          </cell>
          <cell r="D171" t="str">
            <v>muuseumid</v>
          </cell>
          <cell r="E171">
            <v>11</v>
          </cell>
          <cell r="F171" t="str">
            <v>kultuuriasutused</v>
          </cell>
          <cell r="G171" t="str">
            <v>011</v>
          </cell>
          <cell r="H171" t="str">
            <v>Kultuuriministeerium</v>
          </cell>
          <cell r="I171" t="str">
            <v>KuM</v>
          </cell>
          <cell r="J171">
            <v>2</v>
          </cell>
          <cell r="K171">
            <v>7</v>
          </cell>
          <cell r="L171" t="str">
            <v>Keskvalitsuse hallatavad asutused</v>
          </cell>
          <cell r="M171" t="str">
            <v>hallatavad asutused</v>
          </cell>
          <cell r="N171">
            <v>1</v>
          </cell>
          <cell r="O171" t="str">
            <v>ameti- ja hallatavad asutused</v>
          </cell>
          <cell r="P171" t="str">
            <v>tugitööd</v>
          </cell>
          <cell r="Q171">
            <v>44.58</v>
          </cell>
          <cell r="R171">
            <v>44.58</v>
          </cell>
          <cell r="S171">
            <v>230760</v>
          </cell>
          <cell r="T171">
            <v>36</v>
          </cell>
          <cell r="U171">
            <v>30.86</v>
          </cell>
          <cell r="V171">
            <v>229705</v>
          </cell>
          <cell r="W171">
            <v>20.86</v>
          </cell>
          <cell r="X171">
            <v>20.86</v>
          </cell>
          <cell r="Y171">
            <v>123155</v>
          </cell>
          <cell r="Z171">
            <v>21</v>
          </cell>
          <cell r="AA171">
            <v>32</v>
          </cell>
          <cell r="AB171">
            <v>24</v>
          </cell>
          <cell r="AC171">
            <v>1658460</v>
          </cell>
        </row>
        <row r="172">
          <cell r="A172" t="str">
            <v>Põlva Maavalitsus</v>
          </cell>
          <cell r="B172" t="str">
            <v>70002093</v>
          </cell>
          <cell r="C172" t="str">
            <v>maavalitsused</v>
          </cell>
          <cell r="D172" t="str">
            <v>maavalitsused</v>
          </cell>
          <cell r="E172">
            <v>7</v>
          </cell>
          <cell r="F172" t="str">
            <v>maavalitsused</v>
          </cell>
          <cell r="G172" t="str">
            <v>015</v>
          </cell>
          <cell r="H172" t="str">
            <v>Siseministeerium</v>
          </cell>
          <cell r="I172" t="str">
            <v>SiM</v>
          </cell>
          <cell r="J172">
            <v>1</v>
          </cell>
          <cell r="K172">
            <v>5</v>
          </cell>
          <cell r="L172" t="str">
            <v>Maavalitsused</v>
          </cell>
          <cell r="M172" t="str">
            <v>ametiasutused</v>
          </cell>
          <cell r="N172">
            <v>1</v>
          </cell>
          <cell r="O172" t="str">
            <v>ameti- ja hallatavad asutused</v>
          </cell>
          <cell r="P172" t="str">
            <v>juhitööd</v>
          </cell>
          <cell r="Q172">
            <v>2</v>
          </cell>
          <cell r="R172">
            <v>2</v>
          </cell>
          <cell r="S172">
            <v>64765</v>
          </cell>
          <cell r="T172">
            <v>2</v>
          </cell>
          <cell r="U172">
            <v>2</v>
          </cell>
          <cell r="V172">
            <v>61525</v>
          </cell>
          <cell r="W172">
            <v>2</v>
          </cell>
          <cell r="X172">
            <v>2</v>
          </cell>
          <cell r="Y172">
            <v>61525</v>
          </cell>
          <cell r="Z172">
            <v>2</v>
          </cell>
          <cell r="AA172">
            <v>2</v>
          </cell>
          <cell r="AB172">
            <v>2</v>
          </cell>
          <cell r="AC172">
            <v>738280</v>
          </cell>
        </row>
        <row r="173">
          <cell r="A173" t="str">
            <v>Põlva Maavalitsus</v>
          </cell>
          <cell r="B173" t="str">
            <v>70002093</v>
          </cell>
          <cell r="C173" t="str">
            <v>maavalitsused</v>
          </cell>
          <cell r="D173" t="str">
            <v>maavalitsused</v>
          </cell>
          <cell r="E173">
            <v>7</v>
          </cell>
          <cell r="F173" t="str">
            <v>maavalitsused</v>
          </cell>
          <cell r="G173" t="str">
            <v>015</v>
          </cell>
          <cell r="H173" t="str">
            <v>Siseministeerium</v>
          </cell>
          <cell r="I173" t="str">
            <v>SiM</v>
          </cell>
          <cell r="J173">
            <v>1</v>
          </cell>
          <cell r="K173">
            <v>5</v>
          </cell>
          <cell r="L173" t="str">
            <v>Maavalitsused</v>
          </cell>
          <cell r="M173" t="str">
            <v>ametiasutused</v>
          </cell>
          <cell r="N173">
            <v>1</v>
          </cell>
          <cell r="O173" t="str">
            <v>ameti- ja hallatavad asutused</v>
          </cell>
          <cell r="P173" t="str">
            <v>sisutööd</v>
          </cell>
          <cell r="Q173">
            <v>19</v>
          </cell>
          <cell r="R173">
            <v>19</v>
          </cell>
          <cell r="S173">
            <v>185438</v>
          </cell>
          <cell r="T173">
            <v>17</v>
          </cell>
          <cell r="U173">
            <v>17</v>
          </cell>
          <cell r="V173">
            <v>160647</v>
          </cell>
          <cell r="W173">
            <v>18</v>
          </cell>
          <cell r="X173">
            <v>18</v>
          </cell>
          <cell r="Y173">
            <v>176844</v>
          </cell>
          <cell r="Z173">
            <v>20</v>
          </cell>
          <cell r="AA173">
            <v>20</v>
          </cell>
          <cell r="AB173">
            <v>20</v>
          </cell>
          <cell r="AC173">
            <v>2417665</v>
          </cell>
        </row>
        <row r="174">
          <cell r="A174" t="str">
            <v>Põlva Maavalitsus</v>
          </cell>
          <cell r="B174" t="str">
            <v>70002093</v>
          </cell>
          <cell r="C174" t="str">
            <v>maavalitsused</v>
          </cell>
          <cell r="D174" t="str">
            <v>maavalitsused</v>
          </cell>
          <cell r="E174">
            <v>7</v>
          </cell>
          <cell r="F174" t="str">
            <v>maavalitsused</v>
          </cell>
          <cell r="G174" t="str">
            <v>015</v>
          </cell>
          <cell r="H174" t="str">
            <v>Siseministeerium</v>
          </cell>
          <cell r="I174" t="str">
            <v>SiM</v>
          </cell>
          <cell r="J174">
            <v>1</v>
          </cell>
          <cell r="K174">
            <v>5</v>
          </cell>
          <cell r="L174" t="str">
            <v>Maavalitsused</v>
          </cell>
          <cell r="M174" t="str">
            <v>ametiasutused</v>
          </cell>
          <cell r="N174">
            <v>1</v>
          </cell>
          <cell r="O174" t="str">
            <v>ameti- ja hallatavad asutused</v>
          </cell>
          <cell r="P174" t="str">
            <v>tugitööd</v>
          </cell>
          <cell r="Q174">
            <v>11</v>
          </cell>
          <cell r="R174">
            <v>11</v>
          </cell>
          <cell r="S174">
            <v>100876</v>
          </cell>
          <cell r="T174">
            <v>10</v>
          </cell>
          <cell r="U174">
            <v>9.5</v>
          </cell>
          <cell r="V174">
            <v>88136</v>
          </cell>
          <cell r="W174">
            <v>8</v>
          </cell>
          <cell r="X174">
            <v>7.5</v>
          </cell>
          <cell r="Y174">
            <v>68571</v>
          </cell>
          <cell r="Z174">
            <v>9</v>
          </cell>
          <cell r="AA174">
            <v>9</v>
          </cell>
          <cell r="AB174">
            <v>9</v>
          </cell>
          <cell r="AC174">
            <v>1034270</v>
          </cell>
        </row>
        <row r="175">
          <cell r="A175" t="str">
            <v>Põlva Talurahvamuuseum</v>
          </cell>
          <cell r="B175" t="str">
            <v>70002124</v>
          </cell>
          <cell r="C175" t="str">
            <v>muuseum</v>
          </cell>
          <cell r="D175" t="str">
            <v>muuseumid</v>
          </cell>
          <cell r="E175">
            <v>11</v>
          </cell>
          <cell r="F175" t="str">
            <v>kultuuriasutused</v>
          </cell>
          <cell r="G175" t="str">
            <v>011</v>
          </cell>
          <cell r="H175" t="str">
            <v>Kultuuriministeerium</v>
          </cell>
          <cell r="I175" t="str">
            <v>KuM</v>
          </cell>
          <cell r="J175">
            <v>2</v>
          </cell>
          <cell r="K175">
            <v>7</v>
          </cell>
          <cell r="L175" t="str">
            <v>Keskvalitsuse hallatavad asutused</v>
          </cell>
          <cell r="M175" t="str">
            <v>hallatavad asutused</v>
          </cell>
          <cell r="N175">
            <v>1</v>
          </cell>
          <cell r="O175" t="str">
            <v>ameti- ja hallatavad asutused</v>
          </cell>
          <cell r="P175" t="str">
            <v>juhitööd</v>
          </cell>
          <cell r="Q175">
            <v>1</v>
          </cell>
          <cell r="R175">
            <v>1</v>
          </cell>
          <cell r="S175">
            <v>11900</v>
          </cell>
          <cell r="T175">
            <v>1</v>
          </cell>
          <cell r="U175">
            <v>1</v>
          </cell>
          <cell r="V175">
            <v>11900</v>
          </cell>
          <cell r="W175">
            <v>1</v>
          </cell>
          <cell r="X175">
            <v>1</v>
          </cell>
          <cell r="Y175">
            <v>11900</v>
          </cell>
          <cell r="Z175">
            <v>1</v>
          </cell>
          <cell r="AA175">
            <v>1</v>
          </cell>
          <cell r="AB175">
            <v>1</v>
          </cell>
          <cell r="AC175">
            <v>11900</v>
          </cell>
        </row>
        <row r="176">
          <cell r="A176" t="str">
            <v>Põlva Talurahvamuuseum</v>
          </cell>
          <cell r="B176" t="str">
            <v>70002124</v>
          </cell>
          <cell r="C176" t="str">
            <v>muuseum</v>
          </cell>
          <cell r="D176" t="str">
            <v>muuseumid</v>
          </cell>
          <cell r="E176">
            <v>11</v>
          </cell>
          <cell r="F176" t="str">
            <v>kultuuriasutused</v>
          </cell>
          <cell r="G176" t="str">
            <v>011</v>
          </cell>
          <cell r="H176" t="str">
            <v>Kultuuriministeerium</v>
          </cell>
          <cell r="I176" t="str">
            <v>KuM</v>
          </cell>
          <cell r="J176">
            <v>2</v>
          </cell>
          <cell r="K176">
            <v>7</v>
          </cell>
          <cell r="L176" t="str">
            <v>Keskvalitsuse hallatavad asutused</v>
          </cell>
          <cell r="M176" t="str">
            <v>hallatavad asutused</v>
          </cell>
          <cell r="N176">
            <v>1</v>
          </cell>
          <cell r="O176" t="str">
            <v>ameti- ja hallatavad asutused</v>
          </cell>
          <cell r="P176" t="str">
            <v>sisutööd</v>
          </cell>
          <cell r="Q176">
            <v>4</v>
          </cell>
          <cell r="R176">
            <v>4</v>
          </cell>
          <cell r="S176">
            <v>34500</v>
          </cell>
          <cell r="T176">
            <v>4</v>
          </cell>
          <cell r="U176">
            <v>4</v>
          </cell>
          <cell r="V176">
            <v>34500</v>
          </cell>
          <cell r="W176">
            <v>4</v>
          </cell>
          <cell r="X176">
            <v>4</v>
          </cell>
          <cell r="Y176">
            <v>34500</v>
          </cell>
          <cell r="Z176">
            <v>4</v>
          </cell>
          <cell r="AA176">
            <v>4</v>
          </cell>
          <cell r="AB176">
            <v>4</v>
          </cell>
          <cell r="AC176">
            <v>34500</v>
          </cell>
        </row>
        <row r="177">
          <cell r="A177" t="str">
            <v>Põlva Talurahvamuuseum</v>
          </cell>
          <cell r="B177" t="str">
            <v>70002124</v>
          </cell>
          <cell r="C177" t="str">
            <v>muuseum</v>
          </cell>
          <cell r="D177" t="str">
            <v>muuseumid</v>
          </cell>
          <cell r="E177">
            <v>11</v>
          </cell>
          <cell r="F177" t="str">
            <v>kultuuriasutused</v>
          </cell>
          <cell r="G177" t="str">
            <v>011</v>
          </cell>
          <cell r="H177" t="str">
            <v>Kultuuriministeerium</v>
          </cell>
          <cell r="I177" t="str">
            <v>KuM</v>
          </cell>
          <cell r="J177">
            <v>2</v>
          </cell>
          <cell r="K177">
            <v>7</v>
          </cell>
          <cell r="L177" t="str">
            <v>Keskvalitsuse hallatavad asutused</v>
          </cell>
          <cell r="M177" t="str">
            <v>hallatavad asutused</v>
          </cell>
          <cell r="N177">
            <v>1</v>
          </cell>
          <cell r="O177" t="str">
            <v>ameti- ja hallatavad asutused</v>
          </cell>
          <cell r="P177" t="str">
            <v>tugitööd</v>
          </cell>
          <cell r="Q177">
            <v>2.5</v>
          </cell>
          <cell r="R177">
            <v>2.5</v>
          </cell>
          <cell r="S177">
            <v>15900</v>
          </cell>
          <cell r="T177">
            <v>2.5</v>
          </cell>
          <cell r="U177">
            <v>2.5</v>
          </cell>
          <cell r="V177">
            <v>15900</v>
          </cell>
          <cell r="W177">
            <v>3</v>
          </cell>
          <cell r="X177">
            <v>3</v>
          </cell>
          <cell r="Y177">
            <v>19400</v>
          </cell>
          <cell r="Z177">
            <v>3</v>
          </cell>
          <cell r="AA177">
            <v>3</v>
          </cell>
          <cell r="AB177">
            <v>3</v>
          </cell>
          <cell r="AC177">
            <v>19400</v>
          </cell>
        </row>
        <row r="178">
          <cell r="A178" t="str">
            <v>Maaparanduse Ehitusjärelevalve- ja Ekspertiisibüro</v>
          </cell>
          <cell r="B178" t="str">
            <v>70002213</v>
          </cell>
          <cell r="C178" t="str">
            <v>maaparandusbyroo</v>
          </cell>
          <cell r="D178" t="str">
            <v>Põlluajandusameti grupp</v>
          </cell>
          <cell r="E178">
            <v>5</v>
          </cell>
          <cell r="F178" t="str">
            <v>muud ametid ja inspektsioonid</v>
          </cell>
          <cell r="G178" t="str">
            <v>013</v>
          </cell>
          <cell r="H178" t="str">
            <v>Põllumajandusministeerium</v>
          </cell>
          <cell r="I178" t="str">
            <v>PõM</v>
          </cell>
          <cell r="J178">
            <v>2</v>
          </cell>
          <cell r="K178">
            <v>7</v>
          </cell>
          <cell r="L178" t="str">
            <v>Keskvalitsuse hallatavad asutused</v>
          </cell>
          <cell r="M178" t="str">
            <v>hallatavad asutused</v>
          </cell>
          <cell r="N178">
            <v>1</v>
          </cell>
          <cell r="O178" t="str">
            <v>ameti- ja hallatavad asutused</v>
          </cell>
          <cell r="P178" t="str">
            <v>juhitööd</v>
          </cell>
          <cell r="Q178">
            <v>1</v>
          </cell>
          <cell r="R178">
            <v>1</v>
          </cell>
          <cell r="S178">
            <v>16548</v>
          </cell>
          <cell r="T178">
            <v>1</v>
          </cell>
          <cell r="U178">
            <v>1</v>
          </cell>
          <cell r="V178">
            <v>16548</v>
          </cell>
        </row>
        <row r="179">
          <cell r="A179" t="str">
            <v>Maaparanduse Ehitusjärelevalve- ja Ekspertiisibüro</v>
          </cell>
          <cell r="B179" t="str">
            <v>70002213</v>
          </cell>
          <cell r="C179" t="str">
            <v>maaparandusbyroo</v>
          </cell>
          <cell r="D179" t="str">
            <v>Põlluajandusameti grupp</v>
          </cell>
          <cell r="E179">
            <v>5</v>
          </cell>
          <cell r="F179" t="str">
            <v>muud ametid ja inspektsioonid</v>
          </cell>
          <cell r="G179" t="str">
            <v>013</v>
          </cell>
          <cell r="H179" t="str">
            <v>Põllumajandusministeerium</v>
          </cell>
          <cell r="I179" t="str">
            <v>PõM</v>
          </cell>
          <cell r="J179">
            <v>2</v>
          </cell>
          <cell r="K179">
            <v>7</v>
          </cell>
          <cell r="L179" t="str">
            <v>Keskvalitsuse hallatavad asutused</v>
          </cell>
          <cell r="M179" t="str">
            <v>hallatavad asutused</v>
          </cell>
          <cell r="N179">
            <v>1</v>
          </cell>
          <cell r="O179" t="str">
            <v>ameti- ja hallatavad asutused</v>
          </cell>
          <cell r="P179" t="str">
            <v>sisutööd</v>
          </cell>
          <cell r="Q179">
            <v>4</v>
          </cell>
          <cell r="R179">
            <v>4</v>
          </cell>
          <cell r="S179">
            <v>37235</v>
          </cell>
          <cell r="T179">
            <v>3</v>
          </cell>
          <cell r="U179">
            <v>3</v>
          </cell>
          <cell r="V179">
            <v>27955</v>
          </cell>
        </row>
        <row r="180">
          <cell r="A180" t="str">
            <v>Maaparanduse Ehitusjärelevalve- ja Ekspertiisibüro</v>
          </cell>
          <cell r="B180" t="str">
            <v>70002213</v>
          </cell>
          <cell r="C180" t="str">
            <v>maaparandusbyroo</v>
          </cell>
          <cell r="D180" t="str">
            <v>Põlluajandusameti grupp</v>
          </cell>
          <cell r="E180">
            <v>5</v>
          </cell>
          <cell r="F180" t="str">
            <v>muud ametid ja inspektsioonid</v>
          </cell>
          <cell r="G180" t="str">
            <v>013</v>
          </cell>
          <cell r="H180" t="str">
            <v>Põllumajandusministeerium</v>
          </cell>
          <cell r="I180" t="str">
            <v>PõM</v>
          </cell>
          <cell r="J180">
            <v>2</v>
          </cell>
          <cell r="K180">
            <v>7</v>
          </cell>
          <cell r="L180" t="str">
            <v>Keskvalitsuse hallatavad asutused</v>
          </cell>
          <cell r="M180" t="str">
            <v>hallatavad asutused</v>
          </cell>
          <cell r="N180">
            <v>1</v>
          </cell>
          <cell r="O180" t="str">
            <v>ameti- ja hallatavad asutused</v>
          </cell>
          <cell r="P180" t="str">
            <v>tugitööd</v>
          </cell>
          <cell r="Q180">
            <v>2</v>
          </cell>
          <cell r="R180">
            <v>1.5</v>
          </cell>
          <cell r="S180">
            <v>11982</v>
          </cell>
          <cell r="T180">
            <v>1</v>
          </cell>
          <cell r="U180">
            <v>0.5</v>
          </cell>
          <cell r="V180">
            <v>4921</v>
          </cell>
        </row>
        <row r="181">
          <cell r="A181" t="str">
            <v>Järva Maaparandusbüroo</v>
          </cell>
          <cell r="B181" t="str">
            <v>70002223</v>
          </cell>
          <cell r="C181" t="str">
            <v>maaparandusbyroo</v>
          </cell>
          <cell r="D181" t="str">
            <v>Põlluajandusameti grupp</v>
          </cell>
          <cell r="E181">
            <v>5</v>
          </cell>
          <cell r="F181" t="str">
            <v>muud ametid ja inspektsioonid</v>
          </cell>
          <cell r="G181" t="str">
            <v>013</v>
          </cell>
          <cell r="H181" t="str">
            <v>Põllumajandusministeerium</v>
          </cell>
          <cell r="I181" t="str">
            <v>PõM</v>
          </cell>
          <cell r="J181">
            <v>2</v>
          </cell>
          <cell r="K181">
            <v>7</v>
          </cell>
          <cell r="L181" t="str">
            <v>Keskvalitsuse hallatavad asutused</v>
          </cell>
          <cell r="M181" t="str">
            <v>hallatavad asutused</v>
          </cell>
          <cell r="N181">
            <v>1</v>
          </cell>
          <cell r="O181" t="str">
            <v>ameti- ja hallatavad asutused</v>
          </cell>
          <cell r="P181" t="str">
            <v>juhitööd</v>
          </cell>
          <cell r="Q181">
            <v>2</v>
          </cell>
          <cell r="R181">
            <v>2</v>
          </cell>
          <cell r="S181">
            <v>33316</v>
          </cell>
          <cell r="T181">
            <v>3</v>
          </cell>
          <cell r="U181">
            <v>3</v>
          </cell>
          <cell r="V181">
            <v>47056</v>
          </cell>
        </row>
        <row r="182">
          <cell r="A182" t="str">
            <v>Järva Maaparandusbüroo</v>
          </cell>
          <cell r="B182" t="str">
            <v>70002223</v>
          </cell>
          <cell r="C182" t="str">
            <v>maaparandusbyroo</v>
          </cell>
          <cell r="D182" t="str">
            <v>Põlluajandusameti grupp</v>
          </cell>
          <cell r="E182">
            <v>5</v>
          </cell>
          <cell r="F182" t="str">
            <v>muud ametid ja inspektsioonid</v>
          </cell>
          <cell r="G182" t="str">
            <v>013</v>
          </cell>
          <cell r="H182" t="str">
            <v>Põllumajandusministeerium</v>
          </cell>
          <cell r="I182" t="str">
            <v>PõM</v>
          </cell>
          <cell r="J182">
            <v>2</v>
          </cell>
          <cell r="K182">
            <v>7</v>
          </cell>
          <cell r="L182" t="str">
            <v>Keskvalitsuse hallatavad asutused</v>
          </cell>
          <cell r="M182" t="str">
            <v>hallatavad asutused</v>
          </cell>
          <cell r="N182">
            <v>1</v>
          </cell>
          <cell r="O182" t="str">
            <v>ameti- ja hallatavad asutused</v>
          </cell>
          <cell r="P182" t="str">
            <v>sisutööd</v>
          </cell>
          <cell r="Q182">
            <v>2</v>
          </cell>
          <cell r="R182">
            <v>1.8</v>
          </cell>
          <cell r="S182">
            <v>22176</v>
          </cell>
          <cell r="T182">
            <v>1</v>
          </cell>
          <cell r="U182">
            <v>0.8</v>
          </cell>
          <cell r="V182">
            <v>8436</v>
          </cell>
        </row>
        <row r="183">
          <cell r="A183" t="str">
            <v>Järva Maaparandusbüroo</v>
          </cell>
          <cell r="B183" t="str">
            <v>70002223</v>
          </cell>
          <cell r="C183" t="str">
            <v>maaparandusbyroo</v>
          </cell>
          <cell r="D183" t="str">
            <v>Põlluajandusameti grupp</v>
          </cell>
          <cell r="E183">
            <v>5</v>
          </cell>
          <cell r="F183" t="str">
            <v>muud ametid ja inspektsioonid</v>
          </cell>
          <cell r="G183" t="str">
            <v>013</v>
          </cell>
          <cell r="H183" t="str">
            <v>Põllumajandusministeerium</v>
          </cell>
          <cell r="I183" t="str">
            <v>PõM</v>
          </cell>
          <cell r="J183">
            <v>2</v>
          </cell>
          <cell r="K183">
            <v>7</v>
          </cell>
          <cell r="L183" t="str">
            <v>Keskvalitsuse hallatavad asutused</v>
          </cell>
          <cell r="M183" t="str">
            <v>hallatavad asutused</v>
          </cell>
          <cell r="N183">
            <v>1</v>
          </cell>
          <cell r="O183" t="str">
            <v>ameti- ja hallatavad asutused</v>
          </cell>
          <cell r="P183" t="str">
            <v>tugitööd</v>
          </cell>
          <cell r="Q183">
            <v>2</v>
          </cell>
          <cell r="R183">
            <v>2</v>
          </cell>
          <cell r="S183">
            <v>12364</v>
          </cell>
          <cell r="T183">
            <v>2</v>
          </cell>
          <cell r="U183">
            <v>2</v>
          </cell>
          <cell r="V183">
            <v>12364</v>
          </cell>
        </row>
        <row r="184">
          <cell r="A184" t="str">
            <v>Pärnu Maaparandusbüroo</v>
          </cell>
          <cell r="B184" t="str">
            <v>70002236</v>
          </cell>
          <cell r="C184" t="str">
            <v>maaparandusbyroo</v>
          </cell>
          <cell r="D184" t="str">
            <v>Põlluajandusameti grupp</v>
          </cell>
          <cell r="E184">
            <v>5</v>
          </cell>
          <cell r="F184" t="str">
            <v>muud ametid ja inspektsioonid</v>
          </cell>
          <cell r="G184" t="str">
            <v>013</v>
          </cell>
          <cell r="H184" t="str">
            <v>Põllumajandusministeerium</v>
          </cell>
          <cell r="I184" t="str">
            <v>PõM</v>
          </cell>
          <cell r="J184">
            <v>2</v>
          </cell>
          <cell r="K184">
            <v>7</v>
          </cell>
          <cell r="L184" t="str">
            <v>Keskvalitsuse hallatavad asutused</v>
          </cell>
          <cell r="M184" t="str">
            <v>hallatavad asutused</v>
          </cell>
          <cell r="N184">
            <v>1</v>
          </cell>
          <cell r="O184" t="str">
            <v>ameti- ja hallatavad asutused</v>
          </cell>
          <cell r="P184" t="str">
            <v>juhitööd</v>
          </cell>
          <cell r="Q184">
            <v>2</v>
          </cell>
          <cell r="R184">
            <v>2</v>
          </cell>
          <cell r="S184">
            <v>27476</v>
          </cell>
          <cell r="T184">
            <v>2</v>
          </cell>
          <cell r="U184">
            <v>2</v>
          </cell>
          <cell r="V184">
            <v>27476</v>
          </cell>
        </row>
        <row r="185">
          <cell r="A185" t="str">
            <v>Pärnu Maaparandusbüroo</v>
          </cell>
          <cell r="B185" t="str">
            <v>70002236</v>
          </cell>
          <cell r="C185" t="str">
            <v>maaparandusbyroo</v>
          </cell>
          <cell r="D185" t="str">
            <v>Põlluajandusameti grupp</v>
          </cell>
          <cell r="E185">
            <v>5</v>
          </cell>
          <cell r="F185" t="str">
            <v>muud ametid ja inspektsioonid</v>
          </cell>
          <cell r="G185" t="str">
            <v>013</v>
          </cell>
          <cell r="H185" t="str">
            <v>Põllumajandusministeerium</v>
          </cell>
          <cell r="I185" t="str">
            <v>PõM</v>
          </cell>
          <cell r="J185">
            <v>2</v>
          </cell>
          <cell r="K185">
            <v>7</v>
          </cell>
          <cell r="L185" t="str">
            <v>Keskvalitsuse hallatavad asutused</v>
          </cell>
          <cell r="M185" t="str">
            <v>hallatavad asutused</v>
          </cell>
          <cell r="N185">
            <v>1</v>
          </cell>
          <cell r="O185" t="str">
            <v>ameti- ja hallatavad asutused</v>
          </cell>
          <cell r="P185" t="str">
            <v>sisutööd</v>
          </cell>
          <cell r="Q185">
            <v>4</v>
          </cell>
          <cell r="R185">
            <v>3.75</v>
          </cell>
          <cell r="S185">
            <v>36293</v>
          </cell>
          <cell r="T185">
            <v>2</v>
          </cell>
          <cell r="U185">
            <v>2</v>
          </cell>
          <cell r="V185">
            <v>20300</v>
          </cell>
        </row>
        <row r="186">
          <cell r="A186" t="str">
            <v>Pärnu Maaparandusbüroo</v>
          </cell>
          <cell r="B186" t="str">
            <v>70002236</v>
          </cell>
          <cell r="C186" t="str">
            <v>maaparandusbyroo</v>
          </cell>
          <cell r="D186" t="str">
            <v>Põlluajandusameti grupp</v>
          </cell>
          <cell r="E186">
            <v>5</v>
          </cell>
          <cell r="F186" t="str">
            <v>muud ametid ja inspektsioonid</v>
          </cell>
          <cell r="G186" t="str">
            <v>013</v>
          </cell>
          <cell r="H186" t="str">
            <v>Põllumajandusministeerium</v>
          </cell>
          <cell r="I186" t="str">
            <v>PõM</v>
          </cell>
          <cell r="J186">
            <v>2</v>
          </cell>
          <cell r="K186">
            <v>7</v>
          </cell>
          <cell r="L186" t="str">
            <v>Keskvalitsuse hallatavad asutused</v>
          </cell>
          <cell r="M186" t="str">
            <v>hallatavad asutused</v>
          </cell>
          <cell r="N186">
            <v>1</v>
          </cell>
          <cell r="O186" t="str">
            <v>ameti- ja hallatavad asutused</v>
          </cell>
          <cell r="P186" t="str">
            <v>tugitööd</v>
          </cell>
          <cell r="Q186">
            <v>1</v>
          </cell>
          <cell r="R186">
            <v>1</v>
          </cell>
          <cell r="S186">
            <v>4350</v>
          </cell>
          <cell r="T186">
            <v>1</v>
          </cell>
          <cell r="U186">
            <v>1</v>
          </cell>
          <cell r="V186">
            <v>4350</v>
          </cell>
        </row>
        <row r="187">
          <cell r="A187" t="str">
            <v>Põlva Maaparandusbüroo</v>
          </cell>
          <cell r="B187" t="str">
            <v>70002242</v>
          </cell>
          <cell r="C187" t="str">
            <v>maaparandusbyroo</v>
          </cell>
          <cell r="D187" t="str">
            <v>Põlluajandusameti grupp</v>
          </cell>
          <cell r="E187">
            <v>5</v>
          </cell>
          <cell r="F187" t="str">
            <v>muud ametid ja inspektsioonid</v>
          </cell>
          <cell r="G187" t="str">
            <v>013</v>
          </cell>
          <cell r="H187" t="str">
            <v>Põllumajandusministeerium</v>
          </cell>
          <cell r="I187" t="str">
            <v>PõM</v>
          </cell>
          <cell r="J187">
            <v>2</v>
          </cell>
          <cell r="K187">
            <v>7</v>
          </cell>
          <cell r="L187" t="str">
            <v>Keskvalitsuse hallatavad asutused</v>
          </cell>
          <cell r="M187" t="str">
            <v>hallatavad asutused</v>
          </cell>
          <cell r="N187">
            <v>1</v>
          </cell>
          <cell r="O187" t="str">
            <v>ameti- ja hallatavad asutused</v>
          </cell>
          <cell r="P187" t="str">
            <v>juhitööd</v>
          </cell>
          <cell r="Q187">
            <v>2</v>
          </cell>
          <cell r="R187">
            <v>2</v>
          </cell>
          <cell r="S187">
            <v>29270</v>
          </cell>
          <cell r="T187">
            <v>2</v>
          </cell>
          <cell r="U187">
            <v>2</v>
          </cell>
          <cell r="V187">
            <v>29270</v>
          </cell>
        </row>
        <row r="188">
          <cell r="A188" t="str">
            <v>Põlva Maaparandusbüroo</v>
          </cell>
          <cell r="B188" t="str">
            <v>70002242</v>
          </cell>
          <cell r="C188" t="str">
            <v>maaparandusbyroo</v>
          </cell>
          <cell r="D188" t="str">
            <v>Põlluajandusameti grupp</v>
          </cell>
          <cell r="E188">
            <v>5</v>
          </cell>
          <cell r="F188" t="str">
            <v>muud ametid ja inspektsioonid</v>
          </cell>
          <cell r="G188" t="str">
            <v>013</v>
          </cell>
          <cell r="H188" t="str">
            <v>Põllumajandusministeerium</v>
          </cell>
          <cell r="I188" t="str">
            <v>PõM</v>
          </cell>
          <cell r="J188">
            <v>2</v>
          </cell>
          <cell r="K188">
            <v>7</v>
          </cell>
          <cell r="L188" t="str">
            <v>Keskvalitsuse hallatavad asutused</v>
          </cell>
          <cell r="M188" t="str">
            <v>hallatavad asutused</v>
          </cell>
          <cell r="N188">
            <v>1</v>
          </cell>
          <cell r="O188" t="str">
            <v>ameti- ja hallatavad asutused</v>
          </cell>
          <cell r="P188" t="str">
            <v>sisutööd</v>
          </cell>
          <cell r="Q188">
            <v>2</v>
          </cell>
          <cell r="R188">
            <v>2</v>
          </cell>
          <cell r="S188">
            <v>23299</v>
          </cell>
          <cell r="T188">
            <v>2</v>
          </cell>
          <cell r="U188">
            <v>2</v>
          </cell>
          <cell r="V188">
            <v>23299</v>
          </cell>
        </row>
        <row r="189">
          <cell r="A189" t="str">
            <v>Põlva Maaparandusbüroo</v>
          </cell>
          <cell r="B189" t="str">
            <v>70002242</v>
          </cell>
          <cell r="C189" t="str">
            <v>maaparandusbyroo</v>
          </cell>
          <cell r="D189" t="str">
            <v>Põlluajandusameti grupp</v>
          </cell>
          <cell r="E189">
            <v>5</v>
          </cell>
          <cell r="F189" t="str">
            <v>muud ametid ja inspektsioonid</v>
          </cell>
          <cell r="G189" t="str">
            <v>013</v>
          </cell>
          <cell r="H189" t="str">
            <v>Põllumajandusministeerium</v>
          </cell>
          <cell r="I189" t="str">
            <v>PõM</v>
          </cell>
          <cell r="J189">
            <v>2</v>
          </cell>
          <cell r="K189">
            <v>7</v>
          </cell>
          <cell r="L189" t="str">
            <v>Keskvalitsuse hallatavad asutused</v>
          </cell>
          <cell r="M189" t="str">
            <v>hallatavad asutused</v>
          </cell>
          <cell r="N189">
            <v>1</v>
          </cell>
          <cell r="O189" t="str">
            <v>ameti- ja hallatavad asutused</v>
          </cell>
          <cell r="P189" t="str">
            <v>tugitööd</v>
          </cell>
          <cell r="Q189">
            <v>1</v>
          </cell>
          <cell r="R189">
            <v>1</v>
          </cell>
          <cell r="S189">
            <v>12369</v>
          </cell>
          <cell r="T189">
            <v>1</v>
          </cell>
          <cell r="U189">
            <v>1</v>
          </cell>
          <cell r="V189">
            <v>12369</v>
          </cell>
        </row>
        <row r="190">
          <cell r="A190" t="str">
            <v>Saare Maaparandusbüroo</v>
          </cell>
          <cell r="B190" t="str">
            <v>70002259</v>
          </cell>
          <cell r="C190" t="str">
            <v>maaparandusbyroo</v>
          </cell>
          <cell r="D190" t="str">
            <v>Põlluajandusameti grupp</v>
          </cell>
          <cell r="E190">
            <v>5</v>
          </cell>
          <cell r="F190" t="str">
            <v>muud ametid ja inspektsioonid</v>
          </cell>
          <cell r="G190" t="str">
            <v>013</v>
          </cell>
          <cell r="H190" t="str">
            <v>Põllumajandusministeerium</v>
          </cell>
          <cell r="I190" t="str">
            <v>PõM</v>
          </cell>
          <cell r="J190">
            <v>2</v>
          </cell>
          <cell r="K190">
            <v>7</v>
          </cell>
          <cell r="L190" t="str">
            <v>Keskvalitsuse hallatavad asutused</v>
          </cell>
          <cell r="M190" t="str">
            <v>hallatavad asutused</v>
          </cell>
          <cell r="N190">
            <v>1</v>
          </cell>
          <cell r="O190" t="str">
            <v>ameti- ja hallatavad asutused</v>
          </cell>
          <cell r="P190" t="str">
            <v>juhitööd</v>
          </cell>
          <cell r="Q190">
            <v>2</v>
          </cell>
          <cell r="R190">
            <v>2</v>
          </cell>
          <cell r="S190">
            <v>33704</v>
          </cell>
          <cell r="T190">
            <v>3</v>
          </cell>
          <cell r="U190">
            <v>3</v>
          </cell>
          <cell r="V190">
            <v>43546</v>
          </cell>
        </row>
        <row r="191">
          <cell r="A191" t="str">
            <v>Saare Maaparandusbüroo</v>
          </cell>
          <cell r="B191" t="str">
            <v>70002259</v>
          </cell>
          <cell r="C191" t="str">
            <v>maaparandusbyroo</v>
          </cell>
          <cell r="D191" t="str">
            <v>Põlluajandusameti grupp</v>
          </cell>
          <cell r="E191">
            <v>5</v>
          </cell>
          <cell r="F191" t="str">
            <v>muud ametid ja inspektsioonid</v>
          </cell>
          <cell r="G191" t="str">
            <v>013</v>
          </cell>
          <cell r="H191" t="str">
            <v>Põllumajandusministeerium</v>
          </cell>
          <cell r="I191" t="str">
            <v>PõM</v>
          </cell>
          <cell r="J191">
            <v>2</v>
          </cell>
          <cell r="K191">
            <v>7</v>
          </cell>
          <cell r="L191" t="str">
            <v>Keskvalitsuse hallatavad asutused</v>
          </cell>
          <cell r="M191" t="str">
            <v>hallatavad asutused</v>
          </cell>
          <cell r="N191">
            <v>1</v>
          </cell>
          <cell r="O191" t="str">
            <v>ameti- ja hallatavad asutused</v>
          </cell>
          <cell r="P191" t="str">
            <v>sisutööd</v>
          </cell>
          <cell r="Q191">
            <v>2</v>
          </cell>
          <cell r="R191">
            <v>2</v>
          </cell>
          <cell r="S191">
            <v>21329</v>
          </cell>
          <cell r="T191">
            <v>1</v>
          </cell>
          <cell r="U191">
            <v>1</v>
          </cell>
          <cell r="V191">
            <v>11487</v>
          </cell>
        </row>
        <row r="192">
          <cell r="A192" t="str">
            <v>Saare Maaparandusbüroo</v>
          </cell>
          <cell r="B192" t="str">
            <v>70002259</v>
          </cell>
          <cell r="C192" t="str">
            <v>maaparandusbyroo</v>
          </cell>
          <cell r="D192" t="str">
            <v>Põlluajandusameti grupp</v>
          </cell>
          <cell r="E192">
            <v>5</v>
          </cell>
          <cell r="F192" t="str">
            <v>muud ametid ja inspektsioonid</v>
          </cell>
          <cell r="G192" t="str">
            <v>013</v>
          </cell>
          <cell r="H192" t="str">
            <v>Põllumajandusministeerium</v>
          </cell>
          <cell r="I192" t="str">
            <v>PõM</v>
          </cell>
          <cell r="J192">
            <v>2</v>
          </cell>
          <cell r="K192">
            <v>7</v>
          </cell>
          <cell r="L192" t="str">
            <v>Keskvalitsuse hallatavad asutused</v>
          </cell>
          <cell r="M192" t="str">
            <v>hallatavad asutused</v>
          </cell>
          <cell r="N192">
            <v>1</v>
          </cell>
          <cell r="O192" t="str">
            <v>ameti- ja hallatavad asutused</v>
          </cell>
          <cell r="P192" t="str">
            <v>tugitööd</v>
          </cell>
          <cell r="Q192">
            <v>2</v>
          </cell>
          <cell r="R192">
            <v>2</v>
          </cell>
          <cell r="S192">
            <v>14860</v>
          </cell>
          <cell r="T192">
            <v>2</v>
          </cell>
          <cell r="U192">
            <v>2</v>
          </cell>
          <cell r="V192">
            <v>14860</v>
          </cell>
        </row>
        <row r="193">
          <cell r="A193" t="str">
            <v>Tartu Maaparandusbüroo</v>
          </cell>
          <cell r="B193" t="str">
            <v>70002265</v>
          </cell>
          <cell r="C193" t="str">
            <v>maaparandusbyroo</v>
          </cell>
          <cell r="D193" t="str">
            <v>Põlluajandusameti grupp</v>
          </cell>
          <cell r="E193">
            <v>5</v>
          </cell>
          <cell r="F193" t="str">
            <v>muud ametid ja inspektsioonid</v>
          </cell>
          <cell r="G193" t="str">
            <v>013</v>
          </cell>
          <cell r="H193" t="str">
            <v>Põllumajandusministeerium</v>
          </cell>
          <cell r="I193" t="str">
            <v>PõM</v>
          </cell>
          <cell r="J193">
            <v>2</v>
          </cell>
          <cell r="K193">
            <v>7</v>
          </cell>
          <cell r="L193" t="str">
            <v>Keskvalitsuse hallatavad asutused</v>
          </cell>
          <cell r="M193" t="str">
            <v>hallatavad asutused</v>
          </cell>
          <cell r="N193">
            <v>1</v>
          </cell>
          <cell r="O193" t="str">
            <v>ameti- ja hallatavad asutused</v>
          </cell>
          <cell r="P193" t="str">
            <v>juhitööd</v>
          </cell>
          <cell r="Q193">
            <v>2</v>
          </cell>
          <cell r="R193">
            <v>2</v>
          </cell>
          <cell r="S193">
            <v>28457</v>
          </cell>
          <cell r="T193">
            <v>1</v>
          </cell>
          <cell r="U193">
            <v>1</v>
          </cell>
          <cell r="V193">
            <v>11909</v>
          </cell>
        </row>
        <row r="194">
          <cell r="A194" t="str">
            <v>Tartu Maaparandusbüroo</v>
          </cell>
          <cell r="B194" t="str">
            <v>70002265</v>
          </cell>
          <cell r="C194" t="str">
            <v>maaparandusbyroo</v>
          </cell>
          <cell r="D194" t="str">
            <v>Põlluajandusameti grupp</v>
          </cell>
          <cell r="E194">
            <v>5</v>
          </cell>
          <cell r="F194" t="str">
            <v>muud ametid ja inspektsioonid</v>
          </cell>
          <cell r="G194" t="str">
            <v>013</v>
          </cell>
          <cell r="H194" t="str">
            <v>Põllumajandusministeerium</v>
          </cell>
          <cell r="I194" t="str">
            <v>PõM</v>
          </cell>
          <cell r="J194">
            <v>2</v>
          </cell>
          <cell r="K194">
            <v>7</v>
          </cell>
          <cell r="L194" t="str">
            <v>Keskvalitsuse hallatavad asutused</v>
          </cell>
          <cell r="M194" t="str">
            <v>hallatavad asutused</v>
          </cell>
          <cell r="N194">
            <v>1</v>
          </cell>
          <cell r="O194" t="str">
            <v>ameti- ja hallatavad asutused</v>
          </cell>
          <cell r="P194" t="str">
            <v>sisutööd</v>
          </cell>
          <cell r="Q194">
            <v>2</v>
          </cell>
          <cell r="R194">
            <v>2</v>
          </cell>
          <cell r="S194">
            <v>18915</v>
          </cell>
          <cell r="T194">
            <v>2</v>
          </cell>
          <cell r="U194">
            <v>2</v>
          </cell>
          <cell r="V194">
            <v>18915</v>
          </cell>
        </row>
        <row r="195">
          <cell r="A195" t="str">
            <v>Tartu Maaparandusbüroo</v>
          </cell>
          <cell r="B195" t="str">
            <v>70002265</v>
          </cell>
          <cell r="C195" t="str">
            <v>maaparandusbyroo</v>
          </cell>
          <cell r="D195" t="str">
            <v>Põlluajandusameti grupp</v>
          </cell>
          <cell r="E195">
            <v>5</v>
          </cell>
          <cell r="F195" t="str">
            <v>muud ametid ja inspektsioonid</v>
          </cell>
          <cell r="G195" t="str">
            <v>013</v>
          </cell>
          <cell r="H195" t="str">
            <v>Põllumajandusministeerium</v>
          </cell>
          <cell r="I195" t="str">
            <v>PõM</v>
          </cell>
          <cell r="J195">
            <v>2</v>
          </cell>
          <cell r="K195">
            <v>7</v>
          </cell>
          <cell r="L195" t="str">
            <v>Keskvalitsuse hallatavad asutused</v>
          </cell>
          <cell r="M195" t="str">
            <v>hallatavad asutused</v>
          </cell>
          <cell r="N195">
            <v>1</v>
          </cell>
          <cell r="O195" t="str">
            <v>ameti- ja hallatavad asutused</v>
          </cell>
          <cell r="P195" t="str">
            <v>tugitööd</v>
          </cell>
          <cell r="Q195">
            <v>2</v>
          </cell>
          <cell r="R195">
            <v>2</v>
          </cell>
          <cell r="S195">
            <v>12018</v>
          </cell>
          <cell r="T195">
            <v>2.5</v>
          </cell>
          <cell r="U195">
            <v>2</v>
          </cell>
          <cell r="V195">
            <v>13296</v>
          </cell>
        </row>
        <row r="196">
          <cell r="A196" t="str">
            <v>Võru Maaparandusbüroo</v>
          </cell>
          <cell r="B196" t="str">
            <v>70002271</v>
          </cell>
          <cell r="C196" t="str">
            <v>maaparandusbyroo</v>
          </cell>
          <cell r="D196" t="str">
            <v>Põlluajandusameti grupp</v>
          </cell>
          <cell r="E196">
            <v>5</v>
          </cell>
          <cell r="F196" t="str">
            <v>muud ametid ja inspektsioonid</v>
          </cell>
          <cell r="G196" t="str">
            <v>013</v>
          </cell>
          <cell r="H196" t="str">
            <v>Põllumajandusministeerium</v>
          </cell>
          <cell r="I196" t="str">
            <v>PõM</v>
          </cell>
          <cell r="J196">
            <v>2</v>
          </cell>
          <cell r="K196">
            <v>7</v>
          </cell>
          <cell r="L196" t="str">
            <v>Keskvalitsuse hallatavad asutused</v>
          </cell>
          <cell r="M196" t="str">
            <v>hallatavad asutused</v>
          </cell>
          <cell r="N196">
            <v>1</v>
          </cell>
          <cell r="O196" t="str">
            <v>ameti- ja hallatavad asutused</v>
          </cell>
          <cell r="P196" t="str">
            <v>juhitööd</v>
          </cell>
          <cell r="Q196">
            <v>2</v>
          </cell>
          <cell r="R196">
            <v>2</v>
          </cell>
          <cell r="S196">
            <v>27811</v>
          </cell>
          <cell r="T196">
            <v>2</v>
          </cell>
          <cell r="U196">
            <v>2</v>
          </cell>
          <cell r="V196">
            <v>27811</v>
          </cell>
        </row>
        <row r="197">
          <cell r="A197" t="str">
            <v>Võru Maaparandusbüroo</v>
          </cell>
          <cell r="B197" t="str">
            <v>70002271</v>
          </cell>
          <cell r="C197" t="str">
            <v>maaparandusbyroo</v>
          </cell>
          <cell r="D197" t="str">
            <v>Põlluajandusameti grupp</v>
          </cell>
          <cell r="E197">
            <v>5</v>
          </cell>
          <cell r="F197" t="str">
            <v>muud ametid ja inspektsioonid</v>
          </cell>
          <cell r="G197" t="str">
            <v>013</v>
          </cell>
          <cell r="H197" t="str">
            <v>Põllumajandusministeerium</v>
          </cell>
          <cell r="I197" t="str">
            <v>PõM</v>
          </cell>
          <cell r="J197">
            <v>2</v>
          </cell>
          <cell r="K197">
            <v>7</v>
          </cell>
          <cell r="L197" t="str">
            <v>Keskvalitsuse hallatavad asutused</v>
          </cell>
          <cell r="M197" t="str">
            <v>hallatavad asutused</v>
          </cell>
          <cell r="N197">
            <v>1</v>
          </cell>
          <cell r="O197" t="str">
            <v>ameti- ja hallatavad asutused</v>
          </cell>
          <cell r="P197" t="str">
            <v>sisutööd</v>
          </cell>
          <cell r="Q197">
            <v>3</v>
          </cell>
          <cell r="R197">
            <v>3</v>
          </cell>
          <cell r="S197">
            <v>24236</v>
          </cell>
          <cell r="T197">
            <v>3</v>
          </cell>
          <cell r="U197">
            <v>3</v>
          </cell>
          <cell r="V197">
            <v>24236</v>
          </cell>
        </row>
        <row r="198">
          <cell r="A198" t="str">
            <v>Võru Maaparandusbüroo</v>
          </cell>
          <cell r="B198" t="str">
            <v>70002271</v>
          </cell>
          <cell r="C198" t="str">
            <v>maaparandusbyroo</v>
          </cell>
          <cell r="D198" t="str">
            <v>Põlluajandusameti grupp</v>
          </cell>
          <cell r="E198">
            <v>5</v>
          </cell>
          <cell r="F198" t="str">
            <v>muud ametid ja inspektsioonid</v>
          </cell>
          <cell r="G198" t="str">
            <v>013</v>
          </cell>
          <cell r="H198" t="str">
            <v>Põllumajandusministeerium</v>
          </cell>
          <cell r="I198" t="str">
            <v>PõM</v>
          </cell>
          <cell r="J198">
            <v>2</v>
          </cell>
          <cell r="K198">
            <v>7</v>
          </cell>
          <cell r="L198" t="str">
            <v>Keskvalitsuse hallatavad asutused</v>
          </cell>
          <cell r="M198" t="str">
            <v>hallatavad asutused</v>
          </cell>
          <cell r="N198">
            <v>1</v>
          </cell>
          <cell r="O198" t="str">
            <v>ameti- ja hallatavad asutused</v>
          </cell>
          <cell r="P198" t="str">
            <v>tugitööd</v>
          </cell>
          <cell r="Q198">
            <v>2</v>
          </cell>
          <cell r="R198">
            <v>2</v>
          </cell>
          <cell r="S198">
            <v>13828</v>
          </cell>
          <cell r="T198">
            <v>2</v>
          </cell>
          <cell r="U198">
            <v>2</v>
          </cell>
          <cell r="V198">
            <v>13828</v>
          </cell>
        </row>
        <row r="199">
          <cell r="A199" t="str">
            <v>Valga Maaparandusbüroo</v>
          </cell>
          <cell r="B199" t="str">
            <v>70002288</v>
          </cell>
          <cell r="C199" t="str">
            <v>maaparandusbyroo</v>
          </cell>
          <cell r="D199" t="str">
            <v>Põlluajandusameti grupp</v>
          </cell>
          <cell r="E199">
            <v>5</v>
          </cell>
          <cell r="F199" t="str">
            <v>muud ametid ja inspektsioonid</v>
          </cell>
          <cell r="G199" t="str">
            <v>013</v>
          </cell>
          <cell r="H199" t="str">
            <v>Põllumajandusministeerium</v>
          </cell>
          <cell r="I199" t="str">
            <v>PõM</v>
          </cell>
          <cell r="J199">
            <v>2</v>
          </cell>
          <cell r="K199">
            <v>7</v>
          </cell>
          <cell r="L199" t="str">
            <v>Keskvalitsuse hallatavad asutused</v>
          </cell>
          <cell r="M199" t="str">
            <v>hallatavad asutused</v>
          </cell>
          <cell r="N199">
            <v>1</v>
          </cell>
          <cell r="O199" t="str">
            <v>ameti- ja hallatavad asutused</v>
          </cell>
          <cell r="P199" t="str">
            <v>juhitööd</v>
          </cell>
          <cell r="Q199">
            <v>2</v>
          </cell>
          <cell r="R199">
            <v>2</v>
          </cell>
          <cell r="S199">
            <v>34088</v>
          </cell>
          <cell r="T199">
            <v>2</v>
          </cell>
          <cell r="U199">
            <v>2</v>
          </cell>
          <cell r="V199">
            <v>31088</v>
          </cell>
        </row>
        <row r="200">
          <cell r="A200" t="str">
            <v>Valga Maaparandusbüroo</v>
          </cell>
          <cell r="B200" t="str">
            <v>70002288</v>
          </cell>
          <cell r="C200" t="str">
            <v>maaparandusbyroo</v>
          </cell>
          <cell r="D200" t="str">
            <v>Põlluajandusameti grupp</v>
          </cell>
          <cell r="E200">
            <v>5</v>
          </cell>
          <cell r="F200" t="str">
            <v>muud ametid ja inspektsioonid</v>
          </cell>
          <cell r="G200" t="str">
            <v>013</v>
          </cell>
          <cell r="H200" t="str">
            <v>Põllumajandusministeerium</v>
          </cell>
          <cell r="I200" t="str">
            <v>PõM</v>
          </cell>
          <cell r="J200">
            <v>2</v>
          </cell>
          <cell r="K200">
            <v>7</v>
          </cell>
          <cell r="L200" t="str">
            <v>Keskvalitsuse hallatavad asutused</v>
          </cell>
          <cell r="M200" t="str">
            <v>hallatavad asutused</v>
          </cell>
          <cell r="N200">
            <v>1</v>
          </cell>
          <cell r="O200" t="str">
            <v>ameti- ja hallatavad asutused</v>
          </cell>
          <cell r="P200" t="str">
            <v>sisutööd</v>
          </cell>
          <cell r="Q200">
            <v>2</v>
          </cell>
          <cell r="R200">
            <v>2</v>
          </cell>
          <cell r="S200">
            <v>22471</v>
          </cell>
          <cell r="T200">
            <v>3</v>
          </cell>
          <cell r="U200">
            <v>3</v>
          </cell>
          <cell r="V200">
            <v>27462</v>
          </cell>
        </row>
        <row r="201">
          <cell r="A201" t="str">
            <v>Valga Maaparandusbüroo</v>
          </cell>
          <cell r="B201" t="str">
            <v>70002288</v>
          </cell>
          <cell r="C201" t="str">
            <v>maaparandusbyroo</v>
          </cell>
          <cell r="D201" t="str">
            <v>Põlluajandusameti grupp</v>
          </cell>
          <cell r="E201">
            <v>5</v>
          </cell>
          <cell r="F201" t="str">
            <v>muud ametid ja inspektsioonid</v>
          </cell>
          <cell r="G201" t="str">
            <v>013</v>
          </cell>
          <cell r="H201" t="str">
            <v>Põllumajandusministeerium</v>
          </cell>
          <cell r="I201" t="str">
            <v>PõM</v>
          </cell>
          <cell r="J201">
            <v>2</v>
          </cell>
          <cell r="K201">
            <v>7</v>
          </cell>
          <cell r="L201" t="str">
            <v>Keskvalitsuse hallatavad asutused</v>
          </cell>
          <cell r="M201" t="str">
            <v>hallatavad asutused</v>
          </cell>
          <cell r="N201">
            <v>1</v>
          </cell>
          <cell r="O201" t="str">
            <v>ameti- ja hallatavad asutused</v>
          </cell>
          <cell r="P201" t="str">
            <v>tugitööd</v>
          </cell>
          <cell r="Q201">
            <v>1</v>
          </cell>
          <cell r="R201">
            <v>1</v>
          </cell>
          <cell r="S201">
            <v>4350</v>
          </cell>
          <cell r="T201">
            <v>1</v>
          </cell>
          <cell r="U201">
            <v>1</v>
          </cell>
          <cell r="V201">
            <v>4350</v>
          </cell>
        </row>
        <row r="202">
          <cell r="A202" t="str">
            <v>Viljandi Maaparandusbüroo</v>
          </cell>
          <cell r="B202" t="str">
            <v>70002294</v>
          </cell>
          <cell r="C202" t="str">
            <v>maaparandusbyroo</v>
          </cell>
          <cell r="D202" t="str">
            <v>Põlluajandusameti grupp</v>
          </cell>
          <cell r="E202">
            <v>5</v>
          </cell>
          <cell r="F202" t="str">
            <v>muud ametid ja inspektsioonid</v>
          </cell>
          <cell r="G202" t="str">
            <v>013</v>
          </cell>
          <cell r="H202" t="str">
            <v>Põllumajandusministeerium</v>
          </cell>
          <cell r="I202" t="str">
            <v>PõM</v>
          </cell>
          <cell r="J202">
            <v>2</v>
          </cell>
          <cell r="K202">
            <v>7</v>
          </cell>
          <cell r="L202" t="str">
            <v>Keskvalitsuse hallatavad asutused</v>
          </cell>
          <cell r="M202" t="str">
            <v>hallatavad asutused</v>
          </cell>
          <cell r="N202">
            <v>1</v>
          </cell>
          <cell r="O202" t="str">
            <v>ameti- ja hallatavad asutused</v>
          </cell>
          <cell r="P202" t="str">
            <v>juhitööd</v>
          </cell>
          <cell r="Q202">
            <v>2</v>
          </cell>
          <cell r="R202">
            <v>2</v>
          </cell>
          <cell r="S202">
            <v>29124</v>
          </cell>
          <cell r="T202">
            <v>2</v>
          </cell>
          <cell r="U202">
            <v>2</v>
          </cell>
          <cell r="V202">
            <v>29124</v>
          </cell>
        </row>
        <row r="203">
          <cell r="A203" t="str">
            <v>Viljandi Maaparandusbüroo</v>
          </cell>
          <cell r="B203" t="str">
            <v>70002294</v>
          </cell>
          <cell r="C203" t="str">
            <v>maaparandusbyroo</v>
          </cell>
          <cell r="D203" t="str">
            <v>Põlluajandusameti grupp</v>
          </cell>
          <cell r="E203">
            <v>5</v>
          </cell>
          <cell r="F203" t="str">
            <v>muud ametid ja inspektsioonid</v>
          </cell>
          <cell r="G203" t="str">
            <v>013</v>
          </cell>
          <cell r="H203" t="str">
            <v>Põllumajandusministeerium</v>
          </cell>
          <cell r="I203" t="str">
            <v>PõM</v>
          </cell>
          <cell r="J203">
            <v>2</v>
          </cell>
          <cell r="K203">
            <v>7</v>
          </cell>
          <cell r="L203" t="str">
            <v>Keskvalitsuse hallatavad asutused</v>
          </cell>
          <cell r="M203" t="str">
            <v>hallatavad asutused</v>
          </cell>
          <cell r="N203">
            <v>1</v>
          </cell>
          <cell r="O203" t="str">
            <v>ameti- ja hallatavad asutused</v>
          </cell>
          <cell r="P203" t="str">
            <v>sisutööd</v>
          </cell>
          <cell r="Q203">
            <v>4</v>
          </cell>
          <cell r="R203">
            <v>4</v>
          </cell>
          <cell r="S203">
            <v>33066</v>
          </cell>
          <cell r="T203">
            <v>4</v>
          </cell>
          <cell r="U203">
            <v>4</v>
          </cell>
          <cell r="V203">
            <v>33066</v>
          </cell>
        </row>
        <row r="204">
          <cell r="A204" t="str">
            <v>Viljandi Maaparandusbüroo</v>
          </cell>
          <cell r="B204" t="str">
            <v>70002294</v>
          </cell>
          <cell r="C204" t="str">
            <v>maaparandusbyroo</v>
          </cell>
          <cell r="D204" t="str">
            <v>Põlluajandusameti grupp</v>
          </cell>
          <cell r="E204">
            <v>5</v>
          </cell>
          <cell r="F204" t="str">
            <v>muud ametid ja inspektsioonid</v>
          </cell>
          <cell r="G204" t="str">
            <v>013</v>
          </cell>
          <cell r="H204" t="str">
            <v>Põllumajandusministeerium</v>
          </cell>
          <cell r="I204" t="str">
            <v>PõM</v>
          </cell>
          <cell r="J204">
            <v>2</v>
          </cell>
          <cell r="K204">
            <v>7</v>
          </cell>
          <cell r="L204" t="str">
            <v>Keskvalitsuse hallatavad asutused</v>
          </cell>
          <cell r="M204" t="str">
            <v>hallatavad asutused</v>
          </cell>
          <cell r="N204">
            <v>1</v>
          </cell>
          <cell r="O204" t="str">
            <v>ameti- ja hallatavad asutused</v>
          </cell>
          <cell r="P204" t="str">
            <v>tugitööd</v>
          </cell>
          <cell r="Q204">
            <v>2</v>
          </cell>
          <cell r="R204">
            <v>2</v>
          </cell>
          <cell r="S204">
            <v>12786</v>
          </cell>
          <cell r="T204">
            <v>2</v>
          </cell>
          <cell r="U204">
            <v>2</v>
          </cell>
          <cell r="V204">
            <v>12786</v>
          </cell>
        </row>
        <row r="205">
          <cell r="A205" t="str">
            <v>Viru Maaparandusbüroo</v>
          </cell>
          <cell r="B205" t="str">
            <v>70002302</v>
          </cell>
          <cell r="C205" t="str">
            <v>maaparandusbyroo</v>
          </cell>
          <cell r="D205" t="str">
            <v>Põlluajandusameti grupp</v>
          </cell>
          <cell r="E205">
            <v>5</v>
          </cell>
          <cell r="F205" t="str">
            <v>muud ametid ja inspektsioonid</v>
          </cell>
          <cell r="G205" t="str">
            <v>013</v>
          </cell>
          <cell r="H205" t="str">
            <v>Põllumajandusministeerium</v>
          </cell>
          <cell r="I205" t="str">
            <v>PõM</v>
          </cell>
          <cell r="J205">
            <v>2</v>
          </cell>
          <cell r="K205">
            <v>7</v>
          </cell>
          <cell r="L205" t="str">
            <v>Keskvalitsuse hallatavad asutused</v>
          </cell>
          <cell r="M205" t="str">
            <v>hallatavad asutused</v>
          </cell>
          <cell r="N205">
            <v>1</v>
          </cell>
          <cell r="O205" t="str">
            <v>ameti- ja hallatavad asutused</v>
          </cell>
          <cell r="P205" t="str">
            <v>juhitööd</v>
          </cell>
          <cell r="Q205">
            <v>2</v>
          </cell>
          <cell r="R205">
            <v>2</v>
          </cell>
          <cell r="S205">
            <v>31089</v>
          </cell>
          <cell r="T205">
            <v>2</v>
          </cell>
          <cell r="U205">
            <v>2</v>
          </cell>
          <cell r="V205">
            <v>31089</v>
          </cell>
        </row>
        <row r="206">
          <cell r="A206" t="str">
            <v>Viru Maaparandusbüroo</v>
          </cell>
          <cell r="B206" t="str">
            <v>70002302</v>
          </cell>
          <cell r="C206" t="str">
            <v>maaparandusbyroo</v>
          </cell>
          <cell r="D206" t="str">
            <v>Põlluajandusameti grupp</v>
          </cell>
          <cell r="E206">
            <v>5</v>
          </cell>
          <cell r="F206" t="str">
            <v>muud ametid ja inspektsioonid</v>
          </cell>
          <cell r="G206" t="str">
            <v>013</v>
          </cell>
          <cell r="H206" t="str">
            <v>Põllumajandusministeerium</v>
          </cell>
          <cell r="I206" t="str">
            <v>PõM</v>
          </cell>
          <cell r="J206">
            <v>2</v>
          </cell>
          <cell r="K206">
            <v>7</v>
          </cell>
          <cell r="L206" t="str">
            <v>Keskvalitsuse hallatavad asutused</v>
          </cell>
          <cell r="M206" t="str">
            <v>hallatavad asutused</v>
          </cell>
          <cell r="N206">
            <v>1</v>
          </cell>
          <cell r="O206" t="str">
            <v>ameti- ja hallatavad asutused</v>
          </cell>
          <cell r="P206" t="str">
            <v>sisutööd</v>
          </cell>
          <cell r="Q206">
            <v>4</v>
          </cell>
          <cell r="R206">
            <v>4</v>
          </cell>
          <cell r="S206">
            <v>42028</v>
          </cell>
          <cell r="T206">
            <v>4</v>
          </cell>
          <cell r="U206">
            <v>4</v>
          </cell>
          <cell r="V206">
            <v>42028</v>
          </cell>
        </row>
        <row r="207">
          <cell r="A207" t="str">
            <v>Viru Maaparandusbüroo</v>
          </cell>
          <cell r="B207" t="str">
            <v>70002302</v>
          </cell>
          <cell r="C207" t="str">
            <v>maaparandusbyroo</v>
          </cell>
          <cell r="D207" t="str">
            <v>Põlluajandusameti grupp</v>
          </cell>
          <cell r="E207">
            <v>5</v>
          </cell>
          <cell r="F207" t="str">
            <v>muud ametid ja inspektsioonid</v>
          </cell>
          <cell r="G207" t="str">
            <v>013</v>
          </cell>
          <cell r="H207" t="str">
            <v>Põllumajandusministeerium</v>
          </cell>
          <cell r="I207" t="str">
            <v>PõM</v>
          </cell>
          <cell r="J207">
            <v>2</v>
          </cell>
          <cell r="K207">
            <v>7</v>
          </cell>
          <cell r="L207" t="str">
            <v>Keskvalitsuse hallatavad asutused</v>
          </cell>
          <cell r="M207" t="str">
            <v>hallatavad asutused</v>
          </cell>
          <cell r="N207">
            <v>1</v>
          </cell>
          <cell r="O207" t="str">
            <v>ameti- ja hallatavad asutused</v>
          </cell>
          <cell r="P207" t="str">
            <v>tugitööd</v>
          </cell>
          <cell r="Q207">
            <v>1</v>
          </cell>
          <cell r="R207">
            <v>1</v>
          </cell>
          <cell r="S207">
            <v>10507</v>
          </cell>
          <cell r="T207">
            <v>1</v>
          </cell>
          <cell r="U207">
            <v>1</v>
          </cell>
          <cell r="V207">
            <v>10507</v>
          </cell>
        </row>
        <row r="208">
          <cell r="A208" t="str">
            <v>Tartumaa Muuseum</v>
          </cell>
          <cell r="B208" t="str">
            <v>70002325</v>
          </cell>
          <cell r="C208" t="str">
            <v>muuseum</v>
          </cell>
          <cell r="D208" t="str">
            <v>muuseumid</v>
          </cell>
          <cell r="E208">
            <v>11</v>
          </cell>
          <cell r="F208" t="str">
            <v>kultuuriasutused</v>
          </cell>
          <cell r="G208" t="str">
            <v>011</v>
          </cell>
          <cell r="H208" t="str">
            <v>Kultuuriministeerium</v>
          </cell>
          <cell r="I208" t="str">
            <v>KuM</v>
          </cell>
          <cell r="J208">
            <v>2</v>
          </cell>
          <cell r="K208">
            <v>7</v>
          </cell>
          <cell r="L208" t="str">
            <v>Keskvalitsuse hallatavad asutused</v>
          </cell>
          <cell r="M208" t="str">
            <v>hallatavad asutused</v>
          </cell>
          <cell r="N208">
            <v>1</v>
          </cell>
          <cell r="O208" t="str">
            <v>ameti- ja hallatavad asutused</v>
          </cell>
          <cell r="P208" t="str">
            <v>juhitööd</v>
          </cell>
          <cell r="Q208">
            <v>1</v>
          </cell>
          <cell r="R208">
            <v>1</v>
          </cell>
          <cell r="S208">
            <v>15855</v>
          </cell>
          <cell r="T208">
            <v>1</v>
          </cell>
          <cell r="U208">
            <v>1</v>
          </cell>
          <cell r="V208">
            <v>15855</v>
          </cell>
          <cell r="W208">
            <v>1</v>
          </cell>
          <cell r="X208">
            <v>1</v>
          </cell>
          <cell r="Y208">
            <v>15855</v>
          </cell>
          <cell r="Z208">
            <v>1</v>
          </cell>
          <cell r="AA208">
            <v>1</v>
          </cell>
          <cell r="AB208">
            <v>1</v>
          </cell>
          <cell r="AC208">
            <v>190260</v>
          </cell>
        </row>
        <row r="209">
          <cell r="A209" t="str">
            <v>Tartumaa Muuseum</v>
          </cell>
          <cell r="B209" t="str">
            <v>70002325</v>
          </cell>
          <cell r="C209" t="str">
            <v>muuseum</v>
          </cell>
          <cell r="D209" t="str">
            <v>muuseumid</v>
          </cell>
          <cell r="E209">
            <v>11</v>
          </cell>
          <cell r="F209" t="str">
            <v>kultuuriasutused</v>
          </cell>
          <cell r="G209" t="str">
            <v>011</v>
          </cell>
          <cell r="H209" t="str">
            <v>Kultuuriministeerium</v>
          </cell>
          <cell r="I209" t="str">
            <v>KuM</v>
          </cell>
          <cell r="J209">
            <v>2</v>
          </cell>
          <cell r="K209">
            <v>7</v>
          </cell>
          <cell r="L209" t="str">
            <v>Keskvalitsuse hallatavad asutused</v>
          </cell>
          <cell r="M209" t="str">
            <v>hallatavad asutused</v>
          </cell>
          <cell r="N209">
            <v>1</v>
          </cell>
          <cell r="O209" t="str">
            <v>ameti- ja hallatavad asutused</v>
          </cell>
          <cell r="P209" t="str">
            <v>sisutööd</v>
          </cell>
          <cell r="Q209">
            <v>3</v>
          </cell>
          <cell r="R209">
            <v>3</v>
          </cell>
          <cell r="S209">
            <v>23544</v>
          </cell>
          <cell r="T209">
            <v>3</v>
          </cell>
          <cell r="U209">
            <v>3</v>
          </cell>
          <cell r="V209">
            <v>23544</v>
          </cell>
          <cell r="W209">
            <v>2</v>
          </cell>
          <cell r="X209">
            <v>2</v>
          </cell>
          <cell r="Y209">
            <v>15696</v>
          </cell>
          <cell r="Z209">
            <v>2</v>
          </cell>
          <cell r="AA209">
            <v>2</v>
          </cell>
          <cell r="AB209">
            <v>2</v>
          </cell>
          <cell r="AC209">
            <v>188352</v>
          </cell>
        </row>
        <row r="210">
          <cell r="A210" t="str">
            <v>Tartumaa Muuseum</v>
          </cell>
          <cell r="B210" t="str">
            <v>70002325</v>
          </cell>
          <cell r="C210" t="str">
            <v>muuseum</v>
          </cell>
          <cell r="D210" t="str">
            <v>muuseumid</v>
          </cell>
          <cell r="E210">
            <v>11</v>
          </cell>
          <cell r="F210" t="str">
            <v>kultuuriasutused</v>
          </cell>
          <cell r="G210" t="str">
            <v>011</v>
          </cell>
          <cell r="H210" t="str">
            <v>Kultuuriministeerium</v>
          </cell>
          <cell r="I210" t="str">
            <v>KuM</v>
          </cell>
          <cell r="J210">
            <v>2</v>
          </cell>
          <cell r="K210">
            <v>7</v>
          </cell>
          <cell r="L210" t="str">
            <v>Keskvalitsuse hallatavad asutused</v>
          </cell>
          <cell r="M210" t="str">
            <v>hallatavad asutused</v>
          </cell>
          <cell r="N210">
            <v>1</v>
          </cell>
          <cell r="O210" t="str">
            <v>ameti- ja hallatavad asutused</v>
          </cell>
          <cell r="P210" t="str">
            <v>tugitööd</v>
          </cell>
          <cell r="Q210">
            <v>2.5</v>
          </cell>
          <cell r="R210">
            <v>2.25</v>
          </cell>
          <cell r="S210">
            <v>12950</v>
          </cell>
          <cell r="T210">
            <v>2.5</v>
          </cell>
          <cell r="U210">
            <v>2.25</v>
          </cell>
          <cell r="V210">
            <v>12950</v>
          </cell>
          <cell r="W210">
            <v>3.5</v>
          </cell>
          <cell r="X210">
            <v>3.25</v>
          </cell>
          <cell r="Y210">
            <v>20798</v>
          </cell>
          <cell r="Z210">
            <v>3</v>
          </cell>
          <cell r="AA210">
            <v>3</v>
          </cell>
          <cell r="AB210">
            <v>3</v>
          </cell>
          <cell r="AC210">
            <v>217176</v>
          </cell>
        </row>
        <row r="211">
          <cell r="A211" t="str">
            <v>Veeteede Amet</v>
          </cell>
          <cell r="B211" t="str">
            <v>70002414</v>
          </cell>
          <cell r="C211" t="str">
            <v>70002414</v>
          </cell>
          <cell r="D211" t="str">
            <v>Veeteede Amet</v>
          </cell>
          <cell r="E211">
            <v>5</v>
          </cell>
          <cell r="F211" t="str">
            <v>muud ametid ja inspektsioonid</v>
          </cell>
          <cell r="G211" t="str">
            <v>012</v>
          </cell>
          <cell r="H211" t="str">
            <v>Majandus- ja Kommunikatsiooniministeerium</v>
          </cell>
          <cell r="I211" t="str">
            <v>MKM</v>
          </cell>
          <cell r="J211">
            <v>1</v>
          </cell>
          <cell r="K211">
            <v>3</v>
          </cell>
          <cell r="L211" t="str">
            <v>Ametid ja inspektsioonid</v>
          </cell>
          <cell r="M211" t="str">
            <v>ametiasutused</v>
          </cell>
          <cell r="N211">
            <v>1</v>
          </cell>
          <cell r="O211" t="str">
            <v>ameti- ja hallatavad asutused</v>
          </cell>
          <cell r="P211" t="str">
            <v>juhitööd</v>
          </cell>
          <cell r="Q211">
            <v>3</v>
          </cell>
          <cell r="R211">
            <v>3</v>
          </cell>
          <cell r="S211">
            <v>126021</v>
          </cell>
          <cell r="T211">
            <v>3</v>
          </cell>
          <cell r="U211">
            <v>3</v>
          </cell>
          <cell r="V211">
            <v>127961</v>
          </cell>
          <cell r="W211">
            <v>3</v>
          </cell>
          <cell r="X211">
            <v>3</v>
          </cell>
          <cell r="Y211">
            <v>127961</v>
          </cell>
          <cell r="Z211">
            <v>3</v>
          </cell>
          <cell r="AA211">
            <v>4</v>
          </cell>
          <cell r="AB211">
            <v>3</v>
          </cell>
          <cell r="AC211">
            <v>1535532</v>
          </cell>
        </row>
        <row r="212">
          <cell r="A212" t="str">
            <v>Veeteede Amet</v>
          </cell>
          <cell r="B212" t="str">
            <v>70002414</v>
          </cell>
          <cell r="C212" t="str">
            <v>70002414</v>
          </cell>
          <cell r="D212" t="str">
            <v>Veeteede Amet</v>
          </cell>
          <cell r="E212">
            <v>5</v>
          </cell>
          <cell r="F212" t="str">
            <v>muud ametid ja inspektsioonid</v>
          </cell>
          <cell r="G212" t="str">
            <v>012</v>
          </cell>
          <cell r="H212" t="str">
            <v>Majandus- ja Kommunikatsiooniministeerium</v>
          </cell>
          <cell r="I212" t="str">
            <v>MKM</v>
          </cell>
          <cell r="J212">
            <v>1</v>
          </cell>
          <cell r="K212">
            <v>3</v>
          </cell>
          <cell r="L212" t="str">
            <v>Ametid ja inspektsioonid</v>
          </cell>
          <cell r="M212" t="str">
            <v>ametiasutused</v>
          </cell>
          <cell r="N212">
            <v>1</v>
          </cell>
          <cell r="O212" t="str">
            <v>ameti- ja hallatavad asutused</v>
          </cell>
          <cell r="P212" t="str">
            <v>sisutööd</v>
          </cell>
          <cell r="Q212">
            <v>277</v>
          </cell>
          <cell r="R212">
            <v>274.3</v>
          </cell>
          <cell r="S212">
            <v>4683455</v>
          </cell>
          <cell r="T212">
            <v>277</v>
          </cell>
          <cell r="U212">
            <v>273.60000000000002</v>
          </cell>
          <cell r="V212">
            <v>4675245</v>
          </cell>
          <cell r="W212">
            <v>274</v>
          </cell>
          <cell r="X212">
            <v>271.3</v>
          </cell>
          <cell r="Y212">
            <v>4643700</v>
          </cell>
          <cell r="Z212">
            <v>274</v>
          </cell>
          <cell r="AA212">
            <v>302</v>
          </cell>
          <cell r="AB212">
            <v>279</v>
          </cell>
          <cell r="AC212">
            <v>60143320</v>
          </cell>
        </row>
        <row r="213">
          <cell r="A213" t="str">
            <v>Veeteede Amet</v>
          </cell>
          <cell r="B213" t="str">
            <v>70002414</v>
          </cell>
          <cell r="C213" t="str">
            <v>70002414</v>
          </cell>
          <cell r="D213" t="str">
            <v>Veeteede Amet</v>
          </cell>
          <cell r="E213">
            <v>5</v>
          </cell>
          <cell r="F213" t="str">
            <v>muud ametid ja inspektsioonid</v>
          </cell>
          <cell r="G213" t="str">
            <v>012</v>
          </cell>
          <cell r="H213" t="str">
            <v>Majandus- ja Kommunikatsiooniministeerium</v>
          </cell>
          <cell r="I213" t="str">
            <v>MKM</v>
          </cell>
          <cell r="J213">
            <v>1</v>
          </cell>
          <cell r="K213">
            <v>3</v>
          </cell>
          <cell r="L213" t="str">
            <v>Ametid ja inspektsioonid</v>
          </cell>
          <cell r="M213" t="str">
            <v>ametiasutused</v>
          </cell>
          <cell r="N213">
            <v>1</v>
          </cell>
          <cell r="O213" t="str">
            <v>ameti- ja hallatavad asutused</v>
          </cell>
          <cell r="P213" t="str">
            <v>tugitööd</v>
          </cell>
          <cell r="Q213">
            <v>50</v>
          </cell>
          <cell r="R213">
            <v>50</v>
          </cell>
          <cell r="S213">
            <v>795254</v>
          </cell>
          <cell r="T213">
            <v>39</v>
          </cell>
          <cell r="U213">
            <v>39</v>
          </cell>
          <cell r="V213">
            <v>688133</v>
          </cell>
          <cell r="W213">
            <v>43</v>
          </cell>
          <cell r="X213">
            <v>43</v>
          </cell>
          <cell r="Y213">
            <v>738105</v>
          </cell>
          <cell r="Z213">
            <v>42</v>
          </cell>
          <cell r="AA213">
            <v>49</v>
          </cell>
          <cell r="AB213">
            <v>42</v>
          </cell>
          <cell r="AC213">
            <v>8736432</v>
          </cell>
        </row>
        <row r="214">
          <cell r="A214" t="str">
            <v>Harju Maavalitsus</v>
          </cell>
          <cell r="B214" t="str">
            <v>70002452</v>
          </cell>
          <cell r="C214" t="str">
            <v>maavalitsused</v>
          </cell>
          <cell r="D214" t="str">
            <v>maavalitsused</v>
          </cell>
          <cell r="E214">
            <v>7</v>
          </cell>
          <cell r="F214" t="str">
            <v>maavalitsused</v>
          </cell>
          <cell r="G214" t="str">
            <v>015</v>
          </cell>
          <cell r="H214" t="str">
            <v>Siseministeerium</v>
          </cell>
          <cell r="I214" t="str">
            <v>SiM</v>
          </cell>
          <cell r="J214">
            <v>1</v>
          </cell>
          <cell r="K214">
            <v>5</v>
          </cell>
          <cell r="L214" t="str">
            <v>Maavalitsused</v>
          </cell>
          <cell r="M214" t="str">
            <v>ametiasutused</v>
          </cell>
          <cell r="N214">
            <v>1</v>
          </cell>
          <cell r="O214" t="str">
            <v>ameti- ja hallatavad asutused</v>
          </cell>
          <cell r="P214" t="str">
            <v>juhitööd</v>
          </cell>
          <cell r="Q214">
            <v>2</v>
          </cell>
          <cell r="R214">
            <v>2</v>
          </cell>
          <cell r="S214">
            <v>75530</v>
          </cell>
          <cell r="T214">
            <v>2</v>
          </cell>
          <cell r="U214">
            <v>2</v>
          </cell>
          <cell r="V214">
            <v>72050</v>
          </cell>
          <cell r="W214">
            <v>2</v>
          </cell>
          <cell r="X214">
            <v>2</v>
          </cell>
          <cell r="Y214">
            <v>72050</v>
          </cell>
          <cell r="Z214">
            <v>2</v>
          </cell>
          <cell r="AA214">
            <v>2</v>
          </cell>
          <cell r="AB214">
            <v>2</v>
          </cell>
          <cell r="AC214">
            <v>864600</v>
          </cell>
        </row>
        <row r="215">
          <cell r="A215" t="str">
            <v>Harju Maavalitsus</v>
          </cell>
          <cell r="B215" t="str">
            <v>70002452</v>
          </cell>
          <cell r="C215" t="str">
            <v>maavalitsused</v>
          </cell>
          <cell r="D215" t="str">
            <v>maavalitsused</v>
          </cell>
          <cell r="E215">
            <v>7</v>
          </cell>
          <cell r="F215" t="str">
            <v>maavalitsused</v>
          </cell>
          <cell r="G215" t="str">
            <v>015</v>
          </cell>
          <cell r="H215" t="str">
            <v>Siseministeerium</v>
          </cell>
          <cell r="I215" t="str">
            <v>SiM</v>
          </cell>
          <cell r="J215">
            <v>1</v>
          </cell>
          <cell r="K215">
            <v>5</v>
          </cell>
          <cell r="L215" t="str">
            <v>Maavalitsused</v>
          </cell>
          <cell r="M215" t="str">
            <v>ametiasutused</v>
          </cell>
          <cell r="N215">
            <v>1</v>
          </cell>
          <cell r="O215" t="str">
            <v>ameti- ja hallatavad asutused</v>
          </cell>
          <cell r="P215" t="str">
            <v>sisutööd</v>
          </cell>
          <cell r="Q215">
            <v>50</v>
          </cell>
          <cell r="R215">
            <v>50</v>
          </cell>
          <cell r="S215">
            <v>701301</v>
          </cell>
          <cell r="T215">
            <v>49</v>
          </cell>
          <cell r="U215">
            <v>49</v>
          </cell>
          <cell r="V215">
            <v>637467</v>
          </cell>
          <cell r="W215">
            <v>54</v>
          </cell>
          <cell r="X215">
            <v>54</v>
          </cell>
          <cell r="Y215">
            <v>710068</v>
          </cell>
          <cell r="Z215">
            <v>53</v>
          </cell>
          <cell r="AA215">
            <v>53</v>
          </cell>
          <cell r="AB215">
            <v>53</v>
          </cell>
          <cell r="AC215">
            <v>8424758</v>
          </cell>
        </row>
        <row r="216">
          <cell r="A216" t="str">
            <v>Harju Maavalitsus</v>
          </cell>
          <cell r="B216" t="str">
            <v>70002452</v>
          </cell>
          <cell r="C216" t="str">
            <v>maavalitsused</v>
          </cell>
          <cell r="D216" t="str">
            <v>maavalitsused</v>
          </cell>
          <cell r="E216">
            <v>7</v>
          </cell>
          <cell r="F216" t="str">
            <v>maavalitsused</v>
          </cell>
          <cell r="G216" t="str">
            <v>015</v>
          </cell>
          <cell r="H216" t="str">
            <v>Siseministeerium</v>
          </cell>
          <cell r="I216" t="str">
            <v>SiM</v>
          </cell>
          <cell r="J216">
            <v>1</v>
          </cell>
          <cell r="K216">
            <v>5</v>
          </cell>
          <cell r="L216" t="str">
            <v>Maavalitsused</v>
          </cell>
          <cell r="M216" t="str">
            <v>ametiasutused</v>
          </cell>
          <cell r="N216">
            <v>1</v>
          </cell>
          <cell r="O216" t="str">
            <v>ameti- ja hallatavad asutused</v>
          </cell>
          <cell r="P216" t="str">
            <v>tugitööd</v>
          </cell>
          <cell r="Q216">
            <v>31</v>
          </cell>
          <cell r="R216">
            <v>31</v>
          </cell>
          <cell r="S216">
            <v>384800</v>
          </cell>
          <cell r="T216">
            <v>32</v>
          </cell>
          <cell r="U216">
            <v>32</v>
          </cell>
          <cell r="V216">
            <v>421974</v>
          </cell>
          <cell r="W216">
            <v>25</v>
          </cell>
          <cell r="X216">
            <v>25</v>
          </cell>
          <cell r="Y216">
            <v>314977</v>
          </cell>
          <cell r="Z216">
            <v>27</v>
          </cell>
          <cell r="AA216">
            <v>27</v>
          </cell>
          <cell r="AB216">
            <v>27</v>
          </cell>
          <cell r="AC216">
            <v>4183470</v>
          </cell>
        </row>
        <row r="217">
          <cell r="A217" t="str">
            <v>Harjumaa Muuseum</v>
          </cell>
          <cell r="B217" t="str">
            <v>70002466</v>
          </cell>
          <cell r="C217" t="str">
            <v>muuseum</v>
          </cell>
          <cell r="D217" t="str">
            <v>muuseumid</v>
          </cell>
          <cell r="E217">
            <v>11</v>
          </cell>
          <cell r="F217" t="str">
            <v>kultuuriasutused</v>
          </cell>
          <cell r="G217" t="str">
            <v>011</v>
          </cell>
          <cell r="H217" t="str">
            <v>Kultuuriministeerium</v>
          </cell>
          <cell r="I217" t="str">
            <v>KuM</v>
          </cell>
          <cell r="J217">
            <v>2</v>
          </cell>
          <cell r="K217">
            <v>7</v>
          </cell>
          <cell r="L217" t="str">
            <v>Keskvalitsuse hallatavad asutused</v>
          </cell>
          <cell r="M217" t="str">
            <v>hallatavad asutused</v>
          </cell>
          <cell r="N217">
            <v>1</v>
          </cell>
          <cell r="O217" t="str">
            <v>ameti- ja hallatavad asutused</v>
          </cell>
          <cell r="P217" t="str">
            <v>juhitööd</v>
          </cell>
          <cell r="Q217">
            <v>1</v>
          </cell>
          <cell r="R217">
            <v>1</v>
          </cell>
          <cell r="S217">
            <v>14125</v>
          </cell>
          <cell r="T217">
            <v>2</v>
          </cell>
          <cell r="U217">
            <v>2</v>
          </cell>
          <cell r="V217">
            <v>24326</v>
          </cell>
          <cell r="W217">
            <v>2</v>
          </cell>
          <cell r="X217">
            <v>2</v>
          </cell>
          <cell r="Y217">
            <v>24326</v>
          </cell>
          <cell r="Z217">
            <v>1</v>
          </cell>
          <cell r="AA217">
            <v>1</v>
          </cell>
          <cell r="AB217">
            <v>1</v>
          </cell>
          <cell r="AC217">
            <v>227808</v>
          </cell>
        </row>
        <row r="218">
          <cell r="A218" t="str">
            <v>Harjumaa Muuseum</v>
          </cell>
          <cell r="B218" t="str">
            <v>70002466</v>
          </cell>
          <cell r="C218" t="str">
            <v>muuseum</v>
          </cell>
          <cell r="D218" t="str">
            <v>muuseumid</v>
          </cell>
          <cell r="E218">
            <v>11</v>
          </cell>
          <cell r="F218" t="str">
            <v>kultuuriasutused</v>
          </cell>
          <cell r="G218" t="str">
            <v>011</v>
          </cell>
          <cell r="H218" t="str">
            <v>Kultuuriministeerium</v>
          </cell>
          <cell r="I218" t="str">
            <v>KuM</v>
          </cell>
          <cell r="J218">
            <v>2</v>
          </cell>
          <cell r="K218">
            <v>7</v>
          </cell>
          <cell r="L218" t="str">
            <v>Keskvalitsuse hallatavad asutused</v>
          </cell>
          <cell r="M218" t="str">
            <v>hallatavad asutused</v>
          </cell>
          <cell r="N218">
            <v>1</v>
          </cell>
          <cell r="O218" t="str">
            <v>ameti- ja hallatavad asutused</v>
          </cell>
          <cell r="P218" t="str">
            <v>sisutööd</v>
          </cell>
          <cell r="Q218">
            <v>6.5</v>
          </cell>
          <cell r="R218">
            <v>6</v>
          </cell>
          <cell r="S218">
            <v>56485</v>
          </cell>
          <cell r="T218">
            <v>5.5</v>
          </cell>
          <cell r="U218">
            <v>5</v>
          </cell>
          <cell r="V218">
            <v>46284</v>
          </cell>
          <cell r="W218">
            <v>7</v>
          </cell>
          <cell r="X218">
            <v>6.5</v>
          </cell>
          <cell r="Y218">
            <v>58188</v>
          </cell>
          <cell r="Z218">
            <v>6</v>
          </cell>
          <cell r="AA218">
            <v>7</v>
          </cell>
          <cell r="AB218">
            <v>8</v>
          </cell>
          <cell r="AC218">
            <v>1020276</v>
          </cell>
        </row>
        <row r="219">
          <cell r="A219" t="str">
            <v>Harjumaa Muuseum</v>
          </cell>
          <cell r="B219" t="str">
            <v>70002466</v>
          </cell>
          <cell r="C219" t="str">
            <v>muuseum</v>
          </cell>
          <cell r="D219" t="str">
            <v>muuseumid</v>
          </cell>
          <cell r="E219">
            <v>11</v>
          </cell>
          <cell r="F219" t="str">
            <v>kultuuriasutused</v>
          </cell>
          <cell r="G219" t="str">
            <v>011</v>
          </cell>
          <cell r="H219" t="str">
            <v>Kultuuriministeerium</v>
          </cell>
          <cell r="I219" t="str">
            <v>KuM</v>
          </cell>
          <cell r="J219">
            <v>2</v>
          </cell>
          <cell r="K219">
            <v>7</v>
          </cell>
          <cell r="L219" t="str">
            <v>Keskvalitsuse hallatavad asutused</v>
          </cell>
          <cell r="M219" t="str">
            <v>hallatavad asutused</v>
          </cell>
          <cell r="N219">
            <v>1</v>
          </cell>
          <cell r="O219" t="str">
            <v>ameti- ja hallatavad asutused</v>
          </cell>
          <cell r="P219" t="str">
            <v>tugitööd</v>
          </cell>
          <cell r="Q219">
            <v>4.5</v>
          </cell>
          <cell r="R219">
            <v>4.5</v>
          </cell>
          <cell r="S219">
            <v>24850</v>
          </cell>
          <cell r="T219">
            <v>4.5</v>
          </cell>
          <cell r="U219">
            <v>4.5</v>
          </cell>
          <cell r="V219">
            <v>24850</v>
          </cell>
          <cell r="W219">
            <v>1.5</v>
          </cell>
          <cell r="X219">
            <v>1.5</v>
          </cell>
          <cell r="Y219">
            <v>7600</v>
          </cell>
          <cell r="Z219">
            <v>2</v>
          </cell>
          <cell r="AA219">
            <v>2</v>
          </cell>
          <cell r="AB219">
            <v>2</v>
          </cell>
          <cell r="AC219">
            <v>256896</v>
          </cell>
        </row>
        <row r="220">
          <cell r="A220" t="str">
            <v>Välisministeerium</v>
          </cell>
          <cell r="B220" t="str">
            <v>70002526</v>
          </cell>
          <cell r="C220" t="str">
            <v>MIN</v>
          </cell>
          <cell r="D220" t="str">
            <v>ministeeriumid ja RK</v>
          </cell>
          <cell r="E220">
            <v>2</v>
          </cell>
          <cell r="F220" t="str">
            <v>ministeeriumid ja RK</v>
          </cell>
          <cell r="G220" t="str">
            <v>017</v>
          </cell>
          <cell r="H220" t="str">
            <v>Välisministeerium</v>
          </cell>
          <cell r="I220" t="str">
            <v>VäM</v>
          </cell>
          <cell r="J220">
            <v>1</v>
          </cell>
          <cell r="K220">
            <v>2</v>
          </cell>
          <cell r="L220" t="str">
            <v>Ministeeriumid ja Riigikantselei</v>
          </cell>
          <cell r="M220" t="str">
            <v>ametiasutused</v>
          </cell>
          <cell r="N220">
            <v>1</v>
          </cell>
          <cell r="O220" t="str">
            <v>ameti- ja hallatavad asutused</v>
          </cell>
          <cell r="P220" t="str">
            <v>juhitööd</v>
          </cell>
          <cell r="Q220">
            <v>7</v>
          </cell>
          <cell r="R220">
            <v>7</v>
          </cell>
          <cell r="S220">
            <v>340238</v>
          </cell>
          <cell r="T220">
            <v>6</v>
          </cell>
          <cell r="U220">
            <v>6</v>
          </cell>
          <cell r="V220">
            <v>276280</v>
          </cell>
          <cell r="W220">
            <v>7</v>
          </cell>
          <cell r="X220">
            <v>7</v>
          </cell>
          <cell r="Y220">
            <v>327904</v>
          </cell>
          <cell r="Z220">
            <v>7</v>
          </cell>
          <cell r="AA220">
            <v>7</v>
          </cell>
          <cell r="AB220">
            <v>7</v>
          </cell>
          <cell r="AC220">
            <v>3934852</v>
          </cell>
        </row>
        <row r="221">
          <cell r="A221" t="str">
            <v>Välisministeerium</v>
          </cell>
          <cell r="B221" t="str">
            <v>70002526</v>
          </cell>
          <cell r="C221" t="str">
            <v>MIN</v>
          </cell>
          <cell r="D221" t="str">
            <v>ministeeriumid ja RK</v>
          </cell>
          <cell r="E221">
            <v>2</v>
          </cell>
          <cell r="F221" t="str">
            <v>ministeeriumid ja RK</v>
          </cell>
          <cell r="G221" t="str">
            <v>017</v>
          </cell>
          <cell r="H221" t="str">
            <v>Välisministeerium</v>
          </cell>
          <cell r="I221" t="str">
            <v>VäM</v>
          </cell>
          <cell r="J221">
            <v>1</v>
          </cell>
          <cell r="K221">
            <v>2</v>
          </cell>
          <cell r="L221" t="str">
            <v>Ministeeriumid ja Riigikantselei</v>
          </cell>
          <cell r="M221" t="str">
            <v>ametiasutused</v>
          </cell>
          <cell r="N221">
            <v>1</v>
          </cell>
          <cell r="O221" t="str">
            <v>ameti- ja hallatavad asutused</v>
          </cell>
          <cell r="P221" t="str">
            <v>sisutööd</v>
          </cell>
          <cell r="Q221">
            <v>265</v>
          </cell>
          <cell r="R221">
            <v>264.39999999999998</v>
          </cell>
          <cell r="S221">
            <v>4712926</v>
          </cell>
          <cell r="T221">
            <v>287</v>
          </cell>
          <cell r="U221">
            <v>286.55</v>
          </cell>
          <cell r="V221">
            <v>5252015</v>
          </cell>
          <cell r="W221">
            <v>265</v>
          </cell>
          <cell r="X221">
            <v>264.35000000000002</v>
          </cell>
          <cell r="Y221">
            <v>4775884</v>
          </cell>
          <cell r="Z221">
            <v>278</v>
          </cell>
          <cell r="AA221">
            <v>283</v>
          </cell>
          <cell r="AB221">
            <v>279</v>
          </cell>
          <cell r="AC221">
            <v>60907145</v>
          </cell>
        </row>
        <row r="222">
          <cell r="A222" t="str">
            <v>Välisministeerium</v>
          </cell>
          <cell r="B222" t="str">
            <v>70002526</v>
          </cell>
          <cell r="C222" t="str">
            <v>MIN</v>
          </cell>
          <cell r="D222" t="str">
            <v>ministeeriumid ja RK</v>
          </cell>
          <cell r="E222">
            <v>2</v>
          </cell>
          <cell r="F222" t="str">
            <v>ministeeriumid ja RK</v>
          </cell>
          <cell r="G222" t="str">
            <v>017</v>
          </cell>
          <cell r="H222" t="str">
            <v>Välisministeerium</v>
          </cell>
          <cell r="I222" t="str">
            <v>VäM</v>
          </cell>
          <cell r="J222">
            <v>1</v>
          </cell>
          <cell r="K222">
            <v>2</v>
          </cell>
          <cell r="L222" t="str">
            <v>Ministeeriumid ja Riigikantselei</v>
          </cell>
          <cell r="M222" t="str">
            <v>ametiasutused</v>
          </cell>
          <cell r="N222">
            <v>1</v>
          </cell>
          <cell r="O222" t="str">
            <v>ameti- ja hallatavad asutused</v>
          </cell>
          <cell r="P222" t="str">
            <v>tugitööd</v>
          </cell>
          <cell r="Q222">
            <v>287</v>
          </cell>
          <cell r="R222">
            <v>285.2</v>
          </cell>
          <cell r="S222">
            <v>3929264</v>
          </cell>
          <cell r="T222">
            <v>233</v>
          </cell>
          <cell r="U222">
            <v>231.47</v>
          </cell>
          <cell r="V222">
            <v>3021608</v>
          </cell>
          <cell r="W222">
            <v>243</v>
          </cell>
          <cell r="X222">
            <v>242</v>
          </cell>
          <cell r="Y222">
            <v>3395647</v>
          </cell>
          <cell r="Z222">
            <v>253</v>
          </cell>
          <cell r="AA222">
            <v>255</v>
          </cell>
          <cell r="AB222">
            <v>252</v>
          </cell>
          <cell r="AC222">
            <v>41979180</v>
          </cell>
        </row>
        <row r="223">
          <cell r="A223" t="str">
            <v>Eesti Põllumajandusmuuseum</v>
          </cell>
          <cell r="B223" t="str">
            <v>70002578</v>
          </cell>
          <cell r="C223" t="str">
            <v>muuseum</v>
          </cell>
          <cell r="D223" t="str">
            <v>muuseumid</v>
          </cell>
          <cell r="E223">
            <v>11</v>
          </cell>
          <cell r="F223" t="str">
            <v>kultuuriasutused</v>
          </cell>
          <cell r="G223" t="str">
            <v>013</v>
          </cell>
          <cell r="H223" t="str">
            <v>Põllumajandusministeerium</v>
          </cell>
          <cell r="I223" t="str">
            <v>PõM</v>
          </cell>
          <cell r="J223">
            <v>2</v>
          </cell>
          <cell r="K223">
            <v>7</v>
          </cell>
          <cell r="L223" t="str">
            <v>Keskvalitsuse hallatavad asutused</v>
          </cell>
          <cell r="M223" t="str">
            <v>hallatavad asutused</v>
          </cell>
          <cell r="N223">
            <v>1</v>
          </cell>
          <cell r="O223" t="str">
            <v>ameti- ja hallatavad asutused</v>
          </cell>
          <cell r="P223" t="str">
            <v>juhitööd</v>
          </cell>
          <cell r="Q223">
            <v>1</v>
          </cell>
          <cell r="R223">
            <v>1</v>
          </cell>
          <cell r="S223">
            <v>24880</v>
          </cell>
          <cell r="T223">
            <v>3</v>
          </cell>
          <cell r="U223">
            <v>2.8</v>
          </cell>
          <cell r="V223">
            <v>46670</v>
          </cell>
          <cell r="W223">
            <v>2</v>
          </cell>
          <cell r="X223">
            <v>2</v>
          </cell>
          <cell r="Y223">
            <v>39670</v>
          </cell>
        </row>
        <row r="224">
          <cell r="A224" t="str">
            <v>Eesti Põllumajandusmuuseum</v>
          </cell>
          <cell r="B224" t="str">
            <v>70002578</v>
          </cell>
          <cell r="C224" t="str">
            <v>muuseum</v>
          </cell>
          <cell r="D224" t="str">
            <v>muuseumid</v>
          </cell>
          <cell r="E224">
            <v>11</v>
          </cell>
          <cell r="F224" t="str">
            <v>kultuuriasutused</v>
          </cell>
          <cell r="G224" t="str">
            <v>013</v>
          </cell>
          <cell r="H224" t="str">
            <v>Põllumajandusministeerium</v>
          </cell>
          <cell r="I224" t="str">
            <v>PõM</v>
          </cell>
          <cell r="J224">
            <v>2</v>
          </cell>
          <cell r="K224">
            <v>7</v>
          </cell>
          <cell r="L224" t="str">
            <v>Keskvalitsuse hallatavad asutused</v>
          </cell>
          <cell r="M224" t="str">
            <v>hallatavad asutused</v>
          </cell>
          <cell r="N224">
            <v>1</v>
          </cell>
          <cell r="O224" t="str">
            <v>ameti- ja hallatavad asutused</v>
          </cell>
          <cell r="P224" t="str">
            <v>sisutööd</v>
          </cell>
          <cell r="Q224">
            <v>24</v>
          </cell>
          <cell r="R224">
            <v>23.27</v>
          </cell>
          <cell r="S224">
            <v>217465</v>
          </cell>
          <cell r="T224">
            <v>22</v>
          </cell>
          <cell r="U224">
            <v>21.8</v>
          </cell>
          <cell r="V224">
            <v>201425</v>
          </cell>
          <cell r="W224">
            <v>21</v>
          </cell>
          <cell r="X224">
            <v>20.8</v>
          </cell>
          <cell r="Y224">
            <v>191925</v>
          </cell>
          <cell r="Z224">
            <v>28</v>
          </cell>
          <cell r="AA224">
            <v>29</v>
          </cell>
          <cell r="AB224">
            <v>28</v>
          </cell>
          <cell r="AC224">
            <v>2838558</v>
          </cell>
        </row>
        <row r="225">
          <cell r="A225" t="str">
            <v>Eesti Põllumajandusmuuseum</v>
          </cell>
          <cell r="B225" t="str">
            <v>70002578</v>
          </cell>
          <cell r="C225" t="str">
            <v>muuseum</v>
          </cell>
          <cell r="D225" t="str">
            <v>muuseumid</v>
          </cell>
          <cell r="E225">
            <v>11</v>
          </cell>
          <cell r="F225" t="str">
            <v>kultuuriasutused</v>
          </cell>
          <cell r="G225" t="str">
            <v>013</v>
          </cell>
          <cell r="H225" t="str">
            <v>Põllumajandusministeerium</v>
          </cell>
          <cell r="I225" t="str">
            <v>PõM</v>
          </cell>
          <cell r="J225">
            <v>2</v>
          </cell>
          <cell r="K225">
            <v>7</v>
          </cell>
          <cell r="L225" t="str">
            <v>Keskvalitsuse hallatavad asutused</v>
          </cell>
          <cell r="M225" t="str">
            <v>hallatavad asutused</v>
          </cell>
          <cell r="N225">
            <v>1</v>
          </cell>
          <cell r="O225" t="str">
            <v>ameti- ja hallatavad asutused</v>
          </cell>
          <cell r="P225" t="str">
            <v>tugitööd</v>
          </cell>
          <cell r="Q225">
            <v>22</v>
          </cell>
          <cell r="R225">
            <v>21.75</v>
          </cell>
          <cell r="S225">
            <v>167400</v>
          </cell>
          <cell r="T225">
            <v>15</v>
          </cell>
          <cell r="U225">
            <v>14.75</v>
          </cell>
          <cell r="V225">
            <v>118510</v>
          </cell>
          <cell r="W225">
            <v>16</v>
          </cell>
          <cell r="X225">
            <v>15.55</v>
          </cell>
          <cell r="Y225">
            <v>126510</v>
          </cell>
          <cell r="Z225">
            <v>35</v>
          </cell>
          <cell r="AA225">
            <v>37</v>
          </cell>
          <cell r="AB225">
            <v>34</v>
          </cell>
          <cell r="AC225">
            <v>2715696</v>
          </cell>
        </row>
        <row r="226">
          <cell r="A226" t="str">
            <v>Carl Robert Jakobsoni Talumuuseum</v>
          </cell>
          <cell r="B226" t="str">
            <v>70002584</v>
          </cell>
          <cell r="C226" t="str">
            <v>muuseum</v>
          </cell>
          <cell r="D226" t="str">
            <v>muuseumid</v>
          </cell>
          <cell r="E226">
            <v>11</v>
          </cell>
          <cell r="F226" t="str">
            <v>kultuuriasutused</v>
          </cell>
          <cell r="G226" t="str">
            <v>013</v>
          </cell>
          <cell r="H226" t="str">
            <v>Põllumajandusministeerium</v>
          </cell>
          <cell r="I226" t="str">
            <v>PõM</v>
          </cell>
          <cell r="J226">
            <v>2</v>
          </cell>
          <cell r="K226">
            <v>7</v>
          </cell>
          <cell r="L226" t="str">
            <v>Keskvalitsuse hallatavad asutused</v>
          </cell>
          <cell r="M226" t="str">
            <v>hallatavad asutused</v>
          </cell>
          <cell r="N226">
            <v>1</v>
          </cell>
          <cell r="O226" t="str">
            <v>ameti- ja hallatavad asutused</v>
          </cell>
          <cell r="P226" t="str">
            <v>juhitööd</v>
          </cell>
          <cell r="Q226">
            <v>1</v>
          </cell>
          <cell r="R226">
            <v>1</v>
          </cell>
          <cell r="S226">
            <v>19300</v>
          </cell>
          <cell r="T226">
            <v>2</v>
          </cell>
          <cell r="U226">
            <v>2</v>
          </cell>
          <cell r="V226">
            <v>30100</v>
          </cell>
          <cell r="W226">
            <v>2</v>
          </cell>
          <cell r="X226">
            <v>2</v>
          </cell>
          <cell r="Y226">
            <v>32100</v>
          </cell>
        </row>
        <row r="227">
          <cell r="A227" t="str">
            <v>Carl Robert Jakobsoni Talumuuseum</v>
          </cell>
          <cell r="B227" t="str">
            <v>70002584</v>
          </cell>
          <cell r="C227" t="str">
            <v>muuseum</v>
          </cell>
          <cell r="D227" t="str">
            <v>muuseumid</v>
          </cell>
          <cell r="E227">
            <v>11</v>
          </cell>
          <cell r="F227" t="str">
            <v>kultuuriasutused</v>
          </cell>
          <cell r="G227" t="str">
            <v>013</v>
          </cell>
          <cell r="H227" t="str">
            <v>Põllumajandusministeerium</v>
          </cell>
          <cell r="I227" t="str">
            <v>PõM</v>
          </cell>
          <cell r="J227">
            <v>2</v>
          </cell>
          <cell r="K227">
            <v>7</v>
          </cell>
          <cell r="L227" t="str">
            <v>Keskvalitsuse hallatavad asutused</v>
          </cell>
          <cell r="M227" t="str">
            <v>hallatavad asutused</v>
          </cell>
          <cell r="N227">
            <v>1</v>
          </cell>
          <cell r="O227" t="str">
            <v>ameti- ja hallatavad asutused</v>
          </cell>
          <cell r="P227" t="str">
            <v>sisutööd</v>
          </cell>
          <cell r="Q227">
            <v>3</v>
          </cell>
          <cell r="R227">
            <v>3</v>
          </cell>
          <cell r="S227">
            <v>25000</v>
          </cell>
          <cell r="T227">
            <v>4</v>
          </cell>
          <cell r="U227">
            <v>3.25</v>
          </cell>
          <cell r="V227">
            <v>23258</v>
          </cell>
          <cell r="W227">
            <v>3</v>
          </cell>
          <cell r="X227">
            <v>2.25</v>
          </cell>
          <cell r="Y227">
            <v>14758</v>
          </cell>
          <cell r="Z227">
            <v>3</v>
          </cell>
          <cell r="AA227">
            <v>3</v>
          </cell>
          <cell r="AB227">
            <v>2</v>
          </cell>
          <cell r="AC227">
            <v>253326</v>
          </cell>
        </row>
        <row r="228">
          <cell r="A228" t="str">
            <v>Carl Robert Jakobsoni Talumuuseum</v>
          </cell>
          <cell r="B228" t="str">
            <v>70002584</v>
          </cell>
          <cell r="C228" t="str">
            <v>muuseum</v>
          </cell>
          <cell r="D228" t="str">
            <v>muuseumid</v>
          </cell>
          <cell r="E228">
            <v>11</v>
          </cell>
          <cell r="F228" t="str">
            <v>kultuuriasutused</v>
          </cell>
          <cell r="G228" t="str">
            <v>013</v>
          </cell>
          <cell r="H228" t="str">
            <v>Põllumajandusministeerium</v>
          </cell>
          <cell r="I228" t="str">
            <v>PõM</v>
          </cell>
          <cell r="J228">
            <v>2</v>
          </cell>
          <cell r="K228">
            <v>7</v>
          </cell>
          <cell r="L228" t="str">
            <v>Keskvalitsuse hallatavad asutused</v>
          </cell>
          <cell r="M228" t="str">
            <v>hallatavad asutused</v>
          </cell>
          <cell r="N228">
            <v>1</v>
          </cell>
          <cell r="O228" t="str">
            <v>ameti- ja hallatavad asutused</v>
          </cell>
          <cell r="P228" t="str">
            <v>tugitööd</v>
          </cell>
          <cell r="Q228">
            <v>10</v>
          </cell>
          <cell r="R228">
            <v>10</v>
          </cell>
          <cell r="S228">
            <v>65830</v>
          </cell>
          <cell r="T228">
            <v>10</v>
          </cell>
          <cell r="U228">
            <v>10</v>
          </cell>
          <cell r="V228">
            <v>64550</v>
          </cell>
          <cell r="W228">
            <v>11</v>
          </cell>
          <cell r="X228">
            <v>11</v>
          </cell>
          <cell r="Y228">
            <v>70769</v>
          </cell>
        </row>
        <row r="229">
          <cell r="A229" t="str">
            <v>Valga Maavalitsus</v>
          </cell>
          <cell r="B229" t="str">
            <v>70002727</v>
          </cell>
          <cell r="C229" t="str">
            <v>maavalitsused</v>
          </cell>
          <cell r="D229" t="str">
            <v>maavalitsused</v>
          </cell>
          <cell r="E229">
            <v>7</v>
          </cell>
          <cell r="F229" t="str">
            <v>maavalitsused</v>
          </cell>
          <cell r="G229" t="str">
            <v>015</v>
          </cell>
          <cell r="H229" t="str">
            <v>Siseministeerium</v>
          </cell>
          <cell r="I229" t="str">
            <v>SiM</v>
          </cell>
          <cell r="J229">
            <v>1</v>
          </cell>
          <cell r="K229">
            <v>5</v>
          </cell>
          <cell r="L229" t="str">
            <v>Maavalitsused</v>
          </cell>
          <cell r="M229" t="str">
            <v>ametiasutused</v>
          </cell>
          <cell r="N229">
            <v>1</v>
          </cell>
          <cell r="O229" t="str">
            <v>ameti- ja hallatavad asutused</v>
          </cell>
          <cell r="P229" t="str">
            <v>juhitööd</v>
          </cell>
          <cell r="Q229">
            <v>2</v>
          </cell>
          <cell r="R229">
            <v>2</v>
          </cell>
          <cell r="S229">
            <v>66192</v>
          </cell>
          <cell r="T229">
            <v>2</v>
          </cell>
          <cell r="U229">
            <v>2</v>
          </cell>
          <cell r="V229">
            <v>66192</v>
          </cell>
          <cell r="W229">
            <v>2</v>
          </cell>
          <cell r="X229">
            <v>2</v>
          </cell>
          <cell r="Y229">
            <v>66618</v>
          </cell>
          <cell r="Z229">
            <v>2</v>
          </cell>
          <cell r="AA229">
            <v>2</v>
          </cell>
          <cell r="AB229">
            <v>2</v>
          </cell>
          <cell r="AC229">
            <v>841416</v>
          </cell>
        </row>
        <row r="230">
          <cell r="A230" t="str">
            <v>Valga Maavalitsus</v>
          </cell>
          <cell r="B230" t="str">
            <v>70002727</v>
          </cell>
          <cell r="C230" t="str">
            <v>maavalitsused</v>
          </cell>
          <cell r="D230" t="str">
            <v>maavalitsused</v>
          </cell>
          <cell r="E230">
            <v>7</v>
          </cell>
          <cell r="F230" t="str">
            <v>maavalitsused</v>
          </cell>
          <cell r="G230" t="str">
            <v>015</v>
          </cell>
          <cell r="H230" t="str">
            <v>Siseministeerium</v>
          </cell>
          <cell r="I230" t="str">
            <v>SiM</v>
          </cell>
          <cell r="J230">
            <v>1</v>
          </cell>
          <cell r="K230">
            <v>5</v>
          </cell>
          <cell r="L230" t="str">
            <v>Maavalitsused</v>
          </cell>
          <cell r="M230" t="str">
            <v>ametiasutused</v>
          </cell>
          <cell r="N230">
            <v>1</v>
          </cell>
          <cell r="O230" t="str">
            <v>ameti- ja hallatavad asutused</v>
          </cell>
          <cell r="P230" t="str">
            <v>sisutööd</v>
          </cell>
          <cell r="Q230">
            <v>17.100000000000001</v>
          </cell>
          <cell r="R230">
            <v>17.100000000000001</v>
          </cell>
          <cell r="S230">
            <v>212403</v>
          </cell>
          <cell r="T230">
            <v>13.1</v>
          </cell>
          <cell r="U230">
            <v>13.1</v>
          </cell>
          <cell r="V230">
            <v>154709</v>
          </cell>
          <cell r="W230">
            <v>14.1</v>
          </cell>
          <cell r="X230">
            <v>14.1</v>
          </cell>
          <cell r="Y230">
            <v>172406</v>
          </cell>
          <cell r="Z230">
            <v>15</v>
          </cell>
          <cell r="AA230">
            <v>17</v>
          </cell>
          <cell r="AB230">
            <v>16</v>
          </cell>
          <cell r="AC230">
            <v>2643284</v>
          </cell>
        </row>
        <row r="231">
          <cell r="A231" t="str">
            <v>Valga Maavalitsus</v>
          </cell>
          <cell r="B231" t="str">
            <v>70002727</v>
          </cell>
          <cell r="C231" t="str">
            <v>maavalitsused</v>
          </cell>
          <cell r="D231" t="str">
            <v>maavalitsused</v>
          </cell>
          <cell r="E231">
            <v>7</v>
          </cell>
          <cell r="F231" t="str">
            <v>maavalitsused</v>
          </cell>
          <cell r="G231" t="str">
            <v>015</v>
          </cell>
          <cell r="H231" t="str">
            <v>Siseministeerium</v>
          </cell>
          <cell r="I231" t="str">
            <v>SiM</v>
          </cell>
          <cell r="J231">
            <v>1</v>
          </cell>
          <cell r="K231">
            <v>5</v>
          </cell>
          <cell r="L231" t="str">
            <v>Maavalitsused</v>
          </cell>
          <cell r="M231" t="str">
            <v>ametiasutused</v>
          </cell>
          <cell r="N231">
            <v>1</v>
          </cell>
          <cell r="O231" t="str">
            <v>ameti- ja hallatavad asutused</v>
          </cell>
          <cell r="P231" t="str">
            <v>tugitööd</v>
          </cell>
          <cell r="Q231">
            <v>13.6</v>
          </cell>
          <cell r="R231">
            <v>13.5</v>
          </cell>
          <cell r="S231">
            <v>168015</v>
          </cell>
          <cell r="T231">
            <v>12.6</v>
          </cell>
          <cell r="U231">
            <v>12.5</v>
          </cell>
          <cell r="V231">
            <v>160729</v>
          </cell>
          <cell r="W231">
            <v>9.6</v>
          </cell>
          <cell r="X231">
            <v>9.3000000000000007</v>
          </cell>
          <cell r="Y231">
            <v>121611</v>
          </cell>
          <cell r="Z231">
            <v>11</v>
          </cell>
          <cell r="AA231">
            <v>11</v>
          </cell>
          <cell r="AB231">
            <v>11</v>
          </cell>
          <cell r="AC231">
            <v>1567831</v>
          </cell>
        </row>
        <row r="232">
          <cell r="A232" t="str">
            <v>Valga Muuseum</v>
          </cell>
          <cell r="B232" t="str">
            <v>70002762</v>
          </cell>
          <cell r="C232" t="str">
            <v>muuseum</v>
          </cell>
          <cell r="D232" t="str">
            <v>muuseumid</v>
          </cell>
          <cell r="E232">
            <v>11</v>
          </cell>
          <cell r="F232" t="str">
            <v>kultuuriasutused</v>
          </cell>
          <cell r="G232" t="str">
            <v>011</v>
          </cell>
          <cell r="H232" t="str">
            <v>Kultuuriministeerium</v>
          </cell>
          <cell r="I232" t="str">
            <v>KuM</v>
          </cell>
          <cell r="J232">
            <v>2</v>
          </cell>
          <cell r="K232">
            <v>7</v>
          </cell>
          <cell r="L232" t="str">
            <v>Keskvalitsuse hallatavad asutused</v>
          </cell>
          <cell r="M232" t="str">
            <v>hallatavad asutused</v>
          </cell>
          <cell r="N232">
            <v>1</v>
          </cell>
          <cell r="O232" t="str">
            <v>ameti- ja hallatavad asutused</v>
          </cell>
          <cell r="P232" t="str">
            <v>juhitööd</v>
          </cell>
          <cell r="Q232">
            <v>1</v>
          </cell>
          <cell r="R232">
            <v>1</v>
          </cell>
          <cell r="S232">
            <v>17000</v>
          </cell>
          <cell r="T232">
            <v>1</v>
          </cell>
          <cell r="U232">
            <v>1</v>
          </cell>
          <cell r="V232">
            <v>17000</v>
          </cell>
          <cell r="W232">
            <v>1</v>
          </cell>
          <cell r="X232">
            <v>1</v>
          </cell>
          <cell r="Y232">
            <v>17000</v>
          </cell>
          <cell r="Z232">
            <v>1</v>
          </cell>
          <cell r="AA232">
            <v>1</v>
          </cell>
          <cell r="AB232">
            <v>1</v>
          </cell>
          <cell r="AC232">
            <v>204000</v>
          </cell>
        </row>
        <row r="233">
          <cell r="A233" t="str">
            <v>Valga Muuseum</v>
          </cell>
          <cell r="B233" t="str">
            <v>70002762</v>
          </cell>
          <cell r="C233" t="str">
            <v>muuseum</v>
          </cell>
          <cell r="D233" t="str">
            <v>muuseumid</v>
          </cell>
          <cell r="E233">
            <v>11</v>
          </cell>
          <cell r="F233" t="str">
            <v>kultuuriasutused</v>
          </cell>
          <cell r="G233" t="str">
            <v>011</v>
          </cell>
          <cell r="H233" t="str">
            <v>Kultuuriministeerium</v>
          </cell>
          <cell r="I233" t="str">
            <v>KuM</v>
          </cell>
          <cell r="J233">
            <v>2</v>
          </cell>
          <cell r="K233">
            <v>7</v>
          </cell>
          <cell r="L233" t="str">
            <v>Keskvalitsuse hallatavad asutused</v>
          </cell>
          <cell r="M233" t="str">
            <v>hallatavad asutused</v>
          </cell>
          <cell r="N233">
            <v>1</v>
          </cell>
          <cell r="O233" t="str">
            <v>ameti- ja hallatavad asutused</v>
          </cell>
          <cell r="P233" t="str">
            <v>sisutööd</v>
          </cell>
          <cell r="Q233">
            <v>4</v>
          </cell>
          <cell r="R233">
            <v>4</v>
          </cell>
          <cell r="S233">
            <v>34400</v>
          </cell>
          <cell r="T233">
            <v>4</v>
          </cell>
          <cell r="U233">
            <v>4</v>
          </cell>
          <cell r="V233">
            <v>34400</v>
          </cell>
          <cell r="W233">
            <v>4</v>
          </cell>
          <cell r="X233">
            <v>4</v>
          </cell>
          <cell r="Y233">
            <v>34400</v>
          </cell>
          <cell r="Z233">
            <v>4</v>
          </cell>
          <cell r="AA233">
            <v>4</v>
          </cell>
          <cell r="AB233">
            <v>4</v>
          </cell>
          <cell r="AC233">
            <v>412800</v>
          </cell>
        </row>
        <row r="234">
          <cell r="A234" t="str">
            <v>Valga Muuseum</v>
          </cell>
          <cell r="B234" t="str">
            <v>70002762</v>
          </cell>
          <cell r="C234" t="str">
            <v>muuseum</v>
          </cell>
          <cell r="D234" t="str">
            <v>muuseumid</v>
          </cell>
          <cell r="E234">
            <v>11</v>
          </cell>
          <cell r="F234" t="str">
            <v>kultuuriasutused</v>
          </cell>
          <cell r="G234" t="str">
            <v>011</v>
          </cell>
          <cell r="H234" t="str">
            <v>Kultuuriministeerium</v>
          </cell>
          <cell r="I234" t="str">
            <v>KuM</v>
          </cell>
          <cell r="J234">
            <v>2</v>
          </cell>
          <cell r="K234">
            <v>7</v>
          </cell>
          <cell r="L234" t="str">
            <v>Keskvalitsuse hallatavad asutused</v>
          </cell>
          <cell r="M234" t="str">
            <v>hallatavad asutused</v>
          </cell>
          <cell r="N234">
            <v>1</v>
          </cell>
          <cell r="O234" t="str">
            <v>ameti- ja hallatavad asutused</v>
          </cell>
          <cell r="P234" t="str">
            <v>tugitööd</v>
          </cell>
          <cell r="Q234">
            <v>2</v>
          </cell>
          <cell r="R234">
            <v>2</v>
          </cell>
          <cell r="S234">
            <v>13700</v>
          </cell>
          <cell r="T234">
            <v>2</v>
          </cell>
          <cell r="U234">
            <v>2</v>
          </cell>
          <cell r="V234">
            <v>13700</v>
          </cell>
          <cell r="W234">
            <v>2</v>
          </cell>
          <cell r="X234">
            <v>1.83</v>
          </cell>
          <cell r="Y234">
            <v>13703</v>
          </cell>
          <cell r="Z234">
            <v>2</v>
          </cell>
          <cell r="AA234">
            <v>3</v>
          </cell>
          <cell r="AB234">
            <v>3</v>
          </cell>
          <cell r="AC234">
            <v>232800</v>
          </cell>
        </row>
        <row r="235">
          <cell r="A235" t="str">
            <v>Viljandi Maavalitsus</v>
          </cell>
          <cell r="B235" t="str">
            <v>70002791</v>
          </cell>
          <cell r="C235" t="str">
            <v>maavalitsused</v>
          </cell>
          <cell r="D235" t="str">
            <v>maavalitsused</v>
          </cell>
          <cell r="E235">
            <v>7</v>
          </cell>
          <cell r="F235" t="str">
            <v>maavalitsused</v>
          </cell>
          <cell r="G235" t="str">
            <v>015</v>
          </cell>
          <cell r="H235" t="str">
            <v>Siseministeerium</v>
          </cell>
          <cell r="I235" t="str">
            <v>SiM</v>
          </cell>
          <cell r="J235">
            <v>1</v>
          </cell>
          <cell r="K235">
            <v>5</v>
          </cell>
          <cell r="L235" t="str">
            <v>Maavalitsused</v>
          </cell>
          <cell r="M235" t="str">
            <v>ametiasutused</v>
          </cell>
          <cell r="N235">
            <v>1</v>
          </cell>
          <cell r="O235" t="str">
            <v>ameti- ja hallatavad asutused</v>
          </cell>
          <cell r="P235" t="str">
            <v>juhitööd</v>
          </cell>
          <cell r="Q235">
            <v>1</v>
          </cell>
          <cell r="R235">
            <v>1</v>
          </cell>
          <cell r="S235">
            <v>26449</v>
          </cell>
          <cell r="T235">
            <v>2</v>
          </cell>
          <cell r="U235">
            <v>2</v>
          </cell>
          <cell r="V235">
            <v>65089</v>
          </cell>
          <cell r="W235">
            <v>2</v>
          </cell>
          <cell r="X235">
            <v>2</v>
          </cell>
          <cell r="Y235">
            <v>65640</v>
          </cell>
          <cell r="Z235">
            <v>2</v>
          </cell>
          <cell r="AA235">
            <v>2</v>
          </cell>
          <cell r="AB235">
            <v>2</v>
          </cell>
          <cell r="AC235">
            <v>787680</v>
          </cell>
        </row>
        <row r="236">
          <cell r="A236" t="str">
            <v>Viljandi Maavalitsus</v>
          </cell>
          <cell r="B236" t="str">
            <v>70002791</v>
          </cell>
          <cell r="C236" t="str">
            <v>maavalitsused</v>
          </cell>
          <cell r="D236" t="str">
            <v>maavalitsused</v>
          </cell>
          <cell r="E236">
            <v>7</v>
          </cell>
          <cell r="F236" t="str">
            <v>maavalitsused</v>
          </cell>
          <cell r="G236" t="str">
            <v>015</v>
          </cell>
          <cell r="H236" t="str">
            <v>Siseministeerium</v>
          </cell>
          <cell r="I236" t="str">
            <v>SiM</v>
          </cell>
          <cell r="J236">
            <v>1</v>
          </cell>
          <cell r="K236">
            <v>5</v>
          </cell>
          <cell r="L236" t="str">
            <v>Maavalitsused</v>
          </cell>
          <cell r="M236" t="str">
            <v>ametiasutused</v>
          </cell>
          <cell r="N236">
            <v>1</v>
          </cell>
          <cell r="O236" t="str">
            <v>ameti- ja hallatavad asutused</v>
          </cell>
          <cell r="P236" t="str">
            <v>sisutööd</v>
          </cell>
          <cell r="Q236">
            <v>22.5</v>
          </cell>
          <cell r="R236">
            <v>22.5</v>
          </cell>
          <cell r="S236">
            <v>297518</v>
          </cell>
          <cell r="T236">
            <v>22</v>
          </cell>
          <cell r="U236">
            <v>22</v>
          </cell>
          <cell r="V236">
            <v>278927</v>
          </cell>
          <cell r="W236">
            <v>23</v>
          </cell>
          <cell r="X236">
            <v>22</v>
          </cell>
          <cell r="Y236">
            <v>299707</v>
          </cell>
          <cell r="Z236">
            <v>23</v>
          </cell>
          <cell r="AA236">
            <v>24</v>
          </cell>
          <cell r="AB236">
            <v>22</v>
          </cell>
          <cell r="AC236">
            <v>3094708</v>
          </cell>
        </row>
        <row r="237">
          <cell r="A237" t="str">
            <v>Viljandi Maavalitsus</v>
          </cell>
          <cell r="B237" t="str">
            <v>70002791</v>
          </cell>
          <cell r="C237" t="str">
            <v>maavalitsused</v>
          </cell>
          <cell r="D237" t="str">
            <v>maavalitsused</v>
          </cell>
          <cell r="E237">
            <v>7</v>
          </cell>
          <cell r="F237" t="str">
            <v>maavalitsused</v>
          </cell>
          <cell r="G237" t="str">
            <v>015</v>
          </cell>
          <cell r="H237" t="str">
            <v>Siseministeerium</v>
          </cell>
          <cell r="I237" t="str">
            <v>SiM</v>
          </cell>
          <cell r="J237">
            <v>1</v>
          </cell>
          <cell r="K237">
            <v>5</v>
          </cell>
          <cell r="L237" t="str">
            <v>Maavalitsused</v>
          </cell>
          <cell r="M237" t="str">
            <v>ametiasutused</v>
          </cell>
          <cell r="N237">
            <v>1</v>
          </cell>
          <cell r="O237" t="str">
            <v>ameti- ja hallatavad asutused</v>
          </cell>
          <cell r="P237" t="str">
            <v>tugitööd</v>
          </cell>
          <cell r="Q237">
            <v>15.75</v>
          </cell>
          <cell r="R237">
            <v>15.75</v>
          </cell>
          <cell r="S237">
            <v>188894</v>
          </cell>
          <cell r="T237">
            <v>14.75</v>
          </cell>
          <cell r="U237">
            <v>14.45</v>
          </cell>
          <cell r="V237">
            <v>167005</v>
          </cell>
          <cell r="W237">
            <v>31.25</v>
          </cell>
          <cell r="X237">
            <v>30.85</v>
          </cell>
          <cell r="Y237">
            <v>410511</v>
          </cell>
          <cell r="Z237">
            <v>31</v>
          </cell>
          <cell r="AA237">
            <v>32</v>
          </cell>
          <cell r="AB237">
            <v>32</v>
          </cell>
          <cell r="AC237">
            <v>6018756</v>
          </cell>
        </row>
        <row r="238">
          <cell r="A238" t="str">
            <v>Viljandi Muuseum</v>
          </cell>
          <cell r="B238" t="str">
            <v>70002874</v>
          </cell>
          <cell r="C238" t="str">
            <v>muuseum</v>
          </cell>
          <cell r="D238" t="str">
            <v>muuseumid</v>
          </cell>
          <cell r="E238">
            <v>11</v>
          </cell>
          <cell r="F238" t="str">
            <v>kultuuriasutused</v>
          </cell>
          <cell r="G238" t="str">
            <v>011</v>
          </cell>
          <cell r="H238" t="str">
            <v>Kultuuriministeerium</v>
          </cell>
          <cell r="I238" t="str">
            <v>KuM</v>
          </cell>
          <cell r="J238">
            <v>2</v>
          </cell>
          <cell r="K238">
            <v>7</v>
          </cell>
          <cell r="L238" t="str">
            <v>Keskvalitsuse hallatavad asutused</v>
          </cell>
          <cell r="M238" t="str">
            <v>hallatavad asutused</v>
          </cell>
          <cell r="N238">
            <v>1</v>
          </cell>
          <cell r="O238" t="str">
            <v>ameti- ja hallatavad asutused</v>
          </cell>
          <cell r="P238" t="str">
            <v>juhitööd</v>
          </cell>
          <cell r="Q238">
            <v>2</v>
          </cell>
          <cell r="R238">
            <v>2</v>
          </cell>
          <cell r="S238">
            <v>28650</v>
          </cell>
          <cell r="T238">
            <v>2</v>
          </cell>
          <cell r="U238">
            <v>2</v>
          </cell>
          <cell r="V238">
            <v>28650</v>
          </cell>
          <cell r="W238">
            <v>1</v>
          </cell>
          <cell r="X238">
            <v>1</v>
          </cell>
          <cell r="Y238">
            <v>15650</v>
          </cell>
          <cell r="Z238">
            <v>1</v>
          </cell>
          <cell r="AA238">
            <v>1</v>
          </cell>
          <cell r="AB238">
            <v>1</v>
          </cell>
          <cell r="AC238">
            <v>187800</v>
          </cell>
        </row>
        <row r="239">
          <cell r="A239" t="str">
            <v>Viljandi Muuseum</v>
          </cell>
          <cell r="B239" t="str">
            <v>70002874</v>
          </cell>
          <cell r="C239" t="str">
            <v>muuseum</v>
          </cell>
          <cell r="D239" t="str">
            <v>muuseumid</v>
          </cell>
          <cell r="E239">
            <v>11</v>
          </cell>
          <cell r="F239" t="str">
            <v>kultuuriasutused</v>
          </cell>
          <cell r="G239" t="str">
            <v>011</v>
          </cell>
          <cell r="H239" t="str">
            <v>Kultuuriministeerium</v>
          </cell>
          <cell r="I239" t="str">
            <v>KuM</v>
          </cell>
          <cell r="J239">
            <v>2</v>
          </cell>
          <cell r="K239">
            <v>7</v>
          </cell>
          <cell r="L239" t="str">
            <v>Keskvalitsuse hallatavad asutused</v>
          </cell>
          <cell r="M239" t="str">
            <v>hallatavad asutused</v>
          </cell>
          <cell r="N239">
            <v>1</v>
          </cell>
          <cell r="O239" t="str">
            <v>ameti- ja hallatavad asutused</v>
          </cell>
          <cell r="P239" t="str">
            <v>sisutööd</v>
          </cell>
          <cell r="Q239">
            <v>6</v>
          </cell>
          <cell r="R239">
            <v>6</v>
          </cell>
          <cell r="S239">
            <v>55200</v>
          </cell>
          <cell r="T239">
            <v>6.5</v>
          </cell>
          <cell r="U239">
            <v>6.5</v>
          </cell>
          <cell r="V239">
            <v>60700</v>
          </cell>
          <cell r="W239">
            <v>9</v>
          </cell>
          <cell r="X239">
            <v>8</v>
          </cell>
          <cell r="Y239">
            <v>79400</v>
          </cell>
          <cell r="Z239">
            <v>8</v>
          </cell>
          <cell r="AA239">
            <v>8</v>
          </cell>
          <cell r="AB239">
            <v>8</v>
          </cell>
          <cell r="AC239">
            <v>952800</v>
          </cell>
        </row>
        <row r="240">
          <cell r="A240" t="str">
            <v>Viljandi Muuseum</v>
          </cell>
          <cell r="B240" t="str">
            <v>70002874</v>
          </cell>
          <cell r="C240" t="str">
            <v>muuseum</v>
          </cell>
          <cell r="D240" t="str">
            <v>muuseumid</v>
          </cell>
          <cell r="E240">
            <v>11</v>
          </cell>
          <cell r="F240" t="str">
            <v>kultuuriasutused</v>
          </cell>
          <cell r="G240" t="str">
            <v>011</v>
          </cell>
          <cell r="H240" t="str">
            <v>Kultuuriministeerium</v>
          </cell>
          <cell r="I240" t="str">
            <v>KuM</v>
          </cell>
          <cell r="J240">
            <v>2</v>
          </cell>
          <cell r="K240">
            <v>7</v>
          </cell>
          <cell r="L240" t="str">
            <v>Keskvalitsuse hallatavad asutused</v>
          </cell>
          <cell r="M240" t="str">
            <v>hallatavad asutused</v>
          </cell>
          <cell r="N240">
            <v>1</v>
          </cell>
          <cell r="O240" t="str">
            <v>ameti- ja hallatavad asutused</v>
          </cell>
          <cell r="P240" t="str">
            <v>tugitööd</v>
          </cell>
          <cell r="Q240">
            <v>7</v>
          </cell>
          <cell r="R240">
            <v>7</v>
          </cell>
          <cell r="S240">
            <v>41150</v>
          </cell>
          <cell r="T240">
            <v>7</v>
          </cell>
          <cell r="U240">
            <v>7</v>
          </cell>
          <cell r="V240">
            <v>41150</v>
          </cell>
          <cell r="W240">
            <v>4</v>
          </cell>
          <cell r="X240">
            <v>4</v>
          </cell>
          <cell r="Y240">
            <v>21750</v>
          </cell>
          <cell r="Z240">
            <v>4</v>
          </cell>
          <cell r="AA240">
            <v>4</v>
          </cell>
          <cell r="AB240">
            <v>4</v>
          </cell>
          <cell r="AC240">
            <v>261000</v>
          </cell>
        </row>
        <row r="241">
          <cell r="A241" t="str">
            <v>Rapla Maavalitsus</v>
          </cell>
          <cell r="B241" t="str">
            <v>70002880</v>
          </cell>
          <cell r="C241" t="str">
            <v>maavalitsused</v>
          </cell>
          <cell r="D241" t="str">
            <v>maavalitsused</v>
          </cell>
          <cell r="E241">
            <v>7</v>
          </cell>
          <cell r="F241" t="str">
            <v>maavalitsused</v>
          </cell>
          <cell r="G241" t="str">
            <v>015</v>
          </cell>
          <cell r="H241" t="str">
            <v>Siseministeerium</v>
          </cell>
          <cell r="I241" t="str">
            <v>SiM</v>
          </cell>
          <cell r="J241">
            <v>1</v>
          </cell>
          <cell r="K241">
            <v>5</v>
          </cell>
          <cell r="L241" t="str">
            <v>Maavalitsused</v>
          </cell>
          <cell r="M241" t="str">
            <v>ametiasutused</v>
          </cell>
          <cell r="N241">
            <v>1</v>
          </cell>
          <cell r="O241" t="str">
            <v>ameti- ja hallatavad asutused</v>
          </cell>
          <cell r="P241" t="str">
            <v>juhitööd</v>
          </cell>
          <cell r="Q241">
            <v>2</v>
          </cell>
          <cell r="R241">
            <v>2</v>
          </cell>
          <cell r="S241">
            <v>70147</v>
          </cell>
          <cell r="T241">
            <v>2</v>
          </cell>
          <cell r="U241">
            <v>2</v>
          </cell>
          <cell r="V241">
            <v>66787</v>
          </cell>
          <cell r="W241">
            <v>2</v>
          </cell>
          <cell r="X241">
            <v>2</v>
          </cell>
          <cell r="Y241">
            <v>66787</v>
          </cell>
          <cell r="Z241">
            <v>2</v>
          </cell>
          <cell r="AA241">
            <v>2</v>
          </cell>
          <cell r="AB241">
            <v>2</v>
          </cell>
          <cell r="AC241">
            <v>801444</v>
          </cell>
        </row>
        <row r="242">
          <cell r="A242" t="str">
            <v>Rapla Maavalitsus</v>
          </cell>
          <cell r="B242" t="str">
            <v>70002880</v>
          </cell>
          <cell r="C242" t="str">
            <v>maavalitsused</v>
          </cell>
          <cell r="D242" t="str">
            <v>maavalitsused</v>
          </cell>
          <cell r="E242">
            <v>7</v>
          </cell>
          <cell r="F242" t="str">
            <v>maavalitsused</v>
          </cell>
          <cell r="G242" t="str">
            <v>015</v>
          </cell>
          <cell r="H242" t="str">
            <v>Siseministeerium</v>
          </cell>
          <cell r="I242" t="str">
            <v>SiM</v>
          </cell>
          <cell r="J242">
            <v>1</v>
          </cell>
          <cell r="K242">
            <v>5</v>
          </cell>
          <cell r="L242" t="str">
            <v>Maavalitsused</v>
          </cell>
          <cell r="M242" t="str">
            <v>ametiasutused</v>
          </cell>
          <cell r="N242">
            <v>1</v>
          </cell>
          <cell r="O242" t="str">
            <v>ameti- ja hallatavad asutused</v>
          </cell>
          <cell r="P242" t="str">
            <v>sisutööd</v>
          </cell>
          <cell r="Q242">
            <v>17</v>
          </cell>
          <cell r="R242">
            <v>17</v>
          </cell>
          <cell r="S242">
            <v>189965</v>
          </cell>
          <cell r="T242">
            <v>17.8</v>
          </cell>
          <cell r="U242">
            <v>17.399999999999999</v>
          </cell>
          <cell r="V242">
            <v>199087</v>
          </cell>
          <cell r="W242">
            <v>18.8</v>
          </cell>
          <cell r="X242">
            <v>18.8</v>
          </cell>
          <cell r="Y242">
            <v>208136</v>
          </cell>
          <cell r="Z242">
            <v>20</v>
          </cell>
          <cell r="AA242">
            <v>20</v>
          </cell>
          <cell r="AB242">
            <v>20</v>
          </cell>
          <cell r="AC242">
            <v>2722404</v>
          </cell>
        </row>
        <row r="243">
          <cell r="A243" t="str">
            <v>Rapla Maavalitsus</v>
          </cell>
          <cell r="B243" t="str">
            <v>70002880</v>
          </cell>
          <cell r="C243" t="str">
            <v>maavalitsused</v>
          </cell>
          <cell r="D243" t="str">
            <v>maavalitsused</v>
          </cell>
          <cell r="E243">
            <v>7</v>
          </cell>
          <cell r="F243" t="str">
            <v>maavalitsused</v>
          </cell>
          <cell r="G243" t="str">
            <v>015</v>
          </cell>
          <cell r="H243" t="str">
            <v>Siseministeerium</v>
          </cell>
          <cell r="I243" t="str">
            <v>SiM</v>
          </cell>
          <cell r="J243">
            <v>1</v>
          </cell>
          <cell r="K243">
            <v>5</v>
          </cell>
          <cell r="L243" t="str">
            <v>Maavalitsused</v>
          </cell>
          <cell r="M243" t="str">
            <v>ametiasutused</v>
          </cell>
          <cell r="N243">
            <v>1</v>
          </cell>
          <cell r="O243" t="str">
            <v>ameti- ja hallatavad asutused</v>
          </cell>
          <cell r="P243" t="str">
            <v>tugitööd</v>
          </cell>
          <cell r="Q243">
            <v>17</v>
          </cell>
          <cell r="R243">
            <v>17</v>
          </cell>
          <cell r="S243">
            <v>166215</v>
          </cell>
          <cell r="T243">
            <v>14</v>
          </cell>
          <cell r="U243">
            <v>13.7</v>
          </cell>
          <cell r="V243">
            <v>136096</v>
          </cell>
          <cell r="W243">
            <v>9</v>
          </cell>
          <cell r="X243">
            <v>8.6999999999999993</v>
          </cell>
          <cell r="Y243">
            <v>90954</v>
          </cell>
          <cell r="Z243">
            <v>9</v>
          </cell>
          <cell r="AA243">
            <v>9</v>
          </cell>
          <cell r="AB243">
            <v>9</v>
          </cell>
          <cell r="AC243">
            <v>1091476</v>
          </cell>
        </row>
        <row r="244">
          <cell r="A244" t="str">
            <v>Mahtra Talurahvamuuseum</v>
          </cell>
          <cell r="B244" t="str">
            <v>70002911</v>
          </cell>
          <cell r="C244" t="str">
            <v>muuseum</v>
          </cell>
          <cell r="D244" t="str">
            <v>muuseumid</v>
          </cell>
          <cell r="E244">
            <v>11</v>
          </cell>
          <cell r="F244" t="str">
            <v>kultuuriasutused</v>
          </cell>
          <cell r="G244" t="str">
            <v>011</v>
          </cell>
          <cell r="H244" t="str">
            <v>Kultuuriministeerium</v>
          </cell>
          <cell r="I244" t="str">
            <v>KuM</v>
          </cell>
          <cell r="J244">
            <v>2</v>
          </cell>
          <cell r="K244">
            <v>7</v>
          </cell>
          <cell r="L244" t="str">
            <v>Keskvalitsuse hallatavad asutused</v>
          </cell>
          <cell r="M244" t="str">
            <v>hallatavad asutused</v>
          </cell>
          <cell r="N244">
            <v>1</v>
          </cell>
          <cell r="O244" t="str">
            <v>ameti- ja hallatavad asutused</v>
          </cell>
          <cell r="P244" t="str">
            <v>juhitööd</v>
          </cell>
          <cell r="Q244">
            <v>1</v>
          </cell>
          <cell r="R244">
            <v>1</v>
          </cell>
          <cell r="S244">
            <v>14250</v>
          </cell>
          <cell r="T244">
            <v>1</v>
          </cell>
          <cell r="U244">
            <v>1</v>
          </cell>
          <cell r="V244">
            <v>14250</v>
          </cell>
          <cell r="W244">
            <v>1</v>
          </cell>
          <cell r="X244">
            <v>1</v>
          </cell>
          <cell r="Y244">
            <v>12825</v>
          </cell>
          <cell r="Z244">
            <v>1</v>
          </cell>
          <cell r="AA244">
            <v>1</v>
          </cell>
          <cell r="AB244">
            <v>1</v>
          </cell>
          <cell r="AC244">
            <v>171000</v>
          </cell>
        </row>
        <row r="245">
          <cell r="A245" t="str">
            <v>Mahtra Talurahvamuuseum</v>
          </cell>
          <cell r="B245" t="str">
            <v>70002911</v>
          </cell>
          <cell r="C245" t="str">
            <v>muuseum</v>
          </cell>
          <cell r="D245" t="str">
            <v>muuseumid</v>
          </cell>
          <cell r="E245">
            <v>11</v>
          </cell>
          <cell r="F245" t="str">
            <v>kultuuriasutused</v>
          </cell>
          <cell r="G245" t="str">
            <v>011</v>
          </cell>
          <cell r="H245" t="str">
            <v>Kultuuriministeerium</v>
          </cell>
          <cell r="I245" t="str">
            <v>KuM</v>
          </cell>
          <cell r="J245">
            <v>2</v>
          </cell>
          <cell r="K245">
            <v>7</v>
          </cell>
          <cell r="L245" t="str">
            <v>Keskvalitsuse hallatavad asutused</v>
          </cell>
          <cell r="M245" t="str">
            <v>hallatavad asutused</v>
          </cell>
          <cell r="N245">
            <v>1</v>
          </cell>
          <cell r="O245" t="str">
            <v>ameti- ja hallatavad asutused</v>
          </cell>
          <cell r="P245" t="str">
            <v>sisutööd</v>
          </cell>
          <cell r="Q245">
            <v>3</v>
          </cell>
          <cell r="R245">
            <v>3</v>
          </cell>
          <cell r="S245">
            <v>28300</v>
          </cell>
          <cell r="T245">
            <v>5</v>
          </cell>
          <cell r="U245">
            <v>5</v>
          </cell>
          <cell r="V245">
            <v>41650</v>
          </cell>
          <cell r="W245">
            <v>4</v>
          </cell>
          <cell r="X245">
            <v>4</v>
          </cell>
          <cell r="Y245">
            <v>32640</v>
          </cell>
          <cell r="Z245">
            <v>4</v>
          </cell>
          <cell r="AA245">
            <v>4</v>
          </cell>
          <cell r="AB245">
            <v>4</v>
          </cell>
          <cell r="AC245">
            <v>435600</v>
          </cell>
        </row>
        <row r="246">
          <cell r="A246" t="str">
            <v>Mahtra Talurahvamuuseum</v>
          </cell>
          <cell r="B246" t="str">
            <v>70002911</v>
          </cell>
          <cell r="C246" t="str">
            <v>muuseum</v>
          </cell>
          <cell r="D246" t="str">
            <v>muuseumid</v>
          </cell>
          <cell r="E246">
            <v>11</v>
          </cell>
          <cell r="F246" t="str">
            <v>kultuuriasutused</v>
          </cell>
          <cell r="G246" t="str">
            <v>011</v>
          </cell>
          <cell r="H246" t="str">
            <v>Kultuuriministeerium</v>
          </cell>
          <cell r="I246" t="str">
            <v>KuM</v>
          </cell>
          <cell r="J246">
            <v>2</v>
          </cell>
          <cell r="K246">
            <v>7</v>
          </cell>
          <cell r="L246" t="str">
            <v>Keskvalitsuse hallatavad asutused</v>
          </cell>
          <cell r="M246" t="str">
            <v>hallatavad asutused</v>
          </cell>
          <cell r="N246">
            <v>1</v>
          </cell>
          <cell r="O246" t="str">
            <v>ameti- ja hallatavad asutused</v>
          </cell>
          <cell r="P246" t="str">
            <v>tugitööd</v>
          </cell>
          <cell r="Q246">
            <v>2.5</v>
          </cell>
          <cell r="R246">
            <v>2.5</v>
          </cell>
          <cell r="S246">
            <v>13200</v>
          </cell>
          <cell r="T246">
            <v>1.5</v>
          </cell>
          <cell r="U246">
            <v>1.5</v>
          </cell>
          <cell r="V246">
            <v>7850</v>
          </cell>
          <cell r="W246">
            <v>2.5</v>
          </cell>
          <cell r="X246">
            <v>2.5</v>
          </cell>
          <cell r="Y246">
            <v>12315</v>
          </cell>
          <cell r="Z246">
            <v>2</v>
          </cell>
          <cell r="AA246">
            <v>2</v>
          </cell>
          <cell r="AB246">
            <v>2</v>
          </cell>
          <cell r="AC246">
            <v>116400</v>
          </cell>
        </row>
        <row r="247">
          <cell r="A247" t="str">
            <v>Tervisekaitseinspektsioon</v>
          </cell>
          <cell r="B247" t="str">
            <v>70002940</v>
          </cell>
          <cell r="C247" t="str">
            <v>70008799</v>
          </cell>
          <cell r="D247" t="str">
            <v>Terviseameti grupp</v>
          </cell>
          <cell r="E247">
            <v>5</v>
          </cell>
          <cell r="F247" t="str">
            <v>muud ametid ja inspektsioonid</v>
          </cell>
          <cell r="G247" t="str">
            <v>016</v>
          </cell>
          <cell r="H247" t="str">
            <v>Sotsiaalministeerium</v>
          </cell>
          <cell r="I247" t="str">
            <v>SoM</v>
          </cell>
          <cell r="J247">
            <v>1</v>
          </cell>
          <cell r="K247">
            <v>3</v>
          </cell>
          <cell r="L247" t="str">
            <v>Ametid ja inspektsioonid</v>
          </cell>
          <cell r="M247" t="str">
            <v>ametiasutused</v>
          </cell>
          <cell r="N247">
            <v>1</v>
          </cell>
          <cell r="O247" t="str">
            <v>ameti- ja hallatavad asutused</v>
          </cell>
          <cell r="P247" t="str">
            <v>juhitööd</v>
          </cell>
          <cell r="Q247">
            <v>2</v>
          </cell>
          <cell r="R247">
            <v>2</v>
          </cell>
          <cell r="S247">
            <v>75625</v>
          </cell>
          <cell r="T247">
            <v>3</v>
          </cell>
          <cell r="U247">
            <v>3</v>
          </cell>
          <cell r="V247">
            <v>100225</v>
          </cell>
        </row>
        <row r="248">
          <cell r="A248" t="str">
            <v>Tervisekaitseinspektsioon</v>
          </cell>
          <cell r="B248" t="str">
            <v>70002940</v>
          </cell>
          <cell r="C248" t="str">
            <v>70008799</v>
          </cell>
          <cell r="D248" t="str">
            <v>Terviseameti grupp</v>
          </cell>
          <cell r="E248">
            <v>5</v>
          </cell>
          <cell r="F248" t="str">
            <v>muud ametid ja inspektsioonid</v>
          </cell>
          <cell r="G248" t="str">
            <v>016</v>
          </cell>
          <cell r="H248" t="str">
            <v>Sotsiaalministeerium</v>
          </cell>
          <cell r="I248" t="str">
            <v>SoM</v>
          </cell>
          <cell r="J248">
            <v>1</v>
          </cell>
          <cell r="K248">
            <v>3</v>
          </cell>
          <cell r="L248" t="str">
            <v>Ametid ja inspektsioonid</v>
          </cell>
          <cell r="M248" t="str">
            <v>ametiasutused</v>
          </cell>
          <cell r="N248">
            <v>1</v>
          </cell>
          <cell r="O248" t="str">
            <v>ameti- ja hallatavad asutused</v>
          </cell>
          <cell r="P248" t="str">
            <v>sisutööd</v>
          </cell>
          <cell r="Q248">
            <v>127</v>
          </cell>
          <cell r="R248">
            <v>125.5</v>
          </cell>
          <cell r="S248">
            <v>1732598</v>
          </cell>
          <cell r="T248">
            <v>179</v>
          </cell>
          <cell r="U248">
            <v>177.6</v>
          </cell>
          <cell r="V248">
            <v>2397643</v>
          </cell>
        </row>
        <row r="249">
          <cell r="A249" t="str">
            <v>Tervisekaitseinspektsioon</v>
          </cell>
          <cell r="B249" t="str">
            <v>70002940</v>
          </cell>
          <cell r="C249" t="str">
            <v>70008799</v>
          </cell>
          <cell r="D249" t="str">
            <v>Terviseameti grupp</v>
          </cell>
          <cell r="E249">
            <v>5</v>
          </cell>
          <cell r="F249" t="str">
            <v>muud ametid ja inspektsioonid</v>
          </cell>
          <cell r="G249" t="str">
            <v>016</v>
          </cell>
          <cell r="H249" t="str">
            <v>Sotsiaalministeerium</v>
          </cell>
          <cell r="I249" t="str">
            <v>SoM</v>
          </cell>
          <cell r="J249">
            <v>1</v>
          </cell>
          <cell r="K249">
            <v>3</v>
          </cell>
          <cell r="L249" t="str">
            <v>Ametid ja inspektsioonid</v>
          </cell>
          <cell r="M249" t="str">
            <v>ametiasutused</v>
          </cell>
          <cell r="N249">
            <v>1</v>
          </cell>
          <cell r="O249" t="str">
            <v>ameti- ja hallatavad asutused</v>
          </cell>
          <cell r="P249" t="str">
            <v>tugitööd</v>
          </cell>
          <cell r="Q249">
            <v>110.25</v>
          </cell>
          <cell r="R249">
            <v>109.35</v>
          </cell>
          <cell r="S249">
            <v>1304023</v>
          </cell>
          <cell r="T249">
            <v>51.25</v>
          </cell>
          <cell r="U249">
            <v>50.55</v>
          </cell>
          <cell r="V249">
            <v>621185</v>
          </cell>
        </row>
        <row r="250">
          <cell r="A250" t="str">
            <v>Põhja-Eesti Päästekeskus</v>
          </cell>
          <cell r="B250" t="str">
            <v>70003000</v>
          </cell>
          <cell r="C250" t="str">
            <v>PAA_grupp</v>
          </cell>
          <cell r="D250" t="str">
            <v>Päästeameti grupp</v>
          </cell>
          <cell r="E250">
            <v>4</v>
          </cell>
          <cell r="F250" t="str">
            <v>sisejulgeoleku asutused</v>
          </cell>
          <cell r="G250" t="str">
            <v>015</v>
          </cell>
          <cell r="H250" t="str">
            <v>Siseministeerium</v>
          </cell>
          <cell r="I250" t="str">
            <v>SiM</v>
          </cell>
          <cell r="J250">
            <v>1</v>
          </cell>
          <cell r="K250">
            <v>3</v>
          </cell>
          <cell r="L250" t="str">
            <v>Ametid ja inspektsioonid</v>
          </cell>
          <cell r="M250" t="str">
            <v>ametiasutused</v>
          </cell>
          <cell r="N250">
            <v>1</v>
          </cell>
          <cell r="O250" t="str">
            <v>ameti- ja hallatavad asutused</v>
          </cell>
          <cell r="P250" t="str">
            <v>juhitööd</v>
          </cell>
          <cell r="Q250">
            <v>1</v>
          </cell>
          <cell r="R250">
            <v>1</v>
          </cell>
          <cell r="S250">
            <v>37800</v>
          </cell>
          <cell r="T250">
            <v>1</v>
          </cell>
          <cell r="U250">
            <v>1</v>
          </cell>
          <cell r="V250">
            <v>34776</v>
          </cell>
          <cell r="W250">
            <v>1</v>
          </cell>
          <cell r="X250">
            <v>1</v>
          </cell>
          <cell r="Y250">
            <v>34776</v>
          </cell>
        </row>
        <row r="251">
          <cell r="A251" t="str">
            <v>Põhja-Eesti Päästekeskus</v>
          </cell>
          <cell r="B251" t="str">
            <v>70003000</v>
          </cell>
          <cell r="C251" t="str">
            <v>PAA_grupp</v>
          </cell>
          <cell r="D251" t="str">
            <v>Päästeameti grupp</v>
          </cell>
          <cell r="E251">
            <v>4</v>
          </cell>
          <cell r="F251" t="str">
            <v>sisejulgeoleku asutused</v>
          </cell>
          <cell r="G251" t="str">
            <v>015</v>
          </cell>
          <cell r="H251" t="str">
            <v>Siseministeerium</v>
          </cell>
          <cell r="I251" t="str">
            <v>SiM</v>
          </cell>
          <cell r="J251">
            <v>1</v>
          </cell>
          <cell r="K251">
            <v>3</v>
          </cell>
          <cell r="L251" t="str">
            <v>Ametid ja inspektsioonid</v>
          </cell>
          <cell r="M251" t="str">
            <v>ametiasutused</v>
          </cell>
          <cell r="N251">
            <v>1</v>
          </cell>
          <cell r="O251" t="str">
            <v>ameti- ja hallatavad asutused</v>
          </cell>
          <cell r="P251" t="str">
            <v>sisutööd</v>
          </cell>
          <cell r="Q251">
            <v>493</v>
          </cell>
          <cell r="R251">
            <v>492.20000000000005</v>
          </cell>
          <cell r="S251">
            <v>6265324</v>
          </cell>
          <cell r="T251">
            <v>464</v>
          </cell>
          <cell r="U251">
            <v>463.6</v>
          </cell>
          <cell r="V251">
            <v>5463840</v>
          </cell>
          <cell r="W251">
            <v>457</v>
          </cell>
          <cell r="X251">
            <v>456.6</v>
          </cell>
          <cell r="Y251">
            <v>5410470</v>
          </cell>
        </row>
        <row r="252">
          <cell r="A252" t="str">
            <v>Põhja-Eesti Päästekeskus</v>
          </cell>
          <cell r="B252" t="str">
            <v>70003000</v>
          </cell>
          <cell r="C252" t="str">
            <v>PAA_grupp</v>
          </cell>
          <cell r="D252" t="str">
            <v>Päästeameti grupp</v>
          </cell>
          <cell r="E252">
            <v>4</v>
          </cell>
          <cell r="F252" t="str">
            <v>sisejulgeoleku asutused</v>
          </cell>
          <cell r="G252" t="str">
            <v>015</v>
          </cell>
          <cell r="H252" t="str">
            <v>Siseministeerium</v>
          </cell>
          <cell r="I252" t="str">
            <v>SiM</v>
          </cell>
          <cell r="J252">
            <v>1</v>
          </cell>
          <cell r="K252">
            <v>3</v>
          </cell>
          <cell r="L252" t="str">
            <v>Ametid ja inspektsioonid</v>
          </cell>
          <cell r="M252" t="str">
            <v>ametiasutused</v>
          </cell>
          <cell r="N252">
            <v>1</v>
          </cell>
          <cell r="O252" t="str">
            <v>ameti- ja hallatavad asutused</v>
          </cell>
          <cell r="P252" t="str">
            <v>tugitööd</v>
          </cell>
          <cell r="Q252">
            <v>76</v>
          </cell>
          <cell r="R252">
            <v>72.2</v>
          </cell>
          <cell r="S252">
            <v>966268</v>
          </cell>
          <cell r="T252">
            <v>72</v>
          </cell>
          <cell r="U252">
            <v>67.7</v>
          </cell>
          <cell r="V252">
            <v>834094</v>
          </cell>
          <cell r="W252">
            <v>52</v>
          </cell>
          <cell r="X252">
            <v>46.499999999999993</v>
          </cell>
          <cell r="Y252">
            <v>618601</v>
          </cell>
        </row>
        <row r="253">
          <cell r="A253" t="str">
            <v>Maa-amet</v>
          </cell>
          <cell r="B253" t="str">
            <v>70003098</v>
          </cell>
          <cell r="C253" t="str">
            <v>70003098</v>
          </cell>
          <cell r="D253" t="str">
            <v>Maa-amet</v>
          </cell>
          <cell r="E253">
            <v>5</v>
          </cell>
          <cell r="F253" t="str">
            <v>muud ametid ja inspektsioonid</v>
          </cell>
          <cell r="G253" t="str">
            <v>010</v>
          </cell>
          <cell r="H253" t="str">
            <v>Keskkonnaministeerium</v>
          </cell>
          <cell r="I253" t="str">
            <v>KKM</v>
          </cell>
          <cell r="J253">
            <v>1</v>
          </cell>
          <cell r="K253">
            <v>3</v>
          </cell>
          <cell r="L253" t="str">
            <v>Ametid ja inspektsioonid</v>
          </cell>
          <cell r="M253" t="str">
            <v>ametiasutused</v>
          </cell>
          <cell r="N253">
            <v>1</v>
          </cell>
          <cell r="O253" t="str">
            <v>ameti- ja hallatavad asutused</v>
          </cell>
          <cell r="P253" t="str">
            <v>juhitööd</v>
          </cell>
          <cell r="Q253">
            <v>3</v>
          </cell>
          <cell r="R253">
            <v>3</v>
          </cell>
          <cell r="S253">
            <v>116520</v>
          </cell>
          <cell r="T253">
            <v>3</v>
          </cell>
          <cell r="U253">
            <v>3</v>
          </cell>
          <cell r="V253">
            <v>116521</v>
          </cell>
          <cell r="W253">
            <v>3</v>
          </cell>
          <cell r="X253">
            <v>3</v>
          </cell>
          <cell r="Y253">
            <v>116521</v>
          </cell>
          <cell r="Z253">
            <v>4</v>
          </cell>
          <cell r="AA253">
            <v>4</v>
          </cell>
          <cell r="AB253">
            <v>4</v>
          </cell>
          <cell r="AC253">
            <v>1566252</v>
          </cell>
        </row>
        <row r="254">
          <cell r="A254" t="str">
            <v>Maa-amet</v>
          </cell>
          <cell r="B254" t="str">
            <v>70003098</v>
          </cell>
          <cell r="C254" t="str">
            <v>70003098</v>
          </cell>
          <cell r="D254" t="str">
            <v>Maa-amet</v>
          </cell>
          <cell r="E254">
            <v>5</v>
          </cell>
          <cell r="F254" t="str">
            <v>muud ametid ja inspektsioonid</v>
          </cell>
          <cell r="G254" t="str">
            <v>010</v>
          </cell>
          <cell r="H254" t="str">
            <v>Keskkonnaministeerium</v>
          </cell>
          <cell r="I254" t="str">
            <v>KKM</v>
          </cell>
          <cell r="J254">
            <v>1</v>
          </cell>
          <cell r="K254">
            <v>3</v>
          </cell>
          <cell r="L254" t="str">
            <v>Ametid ja inspektsioonid</v>
          </cell>
          <cell r="M254" t="str">
            <v>ametiasutused</v>
          </cell>
          <cell r="N254">
            <v>1</v>
          </cell>
          <cell r="O254" t="str">
            <v>ameti- ja hallatavad asutused</v>
          </cell>
          <cell r="P254" t="str">
            <v>sisutööd</v>
          </cell>
          <cell r="Q254">
            <v>241</v>
          </cell>
          <cell r="R254">
            <v>232.18</v>
          </cell>
          <cell r="S254">
            <v>3116749</v>
          </cell>
          <cell r="T254">
            <v>242</v>
          </cell>
          <cell r="U254">
            <v>233.63</v>
          </cell>
          <cell r="V254">
            <v>3156414</v>
          </cell>
          <cell r="W254">
            <v>229</v>
          </cell>
          <cell r="X254">
            <v>219.98000000000002</v>
          </cell>
          <cell r="Y254">
            <v>3017933</v>
          </cell>
          <cell r="Z254">
            <v>246</v>
          </cell>
          <cell r="AA254">
            <v>285</v>
          </cell>
          <cell r="AB254">
            <v>255</v>
          </cell>
          <cell r="AC254">
            <v>38515638</v>
          </cell>
        </row>
        <row r="255">
          <cell r="A255" t="str">
            <v>Maa-amet</v>
          </cell>
          <cell r="B255" t="str">
            <v>70003098</v>
          </cell>
          <cell r="C255" t="str">
            <v>70003098</v>
          </cell>
          <cell r="D255" t="str">
            <v>Maa-amet</v>
          </cell>
          <cell r="E255">
            <v>5</v>
          </cell>
          <cell r="F255" t="str">
            <v>muud ametid ja inspektsioonid</v>
          </cell>
          <cell r="G255" t="str">
            <v>010</v>
          </cell>
          <cell r="H255" t="str">
            <v>Keskkonnaministeerium</v>
          </cell>
          <cell r="I255" t="str">
            <v>KKM</v>
          </cell>
          <cell r="J255">
            <v>1</v>
          </cell>
          <cell r="K255">
            <v>3</v>
          </cell>
          <cell r="L255" t="str">
            <v>Ametid ja inspektsioonid</v>
          </cell>
          <cell r="M255" t="str">
            <v>ametiasutused</v>
          </cell>
          <cell r="N255">
            <v>1</v>
          </cell>
          <cell r="O255" t="str">
            <v>ameti- ja hallatavad asutused</v>
          </cell>
          <cell r="P255" t="str">
            <v>tugitööd</v>
          </cell>
          <cell r="Q255">
            <v>38</v>
          </cell>
          <cell r="R255">
            <v>36.1</v>
          </cell>
          <cell r="S255">
            <v>519658</v>
          </cell>
          <cell r="T255">
            <v>38</v>
          </cell>
          <cell r="U255">
            <v>37.75</v>
          </cell>
          <cell r="V255">
            <v>559148</v>
          </cell>
          <cell r="W255">
            <v>37</v>
          </cell>
          <cell r="X255">
            <v>36.25</v>
          </cell>
          <cell r="Y255">
            <v>534731</v>
          </cell>
          <cell r="Z255">
            <v>42</v>
          </cell>
          <cell r="AA255">
            <v>48</v>
          </cell>
          <cell r="AB255">
            <v>42</v>
          </cell>
          <cell r="AC255">
            <v>7334772</v>
          </cell>
        </row>
        <row r="256">
          <cell r="A256" t="str">
            <v>Keskkonnainspektsioon</v>
          </cell>
          <cell r="B256" t="str">
            <v>70003106</v>
          </cell>
          <cell r="C256" t="str">
            <v>70003106</v>
          </cell>
          <cell r="D256" t="str">
            <v>Keskkonnainspektsioon</v>
          </cell>
          <cell r="E256">
            <v>5</v>
          </cell>
          <cell r="F256" t="str">
            <v>muud ametid ja inspektsioonid</v>
          </cell>
          <cell r="G256" t="str">
            <v>010</v>
          </cell>
          <cell r="H256" t="str">
            <v>Keskkonnaministeerium</v>
          </cell>
          <cell r="I256" t="str">
            <v>KKM</v>
          </cell>
          <cell r="J256">
            <v>1</v>
          </cell>
          <cell r="K256">
            <v>3</v>
          </cell>
          <cell r="L256" t="str">
            <v>Ametid ja inspektsioonid</v>
          </cell>
          <cell r="M256" t="str">
            <v>ametiasutused</v>
          </cell>
          <cell r="N256">
            <v>1</v>
          </cell>
          <cell r="O256" t="str">
            <v>ameti- ja hallatavad asutused</v>
          </cell>
          <cell r="P256" t="str">
            <v>juhitööd</v>
          </cell>
          <cell r="Q256">
            <v>2</v>
          </cell>
          <cell r="R256">
            <v>2</v>
          </cell>
          <cell r="S256">
            <v>93113</v>
          </cell>
          <cell r="T256">
            <v>7</v>
          </cell>
          <cell r="U256">
            <v>7</v>
          </cell>
          <cell r="V256">
            <v>230140</v>
          </cell>
          <cell r="W256">
            <v>6</v>
          </cell>
          <cell r="X256">
            <v>6</v>
          </cell>
          <cell r="Y256">
            <v>266084</v>
          </cell>
          <cell r="Z256">
            <v>3</v>
          </cell>
          <cell r="AA256">
            <v>3</v>
          </cell>
          <cell r="AB256">
            <v>3</v>
          </cell>
          <cell r="AC256">
            <v>1603651</v>
          </cell>
        </row>
        <row r="257">
          <cell r="A257" t="str">
            <v>Keskkonnainspektsioon</v>
          </cell>
          <cell r="B257" t="str">
            <v>70003106</v>
          </cell>
          <cell r="C257" t="str">
            <v>70003106</v>
          </cell>
          <cell r="D257" t="str">
            <v>Keskkonnainspektsioon</v>
          </cell>
          <cell r="E257">
            <v>5</v>
          </cell>
          <cell r="F257" t="str">
            <v>muud ametid ja inspektsioonid</v>
          </cell>
          <cell r="G257" t="str">
            <v>010</v>
          </cell>
          <cell r="H257" t="str">
            <v>Keskkonnaministeerium</v>
          </cell>
          <cell r="I257" t="str">
            <v>KKM</v>
          </cell>
          <cell r="J257">
            <v>1</v>
          </cell>
          <cell r="K257">
            <v>3</v>
          </cell>
          <cell r="L257" t="str">
            <v>Ametid ja inspektsioonid</v>
          </cell>
          <cell r="M257" t="str">
            <v>ametiasutused</v>
          </cell>
          <cell r="N257">
            <v>1</v>
          </cell>
          <cell r="O257" t="str">
            <v>ameti- ja hallatavad asutused</v>
          </cell>
          <cell r="P257" t="str">
            <v>sisutööd</v>
          </cell>
          <cell r="Q257">
            <v>170</v>
          </cell>
          <cell r="R257">
            <v>170</v>
          </cell>
          <cell r="S257">
            <v>2767942</v>
          </cell>
          <cell r="T257">
            <v>164</v>
          </cell>
          <cell r="U257">
            <v>163.39999999999998</v>
          </cell>
          <cell r="V257">
            <v>2603339</v>
          </cell>
          <cell r="W257">
            <v>338</v>
          </cell>
          <cell r="X257">
            <v>336.8</v>
          </cell>
          <cell r="Y257">
            <v>5406738</v>
          </cell>
          <cell r="Z257">
            <v>172</v>
          </cell>
          <cell r="AA257">
            <v>172</v>
          </cell>
          <cell r="AB257">
            <v>172</v>
          </cell>
          <cell r="AC257">
            <v>33739716</v>
          </cell>
        </row>
        <row r="258">
          <cell r="A258" t="str">
            <v>Keskkonnainspektsioon</v>
          </cell>
          <cell r="B258" t="str">
            <v>70003106</v>
          </cell>
          <cell r="C258" t="str">
            <v>70003106</v>
          </cell>
          <cell r="D258" t="str">
            <v>Keskkonnainspektsioon</v>
          </cell>
          <cell r="E258">
            <v>5</v>
          </cell>
          <cell r="F258" t="str">
            <v>muud ametid ja inspektsioonid</v>
          </cell>
          <cell r="G258" t="str">
            <v>010</v>
          </cell>
          <cell r="H258" t="str">
            <v>Keskkonnaministeerium</v>
          </cell>
          <cell r="I258" t="str">
            <v>KKM</v>
          </cell>
          <cell r="J258">
            <v>1</v>
          </cell>
          <cell r="K258">
            <v>3</v>
          </cell>
          <cell r="L258" t="str">
            <v>Ametid ja inspektsioonid</v>
          </cell>
          <cell r="M258" t="str">
            <v>ametiasutused</v>
          </cell>
          <cell r="N258">
            <v>1</v>
          </cell>
          <cell r="O258" t="str">
            <v>ameti- ja hallatavad asutused</v>
          </cell>
          <cell r="P258" t="str">
            <v>tugitööd</v>
          </cell>
          <cell r="Q258">
            <v>51</v>
          </cell>
          <cell r="R258">
            <v>51</v>
          </cell>
          <cell r="S258">
            <v>687601</v>
          </cell>
          <cell r="T258">
            <v>52</v>
          </cell>
          <cell r="U258">
            <v>52</v>
          </cell>
          <cell r="V258">
            <v>682797</v>
          </cell>
          <cell r="W258">
            <v>104</v>
          </cell>
          <cell r="X258">
            <v>102</v>
          </cell>
          <cell r="Y258">
            <v>1439564</v>
          </cell>
          <cell r="Z258">
            <v>52</v>
          </cell>
          <cell r="AA258">
            <v>53</v>
          </cell>
          <cell r="AB258">
            <v>53</v>
          </cell>
          <cell r="AC258">
            <v>9736895</v>
          </cell>
        </row>
        <row r="259">
          <cell r="A259" t="str">
            <v>Keskkonnaministeeriumi Info- ja Tehnokeskus</v>
          </cell>
          <cell r="B259" t="str">
            <v>70003112</v>
          </cell>
          <cell r="C259" t="str">
            <v>teadus</v>
          </cell>
          <cell r="D259" t="str">
            <v>teadus- ja arendusasutused</v>
          </cell>
          <cell r="E259">
            <v>10</v>
          </cell>
          <cell r="F259" t="str">
            <v>teadus-haridusasutused</v>
          </cell>
          <cell r="G259" t="str">
            <v>010</v>
          </cell>
          <cell r="H259" t="str">
            <v>Keskkonnaministeerium</v>
          </cell>
          <cell r="I259" t="str">
            <v>KKM</v>
          </cell>
          <cell r="J259">
            <v>2</v>
          </cell>
          <cell r="K259">
            <v>7</v>
          </cell>
          <cell r="L259" t="str">
            <v>Keskvalitsuse hallatavad asutused</v>
          </cell>
          <cell r="M259" t="str">
            <v>hallatavad asutused</v>
          </cell>
          <cell r="N259">
            <v>1</v>
          </cell>
          <cell r="O259" t="str">
            <v>ameti- ja hallatavad asutused</v>
          </cell>
          <cell r="P259" t="str">
            <v>juhitööd</v>
          </cell>
          <cell r="Q259">
            <v>2</v>
          </cell>
          <cell r="R259">
            <v>2</v>
          </cell>
          <cell r="S259">
            <v>56000</v>
          </cell>
          <cell r="T259">
            <v>2</v>
          </cell>
          <cell r="U259">
            <v>2</v>
          </cell>
          <cell r="V259">
            <v>56000</v>
          </cell>
        </row>
        <row r="260">
          <cell r="A260" t="str">
            <v>Keskkonnaministeeriumi Info- ja Tehnokeskus</v>
          </cell>
          <cell r="B260" t="str">
            <v>70003112</v>
          </cell>
          <cell r="C260" t="str">
            <v>teadus</v>
          </cell>
          <cell r="D260" t="str">
            <v>teadus- ja arendusasutused</v>
          </cell>
          <cell r="E260">
            <v>10</v>
          </cell>
          <cell r="F260" t="str">
            <v>teadus-haridusasutused</v>
          </cell>
          <cell r="G260" t="str">
            <v>010</v>
          </cell>
          <cell r="H260" t="str">
            <v>Keskkonnaministeerium</v>
          </cell>
          <cell r="I260" t="str">
            <v>KKM</v>
          </cell>
          <cell r="J260">
            <v>2</v>
          </cell>
          <cell r="K260">
            <v>7</v>
          </cell>
          <cell r="L260" t="str">
            <v>Keskvalitsuse hallatavad asutused</v>
          </cell>
          <cell r="M260" t="str">
            <v>hallatavad asutused</v>
          </cell>
          <cell r="N260">
            <v>1</v>
          </cell>
          <cell r="O260" t="str">
            <v>ameti- ja hallatavad asutused</v>
          </cell>
          <cell r="P260" t="str">
            <v>sisutööd</v>
          </cell>
          <cell r="Q260">
            <v>46</v>
          </cell>
          <cell r="R260">
            <v>45.8</v>
          </cell>
          <cell r="S260">
            <v>757200</v>
          </cell>
          <cell r="T260">
            <v>40</v>
          </cell>
          <cell r="U260">
            <v>40</v>
          </cell>
          <cell r="V260">
            <v>671500</v>
          </cell>
        </row>
        <row r="261">
          <cell r="A261" t="str">
            <v>Keskkonnaministeeriumi Info- ja Tehnokeskus</v>
          </cell>
          <cell r="B261" t="str">
            <v>70003112</v>
          </cell>
          <cell r="C261" t="str">
            <v>teadus</v>
          </cell>
          <cell r="D261" t="str">
            <v>teadus- ja arendusasutused</v>
          </cell>
          <cell r="E261">
            <v>10</v>
          </cell>
          <cell r="F261" t="str">
            <v>teadus-haridusasutused</v>
          </cell>
          <cell r="G261" t="str">
            <v>010</v>
          </cell>
          <cell r="H261" t="str">
            <v>Keskkonnaministeerium</v>
          </cell>
          <cell r="I261" t="str">
            <v>KKM</v>
          </cell>
          <cell r="J261">
            <v>2</v>
          </cell>
          <cell r="K261">
            <v>7</v>
          </cell>
          <cell r="L261" t="str">
            <v>Keskvalitsuse hallatavad asutused</v>
          </cell>
          <cell r="M261" t="str">
            <v>hallatavad asutused</v>
          </cell>
          <cell r="N261">
            <v>1</v>
          </cell>
          <cell r="O261" t="str">
            <v>ameti- ja hallatavad asutused</v>
          </cell>
          <cell r="P261" t="str">
            <v>tugitööd</v>
          </cell>
          <cell r="Q261">
            <v>28.5</v>
          </cell>
          <cell r="R261">
            <v>26.7</v>
          </cell>
          <cell r="S261">
            <v>352610</v>
          </cell>
          <cell r="T261">
            <v>26.5</v>
          </cell>
          <cell r="U261">
            <v>25.35</v>
          </cell>
          <cell r="V261">
            <v>342225</v>
          </cell>
        </row>
        <row r="262">
          <cell r="A262" t="str">
            <v>Eesti Loodusmuuseum</v>
          </cell>
          <cell r="B262" t="str">
            <v>70003129</v>
          </cell>
          <cell r="C262" t="str">
            <v>muuseum</v>
          </cell>
          <cell r="D262" t="str">
            <v>muuseumid</v>
          </cell>
          <cell r="E262">
            <v>11</v>
          </cell>
          <cell r="F262" t="str">
            <v>kultuuriasutused</v>
          </cell>
          <cell r="G262" t="str">
            <v>010</v>
          </cell>
          <cell r="H262" t="str">
            <v>Keskkonnaministeerium</v>
          </cell>
          <cell r="I262" t="str">
            <v>KKM</v>
          </cell>
          <cell r="J262">
            <v>2</v>
          </cell>
          <cell r="K262">
            <v>7</v>
          </cell>
          <cell r="L262" t="str">
            <v>Keskvalitsuse hallatavad asutused</v>
          </cell>
          <cell r="M262" t="str">
            <v>hallatavad asutused</v>
          </cell>
          <cell r="N262">
            <v>1</v>
          </cell>
          <cell r="O262" t="str">
            <v>ameti- ja hallatavad asutused</v>
          </cell>
          <cell r="P262" t="str">
            <v>juhitööd</v>
          </cell>
          <cell r="Q262">
            <v>2</v>
          </cell>
          <cell r="R262">
            <v>2</v>
          </cell>
          <cell r="S262">
            <v>43000</v>
          </cell>
          <cell r="T262">
            <v>2</v>
          </cell>
          <cell r="U262">
            <v>2</v>
          </cell>
          <cell r="V262">
            <v>43000</v>
          </cell>
          <cell r="W262">
            <v>2</v>
          </cell>
          <cell r="X262">
            <v>2</v>
          </cell>
          <cell r="Y262">
            <v>43000</v>
          </cell>
          <cell r="Z262">
            <v>2</v>
          </cell>
          <cell r="AA262">
            <v>2</v>
          </cell>
          <cell r="AB262">
            <v>2</v>
          </cell>
          <cell r="AC262">
            <v>516000</v>
          </cell>
        </row>
        <row r="263">
          <cell r="A263" t="str">
            <v>Eesti Loodusmuuseum</v>
          </cell>
          <cell r="B263" t="str">
            <v>70003129</v>
          </cell>
          <cell r="C263" t="str">
            <v>muuseum</v>
          </cell>
          <cell r="D263" t="str">
            <v>muuseumid</v>
          </cell>
          <cell r="E263">
            <v>11</v>
          </cell>
          <cell r="F263" t="str">
            <v>kultuuriasutused</v>
          </cell>
          <cell r="G263" t="str">
            <v>010</v>
          </cell>
          <cell r="H263" t="str">
            <v>Keskkonnaministeerium</v>
          </cell>
          <cell r="I263" t="str">
            <v>KKM</v>
          </cell>
          <cell r="J263">
            <v>2</v>
          </cell>
          <cell r="K263">
            <v>7</v>
          </cell>
          <cell r="L263" t="str">
            <v>Keskvalitsuse hallatavad asutused</v>
          </cell>
          <cell r="M263" t="str">
            <v>hallatavad asutused</v>
          </cell>
          <cell r="N263">
            <v>1</v>
          </cell>
          <cell r="O263" t="str">
            <v>ameti- ja hallatavad asutused</v>
          </cell>
          <cell r="P263" t="str">
            <v>sisutööd</v>
          </cell>
          <cell r="Q263">
            <v>12.75</v>
          </cell>
          <cell r="R263">
            <v>12.75</v>
          </cell>
          <cell r="S263">
            <v>149800</v>
          </cell>
          <cell r="T263">
            <v>12.75</v>
          </cell>
          <cell r="U263">
            <v>12.75</v>
          </cell>
          <cell r="V263">
            <v>149800</v>
          </cell>
          <cell r="W263">
            <v>11.75</v>
          </cell>
          <cell r="X263">
            <v>11.75</v>
          </cell>
          <cell r="Y263">
            <v>143500</v>
          </cell>
          <cell r="Z263">
            <v>13</v>
          </cell>
          <cell r="AA263">
            <v>13</v>
          </cell>
          <cell r="AB263">
            <v>13</v>
          </cell>
          <cell r="AC263">
            <v>1779500</v>
          </cell>
        </row>
        <row r="264">
          <cell r="A264" t="str">
            <v>Eesti Loodusmuuseum</v>
          </cell>
          <cell r="B264" t="str">
            <v>70003129</v>
          </cell>
          <cell r="C264" t="str">
            <v>muuseum</v>
          </cell>
          <cell r="D264" t="str">
            <v>muuseumid</v>
          </cell>
          <cell r="E264">
            <v>11</v>
          </cell>
          <cell r="F264" t="str">
            <v>kultuuriasutused</v>
          </cell>
          <cell r="G264" t="str">
            <v>010</v>
          </cell>
          <cell r="H264" t="str">
            <v>Keskkonnaministeerium</v>
          </cell>
          <cell r="I264" t="str">
            <v>KKM</v>
          </cell>
          <cell r="J264">
            <v>2</v>
          </cell>
          <cell r="K264">
            <v>7</v>
          </cell>
          <cell r="L264" t="str">
            <v>Keskvalitsuse hallatavad asutused</v>
          </cell>
          <cell r="M264" t="str">
            <v>hallatavad asutused</v>
          </cell>
          <cell r="N264">
            <v>1</v>
          </cell>
          <cell r="O264" t="str">
            <v>ameti- ja hallatavad asutused</v>
          </cell>
          <cell r="P264" t="str">
            <v>tugitööd</v>
          </cell>
          <cell r="Q264">
            <v>12.25</v>
          </cell>
          <cell r="R264">
            <v>12.25</v>
          </cell>
          <cell r="S264">
            <v>75320</v>
          </cell>
          <cell r="T264">
            <v>12.5</v>
          </cell>
          <cell r="U264">
            <v>12.5</v>
          </cell>
          <cell r="V264">
            <v>81520</v>
          </cell>
          <cell r="W264">
            <v>12.75</v>
          </cell>
          <cell r="X264">
            <v>12.75</v>
          </cell>
          <cell r="Y264">
            <v>79320</v>
          </cell>
          <cell r="Z264">
            <v>12</v>
          </cell>
          <cell r="AA264">
            <v>12</v>
          </cell>
          <cell r="AB264">
            <v>13</v>
          </cell>
          <cell r="AC264">
            <v>813840</v>
          </cell>
        </row>
        <row r="265">
          <cell r="A265" t="str">
            <v>Majandus- ja Kommunikatsiooniministeerium</v>
          </cell>
          <cell r="B265" t="str">
            <v>70003158</v>
          </cell>
          <cell r="C265" t="str">
            <v>MIN</v>
          </cell>
          <cell r="D265" t="str">
            <v>ministeeriumid ja RK</v>
          </cell>
          <cell r="E265">
            <v>2</v>
          </cell>
          <cell r="F265" t="str">
            <v>ministeeriumid ja RK</v>
          </cell>
          <cell r="G265" t="str">
            <v>012</v>
          </cell>
          <cell r="H265" t="str">
            <v>Majandus- ja Kommunikatsiooniministeerium</v>
          </cell>
          <cell r="I265" t="str">
            <v>MKM</v>
          </cell>
          <cell r="J265">
            <v>1</v>
          </cell>
          <cell r="K265">
            <v>2</v>
          </cell>
          <cell r="L265" t="str">
            <v>Ministeeriumid ja Riigikantselei</v>
          </cell>
          <cell r="M265" t="str">
            <v>ametiasutused</v>
          </cell>
          <cell r="N265">
            <v>1</v>
          </cell>
          <cell r="O265" t="str">
            <v>ameti- ja hallatavad asutused</v>
          </cell>
          <cell r="P265" t="str">
            <v>juhitööd</v>
          </cell>
          <cell r="Q265">
            <v>6</v>
          </cell>
          <cell r="R265">
            <v>6</v>
          </cell>
          <cell r="S265">
            <v>290348</v>
          </cell>
          <cell r="T265">
            <v>11</v>
          </cell>
          <cell r="U265">
            <v>10.6</v>
          </cell>
          <cell r="V265">
            <v>433703</v>
          </cell>
          <cell r="W265">
            <v>6</v>
          </cell>
          <cell r="X265">
            <v>6</v>
          </cell>
          <cell r="Y265">
            <v>298303</v>
          </cell>
          <cell r="Z265">
            <v>6</v>
          </cell>
          <cell r="AA265">
            <v>8</v>
          </cell>
          <cell r="AB265">
            <v>6</v>
          </cell>
          <cell r="AC265">
            <v>3464136</v>
          </cell>
        </row>
        <row r="266">
          <cell r="A266" t="str">
            <v>Majandus- ja Kommunikatsiooniministeerium</v>
          </cell>
          <cell r="B266" t="str">
            <v>70003158</v>
          </cell>
          <cell r="C266" t="str">
            <v>MIN</v>
          </cell>
          <cell r="D266" t="str">
            <v>ministeeriumid ja RK</v>
          </cell>
          <cell r="E266">
            <v>2</v>
          </cell>
          <cell r="F266" t="str">
            <v>ministeeriumid ja RK</v>
          </cell>
          <cell r="G266" t="str">
            <v>012</v>
          </cell>
          <cell r="H266" t="str">
            <v>Majandus- ja Kommunikatsiooniministeerium</v>
          </cell>
          <cell r="I266" t="str">
            <v>MKM</v>
          </cell>
          <cell r="J266">
            <v>1</v>
          </cell>
          <cell r="K266">
            <v>2</v>
          </cell>
          <cell r="L266" t="str">
            <v>Ministeeriumid ja Riigikantselei</v>
          </cell>
          <cell r="M266" t="str">
            <v>ametiasutused</v>
          </cell>
          <cell r="N266">
            <v>1</v>
          </cell>
          <cell r="O266" t="str">
            <v>ameti- ja hallatavad asutused</v>
          </cell>
          <cell r="P266" t="str">
            <v>sisutööd</v>
          </cell>
          <cell r="Q266">
            <v>128</v>
          </cell>
          <cell r="R266">
            <v>128</v>
          </cell>
          <cell r="S266">
            <v>2643164</v>
          </cell>
          <cell r="T266">
            <v>120.2</v>
          </cell>
          <cell r="U266">
            <v>119.7</v>
          </cell>
          <cell r="V266">
            <v>2431676</v>
          </cell>
          <cell r="W266">
            <v>122</v>
          </cell>
          <cell r="X266">
            <v>119.5</v>
          </cell>
          <cell r="Y266">
            <v>2496349</v>
          </cell>
          <cell r="Z266">
            <v>126</v>
          </cell>
          <cell r="AA266">
            <v>139</v>
          </cell>
          <cell r="AB266">
            <v>130</v>
          </cell>
          <cell r="AC266">
            <v>32276844</v>
          </cell>
        </row>
        <row r="267">
          <cell r="A267" t="str">
            <v>Majandus- ja Kommunikatsiooniministeerium</v>
          </cell>
          <cell r="B267" t="str">
            <v>70003158</v>
          </cell>
          <cell r="C267" t="str">
            <v>MIN</v>
          </cell>
          <cell r="D267" t="str">
            <v>ministeeriumid ja RK</v>
          </cell>
          <cell r="E267">
            <v>2</v>
          </cell>
          <cell r="F267" t="str">
            <v>ministeeriumid ja RK</v>
          </cell>
          <cell r="G267" t="str">
            <v>012</v>
          </cell>
          <cell r="H267" t="str">
            <v>Majandus- ja Kommunikatsiooniministeerium</v>
          </cell>
          <cell r="I267" t="str">
            <v>MKM</v>
          </cell>
          <cell r="J267">
            <v>1</v>
          </cell>
          <cell r="K267">
            <v>2</v>
          </cell>
          <cell r="L267" t="str">
            <v>Ministeeriumid ja Riigikantselei</v>
          </cell>
          <cell r="M267" t="str">
            <v>ametiasutused</v>
          </cell>
          <cell r="N267">
            <v>1</v>
          </cell>
          <cell r="O267" t="str">
            <v>ameti- ja hallatavad asutused</v>
          </cell>
          <cell r="P267" t="str">
            <v>tugitööd</v>
          </cell>
          <cell r="Q267">
            <v>76.25</v>
          </cell>
          <cell r="R267">
            <v>75.75</v>
          </cell>
          <cell r="S267">
            <v>1481523</v>
          </cell>
          <cell r="T267">
            <v>65.25</v>
          </cell>
          <cell r="U267">
            <v>64.75</v>
          </cell>
          <cell r="V267">
            <v>1257560</v>
          </cell>
          <cell r="W267">
            <v>73.25</v>
          </cell>
          <cell r="X267">
            <v>72.75</v>
          </cell>
          <cell r="Y267">
            <v>1456885</v>
          </cell>
          <cell r="Z267">
            <v>75</v>
          </cell>
          <cell r="AA267">
            <v>79</v>
          </cell>
          <cell r="AB267">
            <v>79</v>
          </cell>
          <cell r="AC267">
            <v>19258812</v>
          </cell>
        </row>
        <row r="268">
          <cell r="A268" t="str">
            <v>Patendiamet</v>
          </cell>
          <cell r="B268" t="str">
            <v>70003164</v>
          </cell>
          <cell r="C268" t="str">
            <v>70003164</v>
          </cell>
          <cell r="D268" t="str">
            <v>Patendiamet</v>
          </cell>
          <cell r="E268">
            <v>5</v>
          </cell>
          <cell r="F268" t="str">
            <v>muud ametid ja inspektsioonid</v>
          </cell>
          <cell r="G268" t="str">
            <v>012</v>
          </cell>
          <cell r="H268" t="str">
            <v>Majandus- ja Kommunikatsiooniministeerium</v>
          </cell>
          <cell r="I268" t="str">
            <v>MKM</v>
          </cell>
          <cell r="J268">
            <v>1</v>
          </cell>
          <cell r="K268">
            <v>3</v>
          </cell>
          <cell r="L268" t="str">
            <v>Ametid ja inspektsioonid</v>
          </cell>
          <cell r="M268" t="str">
            <v>ametiasutused</v>
          </cell>
          <cell r="N268">
            <v>1</v>
          </cell>
          <cell r="O268" t="str">
            <v>ameti- ja hallatavad asutused</v>
          </cell>
          <cell r="P268" t="str">
            <v>juhitööd</v>
          </cell>
          <cell r="Q268">
            <v>3</v>
          </cell>
          <cell r="R268">
            <v>3</v>
          </cell>
          <cell r="S268">
            <v>91800</v>
          </cell>
          <cell r="T268">
            <v>3</v>
          </cell>
          <cell r="U268">
            <v>3</v>
          </cell>
          <cell r="V268">
            <v>91800</v>
          </cell>
          <cell r="W268">
            <v>3</v>
          </cell>
          <cell r="X268">
            <v>3</v>
          </cell>
          <cell r="Y268">
            <v>91800</v>
          </cell>
          <cell r="Z268">
            <v>3</v>
          </cell>
          <cell r="AA268">
            <v>3</v>
          </cell>
          <cell r="AB268">
            <v>3</v>
          </cell>
          <cell r="AC268">
            <v>1036000</v>
          </cell>
        </row>
        <row r="269">
          <cell r="A269" t="str">
            <v>Patendiamet</v>
          </cell>
          <cell r="B269" t="str">
            <v>70003164</v>
          </cell>
          <cell r="C269" t="str">
            <v>70003164</v>
          </cell>
          <cell r="D269" t="str">
            <v>Patendiamet</v>
          </cell>
          <cell r="E269">
            <v>5</v>
          </cell>
          <cell r="F269" t="str">
            <v>muud ametid ja inspektsioonid</v>
          </cell>
          <cell r="G269" t="str">
            <v>012</v>
          </cell>
          <cell r="H269" t="str">
            <v>Majandus- ja Kommunikatsiooniministeerium</v>
          </cell>
          <cell r="I269" t="str">
            <v>MKM</v>
          </cell>
          <cell r="J269">
            <v>1</v>
          </cell>
          <cell r="K269">
            <v>3</v>
          </cell>
          <cell r="L269" t="str">
            <v>Ametid ja inspektsioonid</v>
          </cell>
          <cell r="M269" t="str">
            <v>ametiasutused</v>
          </cell>
          <cell r="N269">
            <v>1</v>
          </cell>
          <cell r="O269" t="str">
            <v>ameti- ja hallatavad asutused</v>
          </cell>
          <cell r="P269" t="str">
            <v>sisutööd</v>
          </cell>
          <cell r="Q269">
            <v>54</v>
          </cell>
          <cell r="R269">
            <v>53.399999999999991</v>
          </cell>
          <cell r="S269">
            <v>677072</v>
          </cell>
          <cell r="T269">
            <v>54</v>
          </cell>
          <cell r="U269">
            <v>52.899999999999991</v>
          </cell>
          <cell r="V269">
            <v>678496</v>
          </cell>
          <cell r="W269">
            <v>54</v>
          </cell>
          <cell r="X269">
            <v>54</v>
          </cell>
          <cell r="Y269">
            <v>684893</v>
          </cell>
          <cell r="Z269">
            <v>55</v>
          </cell>
          <cell r="AA269">
            <v>59</v>
          </cell>
          <cell r="AB269">
            <v>59</v>
          </cell>
          <cell r="AC269">
            <v>8393300</v>
          </cell>
        </row>
        <row r="270">
          <cell r="A270" t="str">
            <v>Patendiamet</v>
          </cell>
          <cell r="B270" t="str">
            <v>70003164</v>
          </cell>
          <cell r="C270" t="str">
            <v>70003164</v>
          </cell>
          <cell r="D270" t="str">
            <v>Patendiamet</v>
          </cell>
          <cell r="E270">
            <v>5</v>
          </cell>
          <cell r="F270" t="str">
            <v>muud ametid ja inspektsioonid</v>
          </cell>
          <cell r="G270" t="str">
            <v>012</v>
          </cell>
          <cell r="H270" t="str">
            <v>Majandus- ja Kommunikatsiooniministeerium</v>
          </cell>
          <cell r="I270" t="str">
            <v>MKM</v>
          </cell>
          <cell r="J270">
            <v>1</v>
          </cell>
          <cell r="K270">
            <v>3</v>
          </cell>
          <cell r="L270" t="str">
            <v>Ametid ja inspektsioonid</v>
          </cell>
          <cell r="M270" t="str">
            <v>ametiasutused</v>
          </cell>
          <cell r="N270">
            <v>1</v>
          </cell>
          <cell r="O270" t="str">
            <v>ameti- ja hallatavad asutused</v>
          </cell>
          <cell r="P270" t="str">
            <v>tugitööd</v>
          </cell>
          <cell r="Q270">
            <v>13</v>
          </cell>
          <cell r="R270">
            <v>13</v>
          </cell>
          <cell r="S270">
            <v>163639</v>
          </cell>
          <cell r="T270">
            <v>13</v>
          </cell>
          <cell r="U270">
            <v>13</v>
          </cell>
          <cell r="V270">
            <v>163639</v>
          </cell>
          <cell r="W270">
            <v>13</v>
          </cell>
          <cell r="X270">
            <v>13</v>
          </cell>
          <cell r="Y270">
            <v>163639</v>
          </cell>
          <cell r="Z270">
            <v>8</v>
          </cell>
          <cell r="AA270">
            <v>8</v>
          </cell>
          <cell r="AB270">
            <v>8</v>
          </cell>
          <cell r="AC270">
            <v>1004700</v>
          </cell>
        </row>
        <row r="271">
          <cell r="A271" t="str">
            <v>Riigihangete Amet</v>
          </cell>
          <cell r="B271" t="str">
            <v>70003170</v>
          </cell>
          <cell r="C271" t="str">
            <v>70003170</v>
          </cell>
          <cell r="D271" t="str">
            <v>Riigihangete Amet</v>
          </cell>
          <cell r="E271">
            <v>5</v>
          </cell>
          <cell r="F271" t="str">
            <v>muud ametid ja inspektsioonid</v>
          </cell>
          <cell r="G271" t="str">
            <v>014</v>
          </cell>
          <cell r="H271" t="str">
            <v>Rahandusministeerium</v>
          </cell>
          <cell r="I271" t="str">
            <v>RM</v>
          </cell>
          <cell r="J271">
            <v>1</v>
          </cell>
          <cell r="K271">
            <v>3</v>
          </cell>
          <cell r="L271" t="str">
            <v>Ametid ja inspektsioonid</v>
          </cell>
          <cell r="M271" t="str">
            <v>ametiasutused</v>
          </cell>
          <cell r="N271">
            <v>1</v>
          </cell>
          <cell r="O271" t="str">
            <v>ameti- ja hallatavad asutused</v>
          </cell>
          <cell r="P271" t="str">
            <v>juhitööd</v>
          </cell>
          <cell r="Q271">
            <v>2</v>
          </cell>
          <cell r="R271">
            <v>2</v>
          </cell>
          <cell r="S271">
            <v>91135</v>
          </cell>
          <cell r="T271">
            <v>1</v>
          </cell>
          <cell r="U271">
            <v>1</v>
          </cell>
          <cell r="V271">
            <v>42130</v>
          </cell>
          <cell r="W271">
            <v>3</v>
          </cell>
          <cell r="X271">
            <v>3</v>
          </cell>
          <cell r="Y271">
            <v>128354</v>
          </cell>
        </row>
        <row r="272">
          <cell r="A272" t="str">
            <v>Riigihangete Amet</v>
          </cell>
          <cell r="B272" t="str">
            <v>70003170</v>
          </cell>
          <cell r="C272" t="str">
            <v>70003170</v>
          </cell>
          <cell r="D272" t="str">
            <v>Riigihangete Amet</v>
          </cell>
          <cell r="E272">
            <v>5</v>
          </cell>
          <cell r="F272" t="str">
            <v>muud ametid ja inspektsioonid</v>
          </cell>
          <cell r="G272" t="str">
            <v>014</v>
          </cell>
          <cell r="H272" t="str">
            <v>Rahandusministeerium</v>
          </cell>
          <cell r="I272" t="str">
            <v>RM</v>
          </cell>
          <cell r="J272">
            <v>1</v>
          </cell>
          <cell r="K272">
            <v>3</v>
          </cell>
          <cell r="L272" t="str">
            <v>Ametid ja inspektsioonid</v>
          </cell>
          <cell r="M272" t="str">
            <v>ametiasutused</v>
          </cell>
          <cell r="N272">
            <v>1</v>
          </cell>
          <cell r="O272" t="str">
            <v>ameti- ja hallatavad asutused</v>
          </cell>
          <cell r="P272" t="str">
            <v>sisutööd</v>
          </cell>
          <cell r="Q272">
            <v>13</v>
          </cell>
          <cell r="R272">
            <v>13</v>
          </cell>
          <cell r="S272">
            <v>401781</v>
          </cell>
          <cell r="T272">
            <v>14</v>
          </cell>
          <cell r="U272">
            <v>14</v>
          </cell>
          <cell r="V272">
            <v>414652</v>
          </cell>
          <cell r="W272">
            <v>9</v>
          </cell>
          <cell r="X272">
            <v>9</v>
          </cell>
          <cell r="Y272">
            <v>266238</v>
          </cell>
        </row>
        <row r="273">
          <cell r="A273" t="str">
            <v>Riigihangete Amet</v>
          </cell>
          <cell r="B273" t="str">
            <v>70003170</v>
          </cell>
          <cell r="C273" t="str">
            <v>70003170</v>
          </cell>
          <cell r="D273" t="str">
            <v>Riigihangete Amet</v>
          </cell>
          <cell r="E273">
            <v>5</v>
          </cell>
          <cell r="F273" t="str">
            <v>muud ametid ja inspektsioonid</v>
          </cell>
          <cell r="G273" t="str">
            <v>014</v>
          </cell>
          <cell r="H273" t="str">
            <v>Rahandusministeerium</v>
          </cell>
          <cell r="I273" t="str">
            <v>RM</v>
          </cell>
          <cell r="J273">
            <v>1</v>
          </cell>
          <cell r="K273">
            <v>3</v>
          </cell>
          <cell r="L273" t="str">
            <v>Ametid ja inspektsioonid</v>
          </cell>
          <cell r="M273" t="str">
            <v>ametiasutused</v>
          </cell>
          <cell r="N273">
            <v>1</v>
          </cell>
          <cell r="O273" t="str">
            <v>ameti- ja hallatavad asutused</v>
          </cell>
          <cell r="P273" t="str">
            <v>tugitööd</v>
          </cell>
          <cell r="Q273">
            <v>3</v>
          </cell>
          <cell r="R273">
            <v>3</v>
          </cell>
          <cell r="S273">
            <v>37415</v>
          </cell>
          <cell r="T273">
            <v>3</v>
          </cell>
          <cell r="U273">
            <v>3</v>
          </cell>
          <cell r="V273">
            <v>50448</v>
          </cell>
          <cell r="W273">
            <v>6</v>
          </cell>
          <cell r="X273">
            <v>6</v>
          </cell>
          <cell r="Y273">
            <v>112638</v>
          </cell>
        </row>
        <row r="274">
          <cell r="A274" t="str">
            <v>Eesti Patendiraamatukogu</v>
          </cell>
          <cell r="B274" t="str">
            <v>70003193</v>
          </cell>
          <cell r="C274" t="str">
            <v>raamatuk</v>
          </cell>
          <cell r="D274" t="str">
            <v>raamatukogud</v>
          </cell>
          <cell r="E274">
            <v>11</v>
          </cell>
          <cell r="F274" t="str">
            <v>kultuuriasutused</v>
          </cell>
          <cell r="G274" t="str">
            <v>012</v>
          </cell>
          <cell r="H274" t="str">
            <v>Majandus- ja Kommunikatsiooniministeerium</v>
          </cell>
          <cell r="I274" t="str">
            <v>MKM</v>
          </cell>
          <cell r="J274">
            <v>2</v>
          </cell>
          <cell r="K274">
            <v>7</v>
          </cell>
          <cell r="L274" t="str">
            <v>Keskvalitsuse hallatavad asutused</v>
          </cell>
          <cell r="M274" t="str">
            <v>hallatavad asutused</v>
          </cell>
          <cell r="N274">
            <v>1</v>
          </cell>
          <cell r="O274" t="str">
            <v>ameti- ja hallatavad asutused</v>
          </cell>
          <cell r="P274" t="str">
            <v>juhitööd</v>
          </cell>
          <cell r="Q274">
            <v>1</v>
          </cell>
          <cell r="R274">
            <v>1</v>
          </cell>
          <cell r="S274">
            <v>26000</v>
          </cell>
          <cell r="T274">
            <v>1</v>
          </cell>
          <cell r="U274">
            <v>1</v>
          </cell>
          <cell r="V274">
            <v>26000</v>
          </cell>
          <cell r="W274">
            <v>1</v>
          </cell>
          <cell r="X274">
            <v>1</v>
          </cell>
          <cell r="Y274">
            <v>26000</v>
          </cell>
          <cell r="Z274">
            <v>1</v>
          </cell>
          <cell r="AA274">
            <v>1</v>
          </cell>
          <cell r="AB274">
            <v>1</v>
          </cell>
          <cell r="AC274">
            <v>312000</v>
          </cell>
        </row>
        <row r="275">
          <cell r="A275" t="str">
            <v>Eesti Patendiraamatukogu</v>
          </cell>
          <cell r="B275" t="str">
            <v>70003193</v>
          </cell>
          <cell r="C275" t="str">
            <v>raamatuk</v>
          </cell>
          <cell r="D275" t="str">
            <v>raamatukogud</v>
          </cell>
          <cell r="E275">
            <v>11</v>
          </cell>
          <cell r="F275" t="str">
            <v>kultuuriasutused</v>
          </cell>
          <cell r="G275" t="str">
            <v>012</v>
          </cell>
          <cell r="H275" t="str">
            <v>Majandus- ja Kommunikatsiooniministeerium</v>
          </cell>
          <cell r="I275" t="str">
            <v>MKM</v>
          </cell>
          <cell r="J275">
            <v>2</v>
          </cell>
          <cell r="K275">
            <v>7</v>
          </cell>
          <cell r="L275" t="str">
            <v>Keskvalitsuse hallatavad asutused</v>
          </cell>
          <cell r="M275" t="str">
            <v>hallatavad asutused</v>
          </cell>
          <cell r="N275">
            <v>1</v>
          </cell>
          <cell r="O275" t="str">
            <v>ameti- ja hallatavad asutused</v>
          </cell>
          <cell r="P275" t="str">
            <v>sisutööd</v>
          </cell>
          <cell r="Q275">
            <v>9</v>
          </cell>
          <cell r="R275">
            <v>9</v>
          </cell>
          <cell r="S275">
            <v>104576</v>
          </cell>
          <cell r="T275">
            <v>9</v>
          </cell>
          <cell r="U275">
            <v>9</v>
          </cell>
          <cell r="V275">
            <v>104576</v>
          </cell>
          <cell r="W275">
            <v>8</v>
          </cell>
          <cell r="X275">
            <v>7.4599999999999991</v>
          </cell>
          <cell r="Y275">
            <v>91839</v>
          </cell>
          <cell r="Z275">
            <v>9</v>
          </cell>
          <cell r="AA275">
            <v>11</v>
          </cell>
          <cell r="AB275">
            <v>11</v>
          </cell>
          <cell r="AC275">
            <v>1627389</v>
          </cell>
        </row>
        <row r="276">
          <cell r="A276" t="str">
            <v>Eesti Patendiraamatukogu</v>
          </cell>
          <cell r="B276" t="str">
            <v>70003193</v>
          </cell>
          <cell r="C276" t="str">
            <v>raamatuk</v>
          </cell>
          <cell r="D276" t="str">
            <v>raamatukogud</v>
          </cell>
          <cell r="E276">
            <v>11</v>
          </cell>
          <cell r="F276" t="str">
            <v>kultuuriasutused</v>
          </cell>
          <cell r="G276" t="str">
            <v>012</v>
          </cell>
          <cell r="H276" t="str">
            <v>Majandus- ja Kommunikatsiooniministeerium</v>
          </cell>
          <cell r="I276" t="str">
            <v>MKM</v>
          </cell>
          <cell r="J276">
            <v>2</v>
          </cell>
          <cell r="K276">
            <v>7</v>
          </cell>
          <cell r="L276" t="str">
            <v>Keskvalitsuse hallatavad asutused</v>
          </cell>
          <cell r="M276" t="str">
            <v>hallatavad asutused</v>
          </cell>
          <cell r="N276">
            <v>1</v>
          </cell>
          <cell r="O276" t="str">
            <v>ameti- ja hallatavad asutused</v>
          </cell>
          <cell r="P276" t="str">
            <v>tugitööd</v>
          </cell>
          <cell r="Q276">
            <v>4</v>
          </cell>
          <cell r="R276">
            <v>4</v>
          </cell>
          <cell r="S276">
            <v>50759</v>
          </cell>
          <cell r="T276">
            <v>4</v>
          </cell>
          <cell r="U276">
            <v>4</v>
          </cell>
          <cell r="V276">
            <v>50759</v>
          </cell>
          <cell r="W276">
            <v>4</v>
          </cell>
          <cell r="X276">
            <v>3.7399999999999998</v>
          </cell>
          <cell r="Y276">
            <v>49250</v>
          </cell>
          <cell r="Z276">
            <v>2</v>
          </cell>
          <cell r="AA276">
            <v>2</v>
          </cell>
          <cell r="AB276">
            <v>2</v>
          </cell>
          <cell r="AC276">
            <v>316752</v>
          </cell>
        </row>
        <row r="277">
          <cell r="A277" t="str">
            <v>Tehnilise Järelevalve Amet</v>
          </cell>
          <cell r="B277" t="str">
            <v>70003218</v>
          </cell>
          <cell r="C277" t="str">
            <v>70003218</v>
          </cell>
          <cell r="D277" t="str">
            <v>Tehnilise Järelevalve Amet</v>
          </cell>
          <cell r="E277">
            <v>5</v>
          </cell>
          <cell r="F277" t="str">
            <v>muud ametid ja inspektsioonid</v>
          </cell>
          <cell r="G277" t="str">
            <v>012</v>
          </cell>
          <cell r="H277" t="str">
            <v>Majandus- ja Kommunikatsiooniministeerium</v>
          </cell>
          <cell r="I277" t="str">
            <v>MKM</v>
          </cell>
          <cell r="J277">
            <v>1</v>
          </cell>
          <cell r="K277">
            <v>3</v>
          </cell>
          <cell r="L277" t="str">
            <v>Ametid ja inspektsioonid</v>
          </cell>
          <cell r="M277" t="str">
            <v>ametiasutused</v>
          </cell>
          <cell r="N277">
            <v>1</v>
          </cell>
          <cell r="O277" t="str">
            <v>ameti- ja hallatavad asutused</v>
          </cell>
          <cell r="P277" t="str">
            <v>juhitööd</v>
          </cell>
          <cell r="Q277">
            <v>3</v>
          </cell>
          <cell r="R277">
            <v>3</v>
          </cell>
          <cell r="S277">
            <v>118400</v>
          </cell>
          <cell r="T277">
            <v>4</v>
          </cell>
          <cell r="U277">
            <v>4</v>
          </cell>
          <cell r="V277">
            <v>144290</v>
          </cell>
          <cell r="W277">
            <v>3</v>
          </cell>
          <cell r="X277">
            <v>3</v>
          </cell>
          <cell r="Y277">
            <v>118400</v>
          </cell>
          <cell r="Z277">
            <v>4</v>
          </cell>
          <cell r="AA277">
            <v>4</v>
          </cell>
          <cell r="AB277">
            <v>3</v>
          </cell>
          <cell r="AC277">
            <v>1451063</v>
          </cell>
        </row>
        <row r="278">
          <cell r="A278" t="str">
            <v>Tehnilise Järelevalve Amet</v>
          </cell>
          <cell r="B278" t="str">
            <v>70003218</v>
          </cell>
          <cell r="C278" t="str">
            <v>70003218</v>
          </cell>
          <cell r="D278" t="str">
            <v>Tehnilise Järelevalve Amet</v>
          </cell>
          <cell r="E278">
            <v>5</v>
          </cell>
          <cell r="F278" t="str">
            <v>muud ametid ja inspektsioonid</v>
          </cell>
          <cell r="G278" t="str">
            <v>012</v>
          </cell>
          <cell r="H278" t="str">
            <v>Majandus- ja Kommunikatsiooniministeerium</v>
          </cell>
          <cell r="I278" t="str">
            <v>MKM</v>
          </cell>
          <cell r="J278">
            <v>1</v>
          </cell>
          <cell r="K278">
            <v>3</v>
          </cell>
          <cell r="L278" t="str">
            <v>Ametid ja inspektsioonid</v>
          </cell>
          <cell r="M278" t="str">
            <v>ametiasutused</v>
          </cell>
          <cell r="N278">
            <v>1</v>
          </cell>
          <cell r="O278" t="str">
            <v>ameti- ja hallatavad asutused</v>
          </cell>
          <cell r="P278" t="str">
            <v>sisutööd</v>
          </cell>
          <cell r="Q278">
            <v>74</v>
          </cell>
          <cell r="R278">
            <v>73.75</v>
          </cell>
          <cell r="S278">
            <v>1200163</v>
          </cell>
          <cell r="T278">
            <v>74</v>
          </cell>
          <cell r="U278">
            <v>73.55</v>
          </cell>
          <cell r="V278">
            <v>1193118</v>
          </cell>
          <cell r="W278">
            <v>74</v>
          </cell>
          <cell r="X278">
            <v>73.75</v>
          </cell>
          <cell r="Y278">
            <v>1224222</v>
          </cell>
          <cell r="Z278">
            <v>90</v>
          </cell>
          <cell r="AA278">
            <v>90</v>
          </cell>
          <cell r="AB278">
            <v>83</v>
          </cell>
          <cell r="AC278">
            <v>17168706</v>
          </cell>
        </row>
        <row r="279">
          <cell r="A279" t="str">
            <v>Tehnilise Järelevalve Amet</v>
          </cell>
          <cell r="B279" t="str">
            <v>70003218</v>
          </cell>
          <cell r="C279" t="str">
            <v>70003218</v>
          </cell>
          <cell r="D279" t="str">
            <v>Tehnilise Järelevalve Amet</v>
          </cell>
          <cell r="E279">
            <v>5</v>
          </cell>
          <cell r="F279" t="str">
            <v>muud ametid ja inspektsioonid</v>
          </cell>
          <cell r="G279" t="str">
            <v>012</v>
          </cell>
          <cell r="H279" t="str">
            <v>Majandus- ja Kommunikatsiooniministeerium</v>
          </cell>
          <cell r="I279" t="str">
            <v>MKM</v>
          </cell>
          <cell r="J279">
            <v>1</v>
          </cell>
          <cell r="K279">
            <v>3</v>
          </cell>
          <cell r="L279" t="str">
            <v>Ametid ja inspektsioonid</v>
          </cell>
          <cell r="M279" t="str">
            <v>ametiasutused</v>
          </cell>
          <cell r="N279">
            <v>1</v>
          </cell>
          <cell r="O279" t="str">
            <v>ameti- ja hallatavad asutused</v>
          </cell>
          <cell r="P279" t="str">
            <v>tugitööd</v>
          </cell>
          <cell r="Q279">
            <v>10</v>
          </cell>
          <cell r="R279">
            <v>10</v>
          </cell>
          <cell r="S279">
            <v>156489</v>
          </cell>
          <cell r="T279">
            <v>11</v>
          </cell>
          <cell r="U279">
            <v>11</v>
          </cell>
          <cell r="V279">
            <v>171991</v>
          </cell>
          <cell r="W279">
            <v>12</v>
          </cell>
          <cell r="X279">
            <v>12</v>
          </cell>
          <cell r="Y279">
            <v>197881</v>
          </cell>
          <cell r="Z279">
            <v>14</v>
          </cell>
          <cell r="AA279">
            <v>14</v>
          </cell>
          <cell r="AB279">
            <v>14</v>
          </cell>
          <cell r="AC279">
            <v>2899867</v>
          </cell>
        </row>
        <row r="280">
          <cell r="A280" t="str">
            <v>Tarbijakaitseamet</v>
          </cell>
          <cell r="B280" t="str">
            <v>70003247</v>
          </cell>
          <cell r="C280" t="str">
            <v>70003247</v>
          </cell>
          <cell r="D280" t="str">
            <v>Tarbijakaitseamet</v>
          </cell>
          <cell r="E280">
            <v>5</v>
          </cell>
          <cell r="F280" t="str">
            <v>muud ametid ja inspektsioonid</v>
          </cell>
          <cell r="G280" t="str">
            <v>012</v>
          </cell>
          <cell r="H280" t="str">
            <v>Majandus- ja Kommunikatsiooniministeerium</v>
          </cell>
          <cell r="I280" t="str">
            <v>MKM</v>
          </cell>
          <cell r="J280">
            <v>1</v>
          </cell>
          <cell r="K280">
            <v>3</v>
          </cell>
          <cell r="L280" t="str">
            <v>Ametid ja inspektsioonid</v>
          </cell>
          <cell r="M280" t="str">
            <v>ametiasutused</v>
          </cell>
          <cell r="N280">
            <v>1</v>
          </cell>
          <cell r="O280" t="str">
            <v>ameti- ja hallatavad asutused</v>
          </cell>
          <cell r="P280" t="str">
            <v>juhitööd</v>
          </cell>
          <cell r="Q280">
            <v>2</v>
          </cell>
          <cell r="R280">
            <v>2</v>
          </cell>
          <cell r="S280">
            <v>65293</v>
          </cell>
          <cell r="T280">
            <v>1</v>
          </cell>
          <cell r="U280">
            <v>1</v>
          </cell>
          <cell r="V280">
            <v>45000</v>
          </cell>
          <cell r="W280">
            <v>1</v>
          </cell>
          <cell r="X280">
            <v>1</v>
          </cell>
          <cell r="Y280">
            <v>45000</v>
          </cell>
          <cell r="Z280">
            <v>1</v>
          </cell>
          <cell r="AA280">
            <v>1</v>
          </cell>
          <cell r="AB280">
            <v>1</v>
          </cell>
          <cell r="AC280">
            <v>540000</v>
          </cell>
        </row>
        <row r="281">
          <cell r="A281" t="str">
            <v>Tarbijakaitseamet</v>
          </cell>
          <cell r="B281" t="str">
            <v>70003247</v>
          </cell>
          <cell r="C281" t="str">
            <v>70003247</v>
          </cell>
          <cell r="D281" t="str">
            <v>Tarbijakaitseamet</v>
          </cell>
          <cell r="E281">
            <v>5</v>
          </cell>
          <cell r="F281" t="str">
            <v>muud ametid ja inspektsioonid</v>
          </cell>
          <cell r="G281" t="str">
            <v>012</v>
          </cell>
          <cell r="H281" t="str">
            <v>Majandus- ja Kommunikatsiooniministeerium</v>
          </cell>
          <cell r="I281" t="str">
            <v>MKM</v>
          </cell>
          <cell r="J281">
            <v>1</v>
          </cell>
          <cell r="K281">
            <v>3</v>
          </cell>
          <cell r="L281" t="str">
            <v>Ametid ja inspektsioonid</v>
          </cell>
          <cell r="M281" t="str">
            <v>ametiasutused</v>
          </cell>
          <cell r="N281">
            <v>1</v>
          </cell>
          <cell r="O281" t="str">
            <v>ameti- ja hallatavad asutused</v>
          </cell>
          <cell r="P281" t="str">
            <v>sisutööd</v>
          </cell>
          <cell r="Q281">
            <v>48</v>
          </cell>
          <cell r="R281">
            <v>47.5</v>
          </cell>
          <cell r="S281">
            <v>672450</v>
          </cell>
          <cell r="T281">
            <v>48</v>
          </cell>
          <cell r="U281">
            <v>47.5</v>
          </cell>
          <cell r="V281">
            <v>697112</v>
          </cell>
          <cell r="W281">
            <v>47</v>
          </cell>
          <cell r="X281">
            <v>46.5</v>
          </cell>
          <cell r="Y281">
            <v>676997</v>
          </cell>
          <cell r="Z281">
            <v>57</v>
          </cell>
          <cell r="AA281">
            <v>57</v>
          </cell>
          <cell r="AB281">
            <v>57</v>
          </cell>
          <cell r="AC281">
            <v>9569663</v>
          </cell>
        </row>
        <row r="282">
          <cell r="A282" t="str">
            <v>Tarbijakaitseamet</v>
          </cell>
          <cell r="B282" t="str">
            <v>70003247</v>
          </cell>
          <cell r="C282" t="str">
            <v>70003247</v>
          </cell>
          <cell r="D282" t="str">
            <v>Tarbijakaitseamet</v>
          </cell>
          <cell r="E282">
            <v>5</v>
          </cell>
          <cell r="F282" t="str">
            <v>muud ametid ja inspektsioonid</v>
          </cell>
          <cell r="G282" t="str">
            <v>012</v>
          </cell>
          <cell r="H282" t="str">
            <v>Majandus- ja Kommunikatsiooniministeerium</v>
          </cell>
          <cell r="I282" t="str">
            <v>MKM</v>
          </cell>
          <cell r="J282">
            <v>1</v>
          </cell>
          <cell r="K282">
            <v>3</v>
          </cell>
          <cell r="L282" t="str">
            <v>Ametid ja inspektsioonid</v>
          </cell>
          <cell r="M282" t="str">
            <v>ametiasutused</v>
          </cell>
          <cell r="N282">
            <v>1</v>
          </cell>
          <cell r="O282" t="str">
            <v>ameti- ja hallatavad asutused</v>
          </cell>
          <cell r="P282" t="str">
            <v>tugitööd</v>
          </cell>
          <cell r="Q282">
            <v>5</v>
          </cell>
          <cell r="R282">
            <v>5</v>
          </cell>
          <cell r="S282">
            <v>45069</v>
          </cell>
          <cell r="T282">
            <v>5</v>
          </cell>
          <cell r="U282">
            <v>5</v>
          </cell>
          <cell r="V282">
            <v>45069</v>
          </cell>
          <cell r="W282">
            <v>5</v>
          </cell>
          <cell r="X282">
            <v>5</v>
          </cell>
          <cell r="Y282">
            <v>46069</v>
          </cell>
          <cell r="Z282">
            <v>3</v>
          </cell>
          <cell r="AA282">
            <v>3</v>
          </cell>
          <cell r="AB282">
            <v>3</v>
          </cell>
          <cell r="AC282">
            <v>448428</v>
          </cell>
        </row>
        <row r="283">
          <cell r="A283" t="str">
            <v>Ravimiamet</v>
          </cell>
          <cell r="B283" t="str">
            <v>70003477</v>
          </cell>
          <cell r="C283" t="str">
            <v>70003477</v>
          </cell>
          <cell r="D283" t="str">
            <v>Ravimiamet</v>
          </cell>
          <cell r="E283">
            <v>5</v>
          </cell>
          <cell r="F283" t="str">
            <v>muud ametid ja inspektsioonid</v>
          </cell>
          <cell r="G283" t="str">
            <v>016</v>
          </cell>
          <cell r="H283" t="str">
            <v>Sotsiaalministeerium</v>
          </cell>
          <cell r="I283" t="str">
            <v>SoM</v>
          </cell>
          <cell r="J283">
            <v>1</v>
          </cell>
          <cell r="K283">
            <v>3</v>
          </cell>
          <cell r="L283" t="str">
            <v>Ametid ja inspektsioonid</v>
          </cell>
          <cell r="M283" t="str">
            <v>ametiasutused</v>
          </cell>
          <cell r="N283">
            <v>1</v>
          </cell>
          <cell r="O283" t="str">
            <v>ameti- ja hallatavad asutused</v>
          </cell>
          <cell r="P283" t="str">
            <v>juhitööd</v>
          </cell>
          <cell r="Q283">
            <v>2</v>
          </cell>
          <cell r="R283">
            <v>2</v>
          </cell>
          <cell r="S283">
            <v>69650</v>
          </cell>
          <cell r="T283">
            <v>2</v>
          </cell>
          <cell r="U283">
            <v>2</v>
          </cell>
          <cell r="V283">
            <v>69650</v>
          </cell>
          <cell r="W283">
            <v>2</v>
          </cell>
          <cell r="X283">
            <v>2</v>
          </cell>
          <cell r="Y283">
            <v>71740</v>
          </cell>
          <cell r="Z283">
            <v>2</v>
          </cell>
          <cell r="AA283">
            <v>2</v>
          </cell>
          <cell r="AB283">
            <v>2</v>
          </cell>
          <cell r="AC283">
            <v>860880</v>
          </cell>
        </row>
        <row r="284">
          <cell r="A284" t="str">
            <v>Ravimiamet</v>
          </cell>
          <cell r="B284" t="str">
            <v>70003477</v>
          </cell>
          <cell r="C284" t="str">
            <v>70003477</v>
          </cell>
          <cell r="D284" t="str">
            <v>Ravimiamet</v>
          </cell>
          <cell r="E284">
            <v>5</v>
          </cell>
          <cell r="F284" t="str">
            <v>muud ametid ja inspektsioonid</v>
          </cell>
          <cell r="G284" t="str">
            <v>016</v>
          </cell>
          <cell r="H284" t="str">
            <v>Sotsiaalministeerium</v>
          </cell>
          <cell r="I284" t="str">
            <v>SoM</v>
          </cell>
          <cell r="J284">
            <v>1</v>
          </cell>
          <cell r="K284">
            <v>3</v>
          </cell>
          <cell r="L284" t="str">
            <v>Ametid ja inspektsioonid</v>
          </cell>
          <cell r="M284" t="str">
            <v>ametiasutused</v>
          </cell>
          <cell r="N284">
            <v>1</v>
          </cell>
          <cell r="O284" t="str">
            <v>ameti- ja hallatavad asutused</v>
          </cell>
          <cell r="P284" t="str">
            <v>sisutööd</v>
          </cell>
          <cell r="Q284">
            <v>62</v>
          </cell>
          <cell r="R284">
            <v>57.5</v>
          </cell>
          <cell r="S284">
            <v>965126</v>
          </cell>
          <cell r="T284">
            <v>55</v>
          </cell>
          <cell r="U284">
            <v>51</v>
          </cell>
          <cell r="V284">
            <v>845573</v>
          </cell>
          <cell r="W284">
            <v>53</v>
          </cell>
          <cell r="X284">
            <v>49.4</v>
          </cell>
          <cell r="Y284">
            <v>892650</v>
          </cell>
          <cell r="Z284">
            <v>68</v>
          </cell>
          <cell r="AA284">
            <v>68</v>
          </cell>
          <cell r="AB284">
            <v>61</v>
          </cell>
          <cell r="AC284">
            <v>12908376</v>
          </cell>
        </row>
        <row r="285">
          <cell r="A285" t="str">
            <v>Ravimiamet</v>
          </cell>
          <cell r="B285" t="str">
            <v>70003477</v>
          </cell>
          <cell r="C285" t="str">
            <v>70003477</v>
          </cell>
          <cell r="D285" t="str">
            <v>Ravimiamet</v>
          </cell>
          <cell r="E285">
            <v>5</v>
          </cell>
          <cell r="F285" t="str">
            <v>muud ametid ja inspektsioonid</v>
          </cell>
          <cell r="G285" t="str">
            <v>016</v>
          </cell>
          <cell r="H285" t="str">
            <v>Sotsiaalministeerium</v>
          </cell>
          <cell r="I285" t="str">
            <v>SoM</v>
          </cell>
          <cell r="J285">
            <v>1</v>
          </cell>
          <cell r="K285">
            <v>3</v>
          </cell>
          <cell r="L285" t="str">
            <v>Ametid ja inspektsioonid</v>
          </cell>
          <cell r="M285" t="str">
            <v>ametiasutused</v>
          </cell>
          <cell r="N285">
            <v>1</v>
          </cell>
          <cell r="O285" t="str">
            <v>ameti- ja hallatavad asutused</v>
          </cell>
          <cell r="P285" t="str">
            <v>tugitööd</v>
          </cell>
          <cell r="Q285">
            <v>15</v>
          </cell>
          <cell r="R285">
            <v>14.15</v>
          </cell>
          <cell r="S285">
            <v>211560</v>
          </cell>
          <cell r="T285">
            <v>15</v>
          </cell>
          <cell r="U285">
            <v>15</v>
          </cell>
          <cell r="V285">
            <v>232132</v>
          </cell>
          <cell r="W285">
            <v>15</v>
          </cell>
          <cell r="X285">
            <v>14.75</v>
          </cell>
          <cell r="Y285">
            <v>242082</v>
          </cell>
          <cell r="Z285">
            <v>16</v>
          </cell>
          <cell r="AA285">
            <v>16</v>
          </cell>
          <cell r="AB285">
            <v>16</v>
          </cell>
          <cell r="AC285">
            <v>3024990</v>
          </cell>
        </row>
        <row r="286">
          <cell r="A286" t="str">
            <v>Riikliku Lepitaja Kantselei</v>
          </cell>
          <cell r="B286" t="str">
            <v>70003491</v>
          </cell>
          <cell r="C286" t="str">
            <v>muu_val_sekt</v>
          </cell>
          <cell r="D286" t="str">
            <v>muu valitsussektor</v>
          </cell>
          <cell r="E286">
            <v>15</v>
          </cell>
          <cell r="F286" t="str">
            <v>muu valitsussektor</v>
          </cell>
          <cell r="G286" t="str">
            <v>016</v>
          </cell>
          <cell r="H286" t="str">
            <v>Sotsiaalministeerium</v>
          </cell>
          <cell r="I286" t="str">
            <v>SoM</v>
          </cell>
          <cell r="J286">
            <v>2</v>
          </cell>
          <cell r="K286">
            <v>7</v>
          </cell>
          <cell r="L286" t="str">
            <v>Keskvalitsuse hallatavad asutused</v>
          </cell>
          <cell r="M286" t="str">
            <v>hallatavad asutused</v>
          </cell>
          <cell r="N286">
            <v>1</v>
          </cell>
          <cell r="O286" t="str">
            <v>ameti- ja hallatavad asutused</v>
          </cell>
          <cell r="P286" t="str">
            <v>juhitööd</v>
          </cell>
          <cell r="Q286">
            <v>1</v>
          </cell>
          <cell r="R286">
            <v>1</v>
          </cell>
          <cell r="S286">
            <v>44279</v>
          </cell>
        </row>
        <row r="287">
          <cell r="A287" t="str">
            <v>Riikliku Lepitaja Kantselei</v>
          </cell>
          <cell r="B287" t="str">
            <v>70003491</v>
          </cell>
          <cell r="C287" t="str">
            <v>muu_val_sekt</v>
          </cell>
          <cell r="D287" t="str">
            <v>muu valitsussektor</v>
          </cell>
          <cell r="E287">
            <v>15</v>
          </cell>
          <cell r="F287" t="str">
            <v>muu valitsussektor</v>
          </cell>
          <cell r="G287" t="str">
            <v>016</v>
          </cell>
          <cell r="H287" t="str">
            <v>Sotsiaalministeerium</v>
          </cell>
          <cell r="I287" t="str">
            <v>SoM</v>
          </cell>
          <cell r="J287">
            <v>2</v>
          </cell>
          <cell r="K287">
            <v>7</v>
          </cell>
          <cell r="L287" t="str">
            <v>Keskvalitsuse hallatavad asutused</v>
          </cell>
          <cell r="M287" t="str">
            <v>hallatavad asutused</v>
          </cell>
          <cell r="N287">
            <v>1</v>
          </cell>
          <cell r="O287" t="str">
            <v>ameti- ja hallatavad asutused</v>
          </cell>
          <cell r="P287" t="str">
            <v>sisutööd</v>
          </cell>
          <cell r="Q287">
            <v>1</v>
          </cell>
          <cell r="R287">
            <v>1</v>
          </cell>
          <cell r="S287">
            <v>21585</v>
          </cell>
          <cell r="T287">
            <v>2</v>
          </cell>
          <cell r="U287">
            <v>2</v>
          </cell>
          <cell r="V287">
            <v>65387</v>
          </cell>
          <cell r="W287">
            <v>2</v>
          </cell>
          <cell r="X287">
            <v>2</v>
          </cell>
          <cell r="Y287">
            <v>59756</v>
          </cell>
          <cell r="Z287">
            <v>2</v>
          </cell>
          <cell r="AA287">
            <v>2</v>
          </cell>
          <cell r="AB287">
            <v>2</v>
          </cell>
          <cell r="AC287">
            <v>747606</v>
          </cell>
        </row>
        <row r="288">
          <cell r="A288" t="str">
            <v>Riikliku Lepitaja Kantselei</v>
          </cell>
          <cell r="B288" t="str">
            <v>70003491</v>
          </cell>
          <cell r="C288" t="str">
            <v>muu_val_sekt</v>
          </cell>
          <cell r="D288" t="str">
            <v>muu valitsussektor</v>
          </cell>
          <cell r="E288">
            <v>15</v>
          </cell>
          <cell r="F288" t="str">
            <v>muu valitsussektor</v>
          </cell>
          <cell r="G288" t="str">
            <v>016</v>
          </cell>
          <cell r="H288" t="str">
            <v>Sotsiaalministeerium</v>
          </cell>
          <cell r="I288" t="str">
            <v>SoM</v>
          </cell>
          <cell r="J288">
            <v>2</v>
          </cell>
          <cell r="K288">
            <v>7</v>
          </cell>
          <cell r="L288" t="str">
            <v>Keskvalitsuse hallatavad asutused</v>
          </cell>
          <cell r="M288" t="str">
            <v>hallatavad asutused</v>
          </cell>
          <cell r="N288">
            <v>1</v>
          </cell>
          <cell r="O288" t="str">
            <v>ameti- ja hallatavad asutused</v>
          </cell>
          <cell r="P288" t="str">
            <v>tugitööd</v>
          </cell>
          <cell r="Q288">
            <v>1</v>
          </cell>
          <cell r="R288">
            <v>0.8</v>
          </cell>
          <cell r="S288">
            <v>12577</v>
          </cell>
          <cell r="T288">
            <v>1</v>
          </cell>
          <cell r="U288">
            <v>0.8</v>
          </cell>
          <cell r="V288">
            <v>12577</v>
          </cell>
          <cell r="W288">
            <v>1</v>
          </cell>
          <cell r="X288">
            <v>0.8</v>
          </cell>
          <cell r="Y288">
            <v>13524</v>
          </cell>
          <cell r="Z288">
            <v>1</v>
          </cell>
          <cell r="AA288">
            <v>1</v>
          </cell>
          <cell r="AB288">
            <v>1</v>
          </cell>
          <cell r="AC288">
            <v>162288</v>
          </cell>
        </row>
        <row r="289">
          <cell r="A289" t="str">
            <v>Eesti Tervishoiu Muuseum</v>
          </cell>
          <cell r="B289" t="str">
            <v>70003514</v>
          </cell>
          <cell r="C289" t="str">
            <v>muuseum</v>
          </cell>
          <cell r="D289" t="str">
            <v>muuseumid</v>
          </cell>
          <cell r="E289">
            <v>11</v>
          </cell>
          <cell r="F289" t="str">
            <v>kultuuriasutused</v>
          </cell>
          <cell r="G289" t="str">
            <v>011</v>
          </cell>
          <cell r="H289" t="str">
            <v>Kultuuriministeerium</v>
          </cell>
          <cell r="I289" t="str">
            <v>KuM</v>
          </cell>
          <cell r="J289">
            <v>2</v>
          </cell>
          <cell r="K289">
            <v>7</v>
          </cell>
          <cell r="L289" t="str">
            <v>Keskvalitsuse hallatavad asutused</v>
          </cell>
          <cell r="M289" t="str">
            <v>hallatavad asutused</v>
          </cell>
          <cell r="N289">
            <v>1</v>
          </cell>
          <cell r="O289" t="str">
            <v>ameti- ja hallatavad asutused</v>
          </cell>
          <cell r="P289" t="str">
            <v>juhitööd</v>
          </cell>
          <cell r="Q289">
            <v>1</v>
          </cell>
          <cell r="R289">
            <v>1</v>
          </cell>
          <cell r="S289">
            <v>20000</v>
          </cell>
          <cell r="T289">
            <v>1</v>
          </cell>
          <cell r="U289">
            <v>1</v>
          </cell>
          <cell r="V289">
            <v>20000</v>
          </cell>
          <cell r="W289">
            <v>1</v>
          </cell>
          <cell r="X289">
            <v>1</v>
          </cell>
          <cell r="Y289">
            <v>20000</v>
          </cell>
          <cell r="Z289">
            <v>1</v>
          </cell>
          <cell r="AA289">
            <v>1</v>
          </cell>
          <cell r="AB289">
            <v>1</v>
          </cell>
          <cell r="AC289">
            <v>224090</v>
          </cell>
        </row>
        <row r="290">
          <cell r="A290" t="str">
            <v>Eesti Tervishoiu Muuseum</v>
          </cell>
          <cell r="B290" t="str">
            <v>70003514</v>
          </cell>
          <cell r="C290" t="str">
            <v>muuseum</v>
          </cell>
          <cell r="D290" t="str">
            <v>muuseumid</v>
          </cell>
          <cell r="E290">
            <v>11</v>
          </cell>
          <cell r="F290" t="str">
            <v>kultuuriasutused</v>
          </cell>
          <cell r="G290" t="str">
            <v>011</v>
          </cell>
          <cell r="H290" t="str">
            <v>Kultuuriministeerium</v>
          </cell>
          <cell r="I290" t="str">
            <v>KuM</v>
          </cell>
          <cell r="J290">
            <v>2</v>
          </cell>
          <cell r="K290">
            <v>7</v>
          </cell>
          <cell r="L290" t="str">
            <v>Keskvalitsuse hallatavad asutused</v>
          </cell>
          <cell r="M290" t="str">
            <v>hallatavad asutused</v>
          </cell>
          <cell r="N290">
            <v>1</v>
          </cell>
          <cell r="O290" t="str">
            <v>ameti- ja hallatavad asutused</v>
          </cell>
          <cell r="P290" t="str">
            <v>sisutööd</v>
          </cell>
          <cell r="Q290">
            <v>5</v>
          </cell>
          <cell r="R290">
            <v>4.5</v>
          </cell>
          <cell r="S290">
            <v>52400</v>
          </cell>
          <cell r="T290">
            <v>5</v>
          </cell>
          <cell r="U290">
            <v>4.5</v>
          </cell>
          <cell r="V290">
            <v>52400</v>
          </cell>
          <cell r="W290">
            <v>5</v>
          </cell>
          <cell r="X290">
            <v>5</v>
          </cell>
          <cell r="Y290">
            <v>52400</v>
          </cell>
          <cell r="Z290">
            <v>5</v>
          </cell>
          <cell r="AA290">
            <v>5</v>
          </cell>
          <cell r="AB290">
            <v>5</v>
          </cell>
          <cell r="AC290">
            <v>587116</v>
          </cell>
        </row>
        <row r="291">
          <cell r="A291" t="str">
            <v>Eesti Tervishoiu Muuseum</v>
          </cell>
          <cell r="B291" t="str">
            <v>70003514</v>
          </cell>
          <cell r="C291" t="str">
            <v>muuseum</v>
          </cell>
          <cell r="D291" t="str">
            <v>muuseumid</v>
          </cell>
          <cell r="E291">
            <v>11</v>
          </cell>
          <cell r="F291" t="str">
            <v>kultuuriasutused</v>
          </cell>
          <cell r="G291" t="str">
            <v>011</v>
          </cell>
          <cell r="H291" t="str">
            <v>Kultuuriministeerium</v>
          </cell>
          <cell r="I291" t="str">
            <v>KuM</v>
          </cell>
          <cell r="J291">
            <v>2</v>
          </cell>
          <cell r="K291">
            <v>7</v>
          </cell>
          <cell r="L291" t="str">
            <v>Keskvalitsuse hallatavad asutused</v>
          </cell>
          <cell r="M291" t="str">
            <v>hallatavad asutused</v>
          </cell>
          <cell r="N291">
            <v>1</v>
          </cell>
          <cell r="O291" t="str">
            <v>ameti- ja hallatavad asutused</v>
          </cell>
          <cell r="P291" t="str">
            <v>tugitööd</v>
          </cell>
          <cell r="Q291">
            <v>9</v>
          </cell>
          <cell r="R291">
            <v>9</v>
          </cell>
          <cell r="S291">
            <v>58800</v>
          </cell>
          <cell r="T291">
            <v>9</v>
          </cell>
          <cell r="U291">
            <v>9</v>
          </cell>
          <cell r="V291">
            <v>58800</v>
          </cell>
          <cell r="W291">
            <v>9</v>
          </cell>
          <cell r="X291">
            <v>9</v>
          </cell>
          <cell r="Y291">
            <v>58800</v>
          </cell>
          <cell r="Z291">
            <v>9</v>
          </cell>
          <cell r="AA291">
            <v>9</v>
          </cell>
          <cell r="AB291">
            <v>9</v>
          </cell>
          <cell r="AC291">
            <v>672010</v>
          </cell>
        </row>
        <row r="292">
          <cell r="A292" t="str">
            <v>Astangu Kutserehabilitatsiooni Keskus</v>
          </cell>
          <cell r="B292" t="str">
            <v>70003566</v>
          </cell>
          <cell r="C292" t="str">
            <v>hoolekanne</v>
          </cell>
          <cell r="D292" t="str">
            <v>hoolekandeasutusesed</v>
          </cell>
          <cell r="E292">
            <v>13</v>
          </cell>
          <cell r="F292" t="str">
            <v>hoolekandeasutusesed</v>
          </cell>
          <cell r="G292" t="str">
            <v>016</v>
          </cell>
          <cell r="H292" t="str">
            <v>Sotsiaalministeerium</v>
          </cell>
          <cell r="I292" t="str">
            <v>SoM</v>
          </cell>
          <cell r="J292">
            <v>2</v>
          </cell>
          <cell r="K292">
            <v>7</v>
          </cell>
          <cell r="L292" t="str">
            <v>Keskvalitsuse hallatavad asutused</v>
          </cell>
          <cell r="M292" t="str">
            <v>hallatavad asutused</v>
          </cell>
          <cell r="N292">
            <v>1</v>
          </cell>
          <cell r="O292" t="str">
            <v>ameti- ja hallatavad asutused</v>
          </cell>
          <cell r="P292" t="str">
            <v>juhitööd</v>
          </cell>
          <cell r="Q292">
            <v>2</v>
          </cell>
          <cell r="R292">
            <v>2</v>
          </cell>
          <cell r="S292">
            <v>58587</v>
          </cell>
          <cell r="T292">
            <v>5</v>
          </cell>
          <cell r="U292">
            <v>5</v>
          </cell>
          <cell r="V292">
            <v>131387</v>
          </cell>
          <cell r="W292">
            <v>4</v>
          </cell>
          <cell r="X292">
            <v>4</v>
          </cell>
          <cell r="Y292">
            <v>111587</v>
          </cell>
          <cell r="Z292">
            <v>13</v>
          </cell>
          <cell r="AA292">
            <v>13</v>
          </cell>
          <cell r="AB292">
            <v>13</v>
          </cell>
          <cell r="AC292">
            <v>3529692</v>
          </cell>
        </row>
        <row r="293">
          <cell r="A293" t="str">
            <v>Astangu Kutserehabilitatsiooni Keskus</v>
          </cell>
          <cell r="B293" t="str">
            <v>70003566</v>
          </cell>
          <cell r="C293" t="str">
            <v>hoolekanne</v>
          </cell>
          <cell r="D293" t="str">
            <v>hoolekandeasutusesed</v>
          </cell>
          <cell r="E293">
            <v>13</v>
          </cell>
          <cell r="F293" t="str">
            <v>hoolekandeasutusesed</v>
          </cell>
          <cell r="G293" t="str">
            <v>016</v>
          </cell>
          <cell r="H293" t="str">
            <v>Sotsiaalministeerium</v>
          </cell>
          <cell r="I293" t="str">
            <v>SoM</v>
          </cell>
          <cell r="J293">
            <v>2</v>
          </cell>
          <cell r="K293">
            <v>7</v>
          </cell>
          <cell r="L293" t="str">
            <v>Keskvalitsuse hallatavad asutused</v>
          </cell>
          <cell r="M293" t="str">
            <v>hallatavad asutused</v>
          </cell>
          <cell r="N293">
            <v>1</v>
          </cell>
          <cell r="O293" t="str">
            <v>ameti- ja hallatavad asutused</v>
          </cell>
          <cell r="P293" t="str">
            <v>sisutööd</v>
          </cell>
          <cell r="Q293">
            <v>58.5</v>
          </cell>
          <cell r="R293">
            <v>53.11</v>
          </cell>
          <cell r="S293">
            <v>740833</v>
          </cell>
          <cell r="T293">
            <v>47</v>
          </cell>
          <cell r="U293">
            <v>44.120000000000005</v>
          </cell>
          <cell r="V293">
            <v>652006</v>
          </cell>
          <cell r="W293">
            <v>47</v>
          </cell>
          <cell r="X293">
            <v>43.370000000000005</v>
          </cell>
          <cell r="Y293">
            <v>645309</v>
          </cell>
          <cell r="Z293">
            <v>55</v>
          </cell>
          <cell r="AA293">
            <v>55</v>
          </cell>
          <cell r="AB293">
            <v>48</v>
          </cell>
          <cell r="AC293">
            <v>8409180</v>
          </cell>
        </row>
        <row r="294">
          <cell r="A294" t="str">
            <v>Astangu Kutserehabilitatsiooni Keskus</v>
          </cell>
          <cell r="B294" t="str">
            <v>70003566</v>
          </cell>
          <cell r="C294" t="str">
            <v>hoolekanne</v>
          </cell>
          <cell r="D294" t="str">
            <v>hoolekandeasutusesed</v>
          </cell>
          <cell r="E294">
            <v>13</v>
          </cell>
          <cell r="F294" t="str">
            <v>hoolekandeasutusesed</v>
          </cell>
          <cell r="G294" t="str">
            <v>016</v>
          </cell>
          <cell r="H294" t="str">
            <v>Sotsiaalministeerium</v>
          </cell>
          <cell r="I294" t="str">
            <v>SoM</v>
          </cell>
          <cell r="J294">
            <v>2</v>
          </cell>
          <cell r="K294">
            <v>7</v>
          </cell>
          <cell r="L294" t="str">
            <v>Keskvalitsuse hallatavad asutused</v>
          </cell>
          <cell r="M294" t="str">
            <v>hallatavad asutused</v>
          </cell>
          <cell r="N294">
            <v>1</v>
          </cell>
          <cell r="O294" t="str">
            <v>ameti- ja hallatavad asutused</v>
          </cell>
          <cell r="P294" t="str">
            <v>tugitööd</v>
          </cell>
          <cell r="Q294">
            <v>43.5</v>
          </cell>
          <cell r="R294">
            <v>43</v>
          </cell>
          <cell r="S294">
            <v>426400</v>
          </cell>
          <cell r="T294">
            <v>44</v>
          </cell>
          <cell r="U294">
            <v>42.957999999999998</v>
          </cell>
          <cell r="V294">
            <v>388803</v>
          </cell>
          <cell r="W294">
            <v>42</v>
          </cell>
          <cell r="X294">
            <v>40.957999999999998</v>
          </cell>
          <cell r="Y294">
            <v>364083</v>
          </cell>
          <cell r="Z294">
            <v>41</v>
          </cell>
          <cell r="AA294">
            <v>41</v>
          </cell>
          <cell r="AB294">
            <v>40</v>
          </cell>
          <cell r="AC294">
            <v>4168476</v>
          </cell>
        </row>
        <row r="295">
          <cell r="A295" t="str">
            <v>Eesti Kohtuekspertiisi Instituut</v>
          </cell>
          <cell r="B295" t="str">
            <v>70003572</v>
          </cell>
          <cell r="C295" t="str">
            <v>70003572</v>
          </cell>
          <cell r="D295" t="str">
            <v>Eesti Kohtuekspertiisi Instituut</v>
          </cell>
          <cell r="E295">
            <v>15</v>
          </cell>
          <cell r="F295" t="str">
            <v>muu valitsussektor</v>
          </cell>
          <cell r="G295" t="str">
            <v>008</v>
          </cell>
          <cell r="H295" t="str">
            <v>Justiitsministeerium</v>
          </cell>
          <cell r="I295" t="str">
            <v>JuM</v>
          </cell>
          <cell r="J295">
            <v>2</v>
          </cell>
          <cell r="K295">
            <v>7</v>
          </cell>
          <cell r="L295" t="str">
            <v>Keskvalitsuse hallatavad asutused</v>
          </cell>
          <cell r="M295" t="str">
            <v>hallatavad asutused</v>
          </cell>
          <cell r="N295">
            <v>1</v>
          </cell>
          <cell r="O295" t="str">
            <v>ameti- ja hallatavad asutused</v>
          </cell>
          <cell r="P295" t="str">
            <v>juhitööd</v>
          </cell>
          <cell r="Q295">
            <v>3</v>
          </cell>
          <cell r="R295">
            <v>2.5</v>
          </cell>
          <cell r="S295">
            <v>100000</v>
          </cell>
          <cell r="T295">
            <v>3</v>
          </cell>
          <cell r="U295">
            <v>2</v>
          </cell>
          <cell r="V295">
            <v>97000</v>
          </cell>
          <cell r="W295">
            <v>3</v>
          </cell>
          <cell r="X295">
            <v>2</v>
          </cell>
          <cell r="Y295">
            <v>97000</v>
          </cell>
          <cell r="Z295">
            <v>2</v>
          </cell>
          <cell r="AA295">
            <v>3</v>
          </cell>
          <cell r="AB295">
            <v>2</v>
          </cell>
          <cell r="AC295">
            <v>1164000</v>
          </cell>
        </row>
        <row r="296">
          <cell r="A296" t="str">
            <v>Eesti Kohtuekspertiisi Instituut</v>
          </cell>
          <cell r="B296" t="str">
            <v>70003572</v>
          </cell>
          <cell r="C296" t="str">
            <v>70003572</v>
          </cell>
          <cell r="D296" t="str">
            <v>Eesti Kohtuekspertiisi Instituut</v>
          </cell>
          <cell r="E296">
            <v>15</v>
          </cell>
          <cell r="F296" t="str">
            <v>muu valitsussektor</v>
          </cell>
          <cell r="G296" t="str">
            <v>008</v>
          </cell>
          <cell r="H296" t="str">
            <v>Justiitsministeerium</v>
          </cell>
          <cell r="I296" t="str">
            <v>JuM</v>
          </cell>
          <cell r="J296">
            <v>2</v>
          </cell>
          <cell r="K296">
            <v>7</v>
          </cell>
          <cell r="L296" t="str">
            <v>Keskvalitsuse hallatavad asutused</v>
          </cell>
          <cell r="M296" t="str">
            <v>hallatavad asutused</v>
          </cell>
          <cell r="N296">
            <v>1</v>
          </cell>
          <cell r="O296" t="str">
            <v>ameti- ja hallatavad asutused</v>
          </cell>
          <cell r="P296" t="str">
            <v>sisutööd</v>
          </cell>
          <cell r="Q296">
            <v>124</v>
          </cell>
          <cell r="R296">
            <v>114.7</v>
          </cell>
          <cell r="S296">
            <v>1900527</v>
          </cell>
          <cell r="T296">
            <v>120</v>
          </cell>
          <cell r="U296">
            <v>109.95</v>
          </cell>
          <cell r="V296">
            <v>1946300</v>
          </cell>
          <cell r="W296">
            <v>120</v>
          </cell>
          <cell r="X296">
            <v>108.9</v>
          </cell>
          <cell r="Y296">
            <v>1810941</v>
          </cell>
          <cell r="Z296">
            <v>107</v>
          </cell>
          <cell r="AA296">
            <v>150</v>
          </cell>
          <cell r="AB296">
            <v>112</v>
          </cell>
          <cell r="AC296">
            <v>20930892</v>
          </cell>
        </row>
        <row r="297">
          <cell r="A297" t="str">
            <v>Eesti Kohtuekspertiisi Instituut</v>
          </cell>
          <cell r="B297" t="str">
            <v>70003572</v>
          </cell>
          <cell r="C297" t="str">
            <v>70003572</v>
          </cell>
          <cell r="D297" t="str">
            <v>Eesti Kohtuekspertiisi Instituut</v>
          </cell>
          <cell r="E297">
            <v>15</v>
          </cell>
          <cell r="F297" t="str">
            <v>muu valitsussektor</v>
          </cell>
          <cell r="G297" t="str">
            <v>008</v>
          </cell>
          <cell r="H297" t="str">
            <v>Justiitsministeerium</v>
          </cell>
          <cell r="I297" t="str">
            <v>JuM</v>
          </cell>
          <cell r="J297">
            <v>2</v>
          </cell>
          <cell r="K297">
            <v>7</v>
          </cell>
          <cell r="L297" t="str">
            <v>Keskvalitsuse hallatavad asutused</v>
          </cell>
          <cell r="M297" t="str">
            <v>hallatavad asutused</v>
          </cell>
          <cell r="N297">
            <v>1</v>
          </cell>
          <cell r="O297" t="str">
            <v>ameti- ja hallatavad asutused</v>
          </cell>
          <cell r="P297" t="str">
            <v>tugitööd</v>
          </cell>
          <cell r="Q297">
            <v>27</v>
          </cell>
          <cell r="R297">
            <v>26.75</v>
          </cell>
          <cell r="S297">
            <v>365151</v>
          </cell>
          <cell r="T297">
            <v>22</v>
          </cell>
          <cell r="U297">
            <v>21.75</v>
          </cell>
          <cell r="V297">
            <v>299550</v>
          </cell>
          <cell r="W297">
            <v>21</v>
          </cell>
          <cell r="X297">
            <v>20.5</v>
          </cell>
          <cell r="Y297">
            <v>270130</v>
          </cell>
          <cell r="Z297">
            <v>23</v>
          </cell>
          <cell r="AA297">
            <v>23</v>
          </cell>
          <cell r="AB297">
            <v>23</v>
          </cell>
          <cell r="AC297">
            <v>3380760</v>
          </cell>
        </row>
        <row r="298">
          <cell r="A298" t="str">
            <v>Võru Maavalitsus</v>
          </cell>
          <cell r="B298" t="str">
            <v>70003589</v>
          </cell>
          <cell r="C298" t="str">
            <v>maavalitsused</v>
          </cell>
          <cell r="D298" t="str">
            <v>maavalitsused</v>
          </cell>
          <cell r="E298">
            <v>7</v>
          </cell>
          <cell r="F298" t="str">
            <v>maavalitsused</v>
          </cell>
          <cell r="G298" t="str">
            <v>015</v>
          </cell>
          <cell r="H298" t="str">
            <v>Siseministeerium</v>
          </cell>
          <cell r="I298" t="str">
            <v>SiM</v>
          </cell>
          <cell r="J298">
            <v>1</v>
          </cell>
          <cell r="K298">
            <v>5</v>
          </cell>
          <cell r="L298" t="str">
            <v>Maavalitsused</v>
          </cell>
          <cell r="M298" t="str">
            <v>ametiasutused</v>
          </cell>
          <cell r="N298">
            <v>1</v>
          </cell>
          <cell r="O298" t="str">
            <v>ameti- ja hallatavad asutused</v>
          </cell>
          <cell r="P298" t="str">
            <v>juhitööd</v>
          </cell>
          <cell r="Q298">
            <v>2</v>
          </cell>
          <cell r="R298">
            <v>2</v>
          </cell>
          <cell r="S298">
            <v>69265</v>
          </cell>
          <cell r="T298">
            <v>2</v>
          </cell>
          <cell r="U298">
            <v>2</v>
          </cell>
          <cell r="V298">
            <v>65665</v>
          </cell>
          <cell r="W298">
            <v>2</v>
          </cell>
          <cell r="X298">
            <v>2</v>
          </cell>
          <cell r="Y298">
            <v>55765</v>
          </cell>
          <cell r="Z298">
            <v>2</v>
          </cell>
          <cell r="AA298">
            <v>2</v>
          </cell>
          <cell r="AB298">
            <v>2</v>
          </cell>
          <cell r="AC298">
            <v>771420</v>
          </cell>
        </row>
        <row r="299">
          <cell r="A299" t="str">
            <v>Võru Maavalitsus</v>
          </cell>
          <cell r="B299" t="str">
            <v>70003589</v>
          </cell>
          <cell r="C299" t="str">
            <v>maavalitsused</v>
          </cell>
          <cell r="D299" t="str">
            <v>maavalitsused</v>
          </cell>
          <cell r="E299">
            <v>7</v>
          </cell>
          <cell r="F299" t="str">
            <v>maavalitsused</v>
          </cell>
          <cell r="G299" t="str">
            <v>015</v>
          </cell>
          <cell r="H299" t="str">
            <v>Siseministeerium</v>
          </cell>
          <cell r="I299" t="str">
            <v>SiM</v>
          </cell>
          <cell r="J299">
            <v>1</v>
          </cell>
          <cell r="K299">
            <v>5</v>
          </cell>
          <cell r="L299" t="str">
            <v>Maavalitsused</v>
          </cell>
          <cell r="M299" t="str">
            <v>ametiasutused</v>
          </cell>
          <cell r="N299">
            <v>1</v>
          </cell>
          <cell r="O299" t="str">
            <v>ameti- ja hallatavad asutused</v>
          </cell>
          <cell r="P299" t="str">
            <v>sisutööd</v>
          </cell>
          <cell r="Q299">
            <v>22.5</v>
          </cell>
          <cell r="R299">
            <v>22</v>
          </cell>
          <cell r="S299">
            <v>235515</v>
          </cell>
          <cell r="T299">
            <v>18</v>
          </cell>
          <cell r="U299">
            <v>18</v>
          </cell>
          <cell r="V299">
            <v>217300</v>
          </cell>
          <cell r="W299">
            <v>17.5</v>
          </cell>
          <cell r="X299">
            <v>17.5</v>
          </cell>
          <cell r="Y299">
            <v>201080</v>
          </cell>
          <cell r="Z299">
            <v>21</v>
          </cell>
          <cell r="AA299">
            <v>23</v>
          </cell>
          <cell r="AB299">
            <v>23</v>
          </cell>
          <cell r="AC299">
            <v>2830608</v>
          </cell>
        </row>
        <row r="300">
          <cell r="A300" t="str">
            <v>Võru Maavalitsus</v>
          </cell>
          <cell r="B300" t="str">
            <v>70003589</v>
          </cell>
          <cell r="C300" t="str">
            <v>maavalitsused</v>
          </cell>
          <cell r="D300" t="str">
            <v>maavalitsused</v>
          </cell>
          <cell r="E300">
            <v>7</v>
          </cell>
          <cell r="F300" t="str">
            <v>maavalitsused</v>
          </cell>
          <cell r="G300" t="str">
            <v>015</v>
          </cell>
          <cell r="H300" t="str">
            <v>Siseministeerium</v>
          </cell>
          <cell r="I300" t="str">
            <v>SiM</v>
          </cell>
          <cell r="J300">
            <v>1</v>
          </cell>
          <cell r="K300">
            <v>5</v>
          </cell>
          <cell r="L300" t="str">
            <v>Maavalitsused</v>
          </cell>
          <cell r="M300" t="str">
            <v>ametiasutused</v>
          </cell>
          <cell r="N300">
            <v>1</v>
          </cell>
          <cell r="O300" t="str">
            <v>ameti- ja hallatavad asutused</v>
          </cell>
          <cell r="P300" t="str">
            <v>tugitööd</v>
          </cell>
          <cell r="Q300">
            <v>14</v>
          </cell>
          <cell r="R300">
            <v>13.5</v>
          </cell>
          <cell r="S300">
            <v>133992</v>
          </cell>
          <cell r="T300">
            <v>13</v>
          </cell>
          <cell r="U300">
            <v>13</v>
          </cell>
          <cell r="V300">
            <v>134059</v>
          </cell>
          <cell r="W300">
            <v>11.5</v>
          </cell>
          <cell r="X300">
            <v>11.5</v>
          </cell>
          <cell r="Y300">
            <v>110947</v>
          </cell>
          <cell r="Z300">
            <v>12</v>
          </cell>
          <cell r="AA300">
            <v>12</v>
          </cell>
          <cell r="AB300">
            <v>12</v>
          </cell>
          <cell r="AC300">
            <v>1321692</v>
          </cell>
        </row>
        <row r="301">
          <cell r="A301" t="str">
            <v>Dr. Fr. R. Kreutzwaldi Memoriaalmuuseum</v>
          </cell>
          <cell r="B301" t="str">
            <v>70003632</v>
          </cell>
          <cell r="C301" t="str">
            <v>muuseum</v>
          </cell>
          <cell r="D301" t="str">
            <v>muuseumid</v>
          </cell>
          <cell r="E301">
            <v>11</v>
          </cell>
          <cell r="F301" t="str">
            <v>kultuuriasutused</v>
          </cell>
          <cell r="G301" t="str">
            <v>011</v>
          </cell>
          <cell r="H301" t="str">
            <v>Kultuuriministeerium</v>
          </cell>
          <cell r="I301" t="str">
            <v>KuM</v>
          </cell>
          <cell r="J301">
            <v>2</v>
          </cell>
          <cell r="K301">
            <v>7</v>
          </cell>
          <cell r="L301" t="str">
            <v>Keskvalitsuse hallatavad asutused</v>
          </cell>
          <cell r="M301" t="str">
            <v>hallatavad asutused</v>
          </cell>
          <cell r="N301">
            <v>1</v>
          </cell>
          <cell r="O301" t="str">
            <v>ameti- ja hallatavad asutused</v>
          </cell>
          <cell r="P301" t="str">
            <v>juhitööd</v>
          </cell>
          <cell r="Q301">
            <v>4</v>
          </cell>
          <cell r="R301">
            <v>4</v>
          </cell>
          <cell r="S301">
            <v>44080</v>
          </cell>
          <cell r="T301">
            <v>4</v>
          </cell>
          <cell r="U301">
            <v>4</v>
          </cell>
          <cell r="V301">
            <v>40770</v>
          </cell>
          <cell r="W301">
            <v>4</v>
          </cell>
          <cell r="X301">
            <v>4</v>
          </cell>
          <cell r="Y301">
            <v>39425</v>
          </cell>
          <cell r="Z301">
            <v>4</v>
          </cell>
          <cell r="AA301">
            <v>4</v>
          </cell>
          <cell r="AB301">
            <v>4</v>
          </cell>
          <cell r="AC301">
            <v>473100</v>
          </cell>
        </row>
        <row r="302">
          <cell r="A302" t="str">
            <v>Dr. Fr. R. Kreutzwaldi Memoriaalmuuseum</v>
          </cell>
          <cell r="B302" t="str">
            <v>70003632</v>
          </cell>
          <cell r="C302" t="str">
            <v>muuseum</v>
          </cell>
          <cell r="D302" t="str">
            <v>muuseumid</v>
          </cell>
          <cell r="E302">
            <v>11</v>
          </cell>
          <cell r="F302" t="str">
            <v>kultuuriasutused</v>
          </cell>
          <cell r="G302" t="str">
            <v>011</v>
          </cell>
          <cell r="H302" t="str">
            <v>Kultuuriministeerium</v>
          </cell>
          <cell r="I302" t="str">
            <v>KuM</v>
          </cell>
          <cell r="J302">
            <v>2</v>
          </cell>
          <cell r="K302">
            <v>7</v>
          </cell>
          <cell r="L302" t="str">
            <v>Keskvalitsuse hallatavad asutused</v>
          </cell>
          <cell r="M302" t="str">
            <v>hallatavad asutused</v>
          </cell>
          <cell r="N302">
            <v>1</v>
          </cell>
          <cell r="O302" t="str">
            <v>ameti- ja hallatavad asutused</v>
          </cell>
          <cell r="P302" t="str">
            <v>sisutööd</v>
          </cell>
          <cell r="Q302">
            <v>11</v>
          </cell>
          <cell r="R302">
            <v>11</v>
          </cell>
          <cell r="S302">
            <v>70120</v>
          </cell>
          <cell r="T302">
            <v>12.8</v>
          </cell>
          <cell r="U302">
            <v>12.8</v>
          </cell>
          <cell r="V302">
            <v>71580</v>
          </cell>
          <cell r="W302">
            <v>11</v>
          </cell>
          <cell r="X302">
            <v>11</v>
          </cell>
          <cell r="Y302">
            <v>61925</v>
          </cell>
          <cell r="Z302">
            <v>11</v>
          </cell>
          <cell r="AA302">
            <v>13</v>
          </cell>
          <cell r="AB302">
            <v>13</v>
          </cell>
          <cell r="AC302">
            <v>926703</v>
          </cell>
        </row>
        <row r="303">
          <cell r="A303" t="str">
            <v>Dr. Fr. R. Kreutzwaldi Memoriaalmuuseum</v>
          </cell>
          <cell r="B303" t="str">
            <v>70003632</v>
          </cell>
          <cell r="C303" t="str">
            <v>muuseum</v>
          </cell>
          <cell r="D303" t="str">
            <v>muuseumid</v>
          </cell>
          <cell r="E303">
            <v>11</v>
          </cell>
          <cell r="F303" t="str">
            <v>kultuuriasutused</v>
          </cell>
          <cell r="G303" t="str">
            <v>011</v>
          </cell>
          <cell r="H303" t="str">
            <v>Kultuuriministeerium</v>
          </cell>
          <cell r="I303" t="str">
            <v>KuM</v>
          </cell>
          <cell r="J303">
            <v>2</v>
          </cell>
          <cell r="K303">
            <v>7</v>
          </cell>
          <cell r="L303" t="str">
            <v>Keskvalitsuse hallatavad asutused</v>
          </cell>
          <cell r="M303" t="str">
            <v>hallatavad asutused</v>
          </cell>
          <cell r="N303">
            <v>1</v>
          </cell>
          <cell r="O303" t="str">
            <v>ameti- ja hallatavad asutused</v>
          </cell>
          <cell r="P303" t="str">
            <v>tugitööd</v>
          </cell>
          <cell r="Q303">
            <v>6.3</v>
          </cell>
          <cell r="R303">
            <v>6.3</v>
          </cell>
          <cell r="S303">
            <v>38035</v>
          </cell>
          <cell r="T303">
            <v>4.5</v>
          </cell>
          <cell r="U303">
            <v>4.5</v>
          </cell>
          <cell r="V303">
            <v>28205</v>
          </cell>
          <cell r="W303">
            <v>6</v>
          </cell>
          <cell r="X303">
            <v>6</v>
          </cell>
          <cell r="Y303">
            <v>33420</v>
          </cell>
          <cell r="Z303">
            <v>6</v>
          </cell>
          <cell r="AA303">
            <v>6</v>
          </cell>
          <cell r="AB303">
            <v>6</v>
          </cell>
          <cell r="AC303">
            <v>433440</v>
          </cell>
        </row>
        <row r="304">
          <cell r="A304" t="str">
            <v>Jõgeva Maaparandusbüroo</v>
          </cell>
          <cell r="B304" t="str">
            <v>70003655</v>
          </cell>
          <cell r="C304" t="str">
            <v>maaparandusbyroo</v>
          </cell>
          <cell r="D304" t="str">
            <v>Põlluajandusameti grupp</v>
          </cell>
          <cell r="E304">
            <v>5</v>
          </cell>
          <cell r="F304" t="str">
            <v>muud ametid ja inspektsioonid</v>
          </cell>
          <cell r="G304" t="str">
            <v>013</v>
          </cell>
          <cell r="H304" t="str">
            <v>Põllumajandusministeerium</v>
          </cell>
          <cell r="I304" t="str">
            <v>PõM</v>
          </cell>
          <cell r="J304">
            <v>2</v>
          </cell>
          <cell r="K304">
            <v>7</v>
          </cell>
          <cell r="L304" t="str">
            <v>Keskvalitsuse hallatavad asutused</v>
          </cell>
          <cell r="M304" t="str">
            <v>hallatavad asutused</v>
          </cell>
          <cell r="N304">
            <v>1</v>
          </cell>
          <cell r="O304" t="str">
            <v>ameti- ja hallatavad asutused</v>
          </cell>
          <cell r="P304" t="str">
            <v>juhitööd</v>
          </cell>
          <cell r="Q304">
            <v>2</v>
          </cell>
          <cell r="R304">
            <v>2</v>
          </cell>
          <cell r="S304">
            <v>28690</v>
          </cell>
          <cell r="T304">
            <v>2</v>
          </cell>
          <cell r="U304">
            <v>2</v>
          </cell>
          <cell r="V304">
            <v>28690</v>
          </cell>
        </row>
        <row r="305">
          <cell r="A305" t="str">
            <v>Jõgeva Maaparandusbüroo</v>
          </cell>
          <cell r="B305" t="str">
            <v>70003655</v>
          </cell>
          <cell r="C305" t="str">
            <v>maaparandusbyroo</v>
          </cell>
          <cell r="D305" t="str">
            <v>Põlluajandusameti grupp</v>
          </cell>
          <cell r="E305">
            <v>5</v>
          </cell>
          <cell r="F305" t="str">
            <v>muud ametid ja inspektsioonid</v>
          </cell>
          <cell r="G305" t="str">
            <v>013</v>
          </cell>
          <cell r="H305" t="str">
            <v>Põllumajandusministeerium</v>
          </cell>
          <cell r="I305" t="str">
            <v>PõM</v>
          </cell>
          <cell r="J305">
            <v>2</v>
          </cell>
          <cell r="K305">
            <v>7</v>
          </cell>
          <cell r="L305" t="str">
            <v>Keskvalitsuse hallatavad asutused</v>
          </cell>
          <cell r="M305" t="str">
            <v>hallatavad asutused</v>
          </cell>
          <cell r="N305">
            <v>1</v>
          </cell>
          <cell r="O305" t="str">
            <v>ameti- ja hallatavad asutused</v>
          </cell>
          <cell r="P305" t="str">
            <v>sisutööd</v>
          </cell>
          <cell r="Q305">
            <v>5</v>
          </cell>
          <cell r="R305">
            <v>5</v>
          </cell>
          <cell r="S305">
            <v>45695</v>
          </cell>
          <cell r="T305">
            <v>4</v>
          </cell>
          <cell r="U305">
            <v>4</v>
          </cell>
          <cell r="V305">
            <v>36556</v>
          </cell>
        </row>
        <row r="306">
          <cell r="A306" t="str">
            <v>Jõgeva Maaparandusbüroo</v>
          </cell>
          <cell r="B306" t="str">
            <v>70003655</v>
          </cell>
          <cell r="C306" t="str">
            <v>maaparandusbyroo</v>
          </cell>
          <cell r="D306" t="str">
            <v>Põlluajandusameti grupp</v>
          </cell>
          <cell r="E306">
            <v>5</v>
          </cell>
          <cell r="F306" t="str">
            <v>muud ametid ja inspektsioonid</v>
          </cell>
          <cell r="G306" t="str">
            <v>013</v>
          </cell>
          <cell r="H306" t="str">
            <v>Põllumajandusministeerium</v>
          </cell>
          <cell r="I306" t="str">
            <v>PõM</v>
          </cell>
          <cell r="J306">
            <v>2</v>
          </cell>
          <cell r="K306">
            <v>7</v>
          </cell>
          <cell r="L306" t="str">
            <v>Keskvalitsuse hallatavad asutused</v>
          </cell>
          <cell r="M306" t="str">
            <v>hallatavad asutused</v>
          </cell>
          <cell r="N306">
            <v>1</v>
          </cell>
          <cell r="O306" t="str">
            <v>ameti- ja hallatavad asutused</v>
          </cell>
          <cell r="P306" t="str">
            <v>tugitööd</v>
          </cell>
          <cell r="Q306">
            <v>1</v>
          </cell>
          <cell r="R306">
            <v>1</v>
          </cell>
          <cell r="S306">
            <v>4350</v>
          </cell>
          <cell r="T306">
            <v>1</v>
          </cell>
          <cell r="U306">
            <v>1</v>
          </cell>
          <cell r="V306">
            <v>4350</v>
          </cell>
        </row>
        <row r="307">
          <cell r="A307" t="str">
            <v>Keeleinspektsioon</v>
          </cell>
          <cell r="B307" t="str">
            <v>70003690</v>
          </cell>
          <cell r="C307" t="str">
            <v>70003690</v>
          </cell>
          <cell r="D307" t="str">
            <v>Keeleinspektsioon</v>
          </cell>
          <cell r="E307">
            <v>5</v>
          </cell>
          <cell r="F307" t="str">
            <v>muud ametid ja inspektsioonid</v>
          </cell>
          <cell r="G307" t="str">
            <v>007</v>
          </cell>
          <cell r="H307" t="str">
            <v>Haridus- ja Teadusministeerium</v>
          </cell>
          <cell r="I307" t="str">
            <v>HTM</v>
          </cell>
          <cell r="J307">
            <v>1</v>
          </cell>
          <cell r="K307">
            <v>3</v>
          </cell>
          <cell r="L307" t="str">
            <v>Ametid ja inspektsioonid</v>
          </cell>
          <cell r="M307" t="str">
            <v>ametiasutused</v>
          </cell>
          <cell r="N307">
            <v>1</v>
          </cell>
          <cell r="O307" t="str">
            <v>ameti- ja hallatavad asutused</v>
          </cell>
          <cell r="P307" t="str">
            <v>juhitööd</v>
          </cell>
          <cell r="Q307">
            <v>1</v>
          </cell>
          <cell r="R307">
            <v>1</v>
          </cell>
          <cell r="S307">
            <v>38000</v>
          </cell>
          <cell r="T307">
            <v>1</v>
          </cell>
          <cell r="U307">
            <v>1</v>
          </cell>
          <cell r="V307">
            <v>38000</v>
          </cell>
          <cell r="W307">
            <v>1</v>
          </cell>
          <cell r="X307">
            <v>1</v>
          </cell>
          <cell r="Y307">
            <v>38000</v>
          </cell>
          <cell r="Z307">
            <v>1</v>
          </cell>
          <cell r="AA307">
            <v>1</v>
          </cell>
          <cell r="AB307">
            <v>1</v>
          </cell>
          <cell r="AC307">
            <v>469800</v>
          </cell>
        </row>
        <row r="308">
          <cell r="A308" t="str">
            <v>Keeleinspektsioon</v>
          </cell>
          <cell r="B308" t="str">
            <v>70003690</v>
          </cell>
          <cell r="C308" t="str">
            <v>70003690</v>
          </cell>
          <cell r="D308" t="str">
            <v>Keeleinspektsioon</v>
          </cell>
          <cell r="E308">
            <v>5</v>
          </cell>
          <cell r="F308" t="str">
            <v>muud ametid ja inspektsioonid</v>
          </cell>
          <cell r="G308" t="str">
            <v>007</v>
          </cell>
          <cell r="H308" t="str">
            <v>Haridus- ja Teadusministeerium</v>
          </cell>
          <cell r="I308" t="str">
            <v>HTM</v>
          </cell>
          <cell r="J308">
            <v>1</v>
          </cell>
          <cell r="K308">
            <v>3</v>
          </cell>
          <cell r="L308" t="str">
            <v>Ametid ja inspektsioonid</v>
          </cell>
          <cell r="M308" t="str">
            <v>ametiasutused</v>
          </cell>
          <cell r="N308">
            <v>1</v>
          </cell>
          <cell r="O308" t="str">
            <v>ameti- ja hallatavad asutused</v>
          </cell>
          <cell r="P308" t="str">
            <v>sisutööd</v>
          </cell>
          <cell r="Q308">
            <v>14</v>
          </cell>
          <cell r="R308">
            <v>12.5</v>
          </cell>
          <cell r="S308">
            <v>137344</v>
          </cell>
          <cell r="T308">
            <v>12</v>
          </cell>
          <cell r="U308">
            <v>12</v>
          </cell>
          <cell r="V308">
            <v>117658</v>
          </cell>
          <cell r="W308">
            <v>12</v>
          </cell>
          <cell r="X308">
            <v>10.5</v>
          </cell>
          <cell r="Y308">
            <v>117876</v>
          </cell>
          <cell r="Z308">
            <v>12</v>
          </cell>
          <cell r="AA308">
            <v>18</v>
          </cell>
          <cell r="AB308">
            <v>14</v>
          </cell>
          <cell r="AC308">
            <v>1544930</v>
          </cell>
        </row>
        <row r="309">
          <cell r="A309" t="str">
            <v>Keeleinspektsioon</v>
          </cell>
          <cell r="B309" t="str">
            <v>70003690</v>
          </cell>
          <cell r="C309" t="str">
            <v>70003690</v>
          </cell>
          <cell r="D309" t="str">
            <v>Keeleinspektsioon</v>
          </cell>
          <cell r="E309">
            <v>5</v>
          </cell>
          <cell r="F309" t="str">
            <v>muud ametid ja inspektsioonid</v>
          </cell>
          <cell r="G309" t="str">
            <v>007</v>
          </cell>
          <cell r="H309" t="str">
            <v>Haridus- ja Teadusministeerium</v>
          </cell>
          <cell r="I309" t="str">
            <v>HTM</v>
          </cell>
          <cell r="J309">
            <v>1</v>
          </cell>
          <cell r="K309">
            <v>3</v>
          </cell>
          <cell r="L309" t="str">
            <v>Ametid ja inspektsioonid</v>
          </cell>
          <cell r="M309" t="str">
            <v>ametiasutused</v>
          </cell>
          <cell r="N309">
            <v>1</v>
          </cell>
          <cell r="O309" t="str">
            <v>ameti- ja hallatavad asutused</v>
          </cell>
          <cell r="P309" t="str">
            <v>tugitööd</v>
          </cell>
          <cell r="Q309">
            <v>3</v>
          </cell>
          <cell r="R309">
            <v>2.6</v>
          </cell>
          <cell r="S309">
            <v>36622</v>
          </cell>
          <cell r="T309">
            <v>3</v>
          </cell>
          <cell r="U309">
            <v>3</v>
          </cell>
          <cell r="V309">
            <v>36622</v>
          </cell>
          <cell r="W309">
            <v>3</v>
          </cell>
          <cell r="X309">
            <v>2.8</v>
          </cell>
          <cell r="Y309">
            <v>36622</v>
          </cell>
          <cell r="Z309">
            <v>3</v>
          </cell>
          <cell r="AA309">
            <v>3</v>
          </cell>
          <cell r="AB309">
            <v>3</v>
          </cell>
          <cell r="AC309">
            <v>447900</v>
          </cell>
        </row>
        <row r="310">
          <cell r="A310" t="str">
            <v>Tartu Observatoorium</v>
          </cell>
          <cell r="B310" t="str">
            <v>70003785</v>
          </cell>
          <cell r="C310" t="str">
            <v>teadus</v>
          </cell>
          <cell r="D310" t="str">
            <v>teadus- ja arendusasutused</v>
          </cell>
          <cell r="E310">
            <v>10</v>
          </cell>
          <cell r="F310" t="str">
            <v>teadus-haridusasutused</v>
          </cell>
          <cell r="G310" t="str">
            <v>007</v>
          </cell>
          <cell r="H310" t="str">
            <v>Haridus- ja Teadusministeerium</v>
          </cell>
          <cell r="I310" t="str">
            <v>HTM</v>
          </cell>
          <cell r="J310">
            <v>2</v>
          </cell>
          <cell r="K310">
            <v>7</v>
          </cell>
          <cell r="L310" t="str">
            <v>Keskvalitsuse hallatavad asutused</v>
          </cell>
          <cell r="M310" t="str">
            <v>hallatavad asutused</v>
          </cell>
          <cell r="N310">
            <v>1</v>
          </cell>
          <cell r="O310" t="str">
            <v>ameti- ja hallatavad asutused</v>
          </cell>
          <cell r="P310" t="str">
            <v>juhitööd</v>
          </cell>
          <cell r="Q310">
            <v>2</v>
          </cell>
          <cell r="R310">
            <v>2</v>
          </cell>
          <cell r="S310">
            <v>55400</v>
          </cell>
          <cell r="T310">
            <v>2</v>
          </cell>
          <cell r="U310">
            <v>2</v>
          </cell>
          <cell r="V310">
            <v>55400</v>
          </cell>
          <cell r="W310">
            <v>2</v>
          </cell>
          <cell r="X310">
            <v>2</v>
          </cell>
          <cell r="Y310">
            <v>55400</v>
          </cell>
          <cell r="Z310">
            <v>2</v>
          </cell>
          <cell r="AA310">
            <v>2</v>
          </cell>
          <cell r="AB310">
            <v>2</v>
          </cell>
          <cell r="AC310">
            <v>664800</v>
          </cell>
        </row>
        <row r="311">
          <cell r="A311" t="str">
            <v>Tartu Observatoorium</v>
          </cell>
          <cell r="B311" t="str">
            <v>70003785</v>
          </cell>
          <cell r="C311" t="str">
            <v>teadus</v>
          </cell>
          <cell r="D311" t="str">
            <v>teadus- ja arendusasutused</v>
          </cell>
          <cell r="E311">
            <v>10</v>
          </cell>
          <cell r="F311" t="str">
            <v>teadus-haridusasutused</v>
          </cell>
          <cell r="G311" t="str">
            <v>007</v>
          </cell>
          <cell r="H311" t="str">
            <v>Haridus- ja Teadusministeerium</v>
          </cell>
          <cell r="I311" t="str">
            <v>HTM</v>
          </cell>
          <cell r="J311">
            <v>2</v>
          </cell>
          <cell r="K311">
            <v>7</v>
          </cell>
          <cell r="L311" t="str">
            <v>Keskvalitsuse hallatavad asutused</v>
          </cell>
          <cell r="M311" t="str">
            <v>hallatavad asutused</v>
          </cell>
          <cell r="N311">
            <v>1</v>
          </cell>
          <cell r="O311" t="str">
            <v>ameti- ja hallatavad asutused</v>
          </cell>
          <cell r="P311" t="str">
            <v>sisutööd</v>
          </cell>
          <cell r="Q311">
            <v>64</v>
          </cell>
          <cell r="R311">
            <v>47.099999999999994</v>
          </cell>
          <cell r="S311">
            <v>816230</v>
          </cell>
          <cell r="T311">
            <v>64</v>
          </cell>
          <cell r="U311">
            <v>50.45</v>
          </cell>
          <cell r="V311">
            <v>914530</v>
          </cell>
          <cell r="W311">
            <v>66</v>
          </cell>
          <cell r="X311">
            <v>52.55</v>
          </cell>
          <cell r="Y311">
            <v>975135</v>
          </cell>
          <cell r="Z311">
            <v>65</v>
          </cell>
          <cell r="AA311">
            <v>67</v>
          </cell>
          <cell r="AB311">
            <v>53</v>
          </cell>
          <cell r="AC311">
            <v>11613600</v>
          </cell>
        </row>
        <row r="312">
          <cell r="A312" t="str">
            <v>Tartu Observatoorium</v>
          </cell>
          <cell r="B312" t="str">
            <v>70003785</v>
          </cell>
          <cell r="C312" t="str">
            <v>teadus</v>
          </cell>
          <cell r="D312" t="str">
            <v>teadus- ja arendusasutused</v>
          </cell>
          <cell r="E312">
            <v>10</v>
          </cell>
          <cell r="F312" t="str">
            <v>teadus-haridusasutused</v>
          </cell>
          <cell r="G312" t="str">
            <v>007</v>
          </cell>
          <cell r="H312" t="str">
            <v>Haridus- ja Teadusministeerium</v>
          </cell>
          <cell r="I312" t="str">
            <v>HTM</v>
          </cell>
          <cell r="J312">
            <v>2</v>
          </cell>
          <cell r="K312">
            <v>7</v>
          </cell>
          <cell r="L312" t="str">
            <v>Keskvalitsuse hallatavad asutused</v>
          </cell>
          <cell r="M312" t="str">
            <v>hallatavad asutused</v>
          </cell>
          <cell r="N312">
            <v>1</v>
          </cell>
          <cell r="O312" t="str">
            <v>ameti- ja hallatavad asutused</v>
          </cell>
          <cell r="P312" t="str">
            <v>tugitööd</v>
          </cell>
          <cell r="Q312">
            <v>10</v>
          </cell>
          <cell r="R312">
            <v>8.1999999999999993</v>
          </cell>
          <cell r="S312">
            <v>90300</v>
          </cell>
          <cell r="T312">
            <v>10</v>
          </cell>
          <cell r="U312">
            <v>8.4</v>
          </cell>
          <cell r="V312">
            <v>92500</v>
          </cell>
          <cell r="W312">
            <v>10</v>
          </cell>
          <cell r="X312">
            <v>8.4</v>
          </cell>
          <cell r="Y312">
            <v>92500</v>
          </cell>
          <cell r="Z312">
            <v>8</v>
          </cell>
          <cell r="AA312">
            <v>8</v>
          </cell>
          <cell r="AB312">
            <v>8</v>
          </cell>
          <cell r="AC312">
            <v>1162800</v>
          </cell>
        </row>
        <row r="313">
          <cell r="A313" t="str">
            <v>Eesti Kirjandusmuuseum</v>
          </cell>
          <cell r="B313" t="str">
            <v>70003879</v>
          </cell>
          <cell r="C313" t="str">
            <v>muuseum</v>
          </cell>
          <cell r="D313" t="str">
            <v>muuseumid</v>
          </cell>
          <cell r="E313">
            <v>11</v>
          </cell>
          <cell r="F313" t="str">
            <v>kultuuriasutused</v>
          </cell>
          <cell r="G313" t="str">
            <v>007</v>
          </cell>
          <cell r="H313" t="str">
            <v>Haridus- ja Teadusministeerium</v>
          </cell>
          <cell r="I313" t="str">
            <v>HTM</v>
          </cell>
          <cell r="J313">
            <v>2</v>
          </cell>
          <cell r="K313">
            <v>7</v>
          </cell>
          <cell r="L313" t="str">
            <v>Keskvalitsuse hallatavad asutused</v>
          </cell>
          <cell r="M313" t="str">
            <v>hallatavad asutused</v>
          </cell>
          <cell r="N313">
            <v>1</v>
          </cell>
          <cell r="O313" t="str">
            <v>ameti- ja hallatavad asutused</v>
          </cell>
          <cell r="P313" t="str">
            <v>juhitööd</v>
          </cell>
          <cell r="Q313">
            <v>1</v>
          </cell>
          <cell r="R313">
            <v>1</v>
          </cell>
          <cell r="S313">
            <v>34000</v>
          </cell>
          <cell r="T313">
            <v>1</v>
          </cell>
          <cell r="U313">
            <v>1</v>
          </cell>
          <cell r="V313">
            <v>34000</v>
          </cell>
          <cell r="W313">
            <v>1</v>
          </cell>
          <cell r="X313">
            <v>1</v>
          </cell>
          <cell r="Y313">
            <v>34000</v>
          </cell>
          <cell r="Z313">
            <v>1</v>
          </cell>
          <cell r="AA313">
            <v>1</v>
          </cell>
          <cell r="AB313">
            <v>1</v>
          </cell>
          <cell r="AC313">
            <v>408000</v>
          </cell>
        </row>
        <row r="314">
          <cell r="A314" t="str">
            <v>Eesti Kirjandusmuuseum</v>
          </cell>
          <cell r="B314" t="str">
            <v>70003879</v>
          </cell>
          <cell r="C314" t="str">
            <v>muuseum</v>
          </cell>
          <cell r="D314" t="str">
            <v>muuseumid</v>
          </cell>
          <cell r="E314">
            <v>11</v>
          </cell>
          <cell r="F314" t="str">
            <v>kultuuriasutused</v>
          </cell>
          <cell r="G314" t="str">
            <v>007</v>
          </cell>
          <cell r="H314" t="str">
            <v>Haridus- ja Teadusministeerium</v>
          </cell>
          <cell r="I314" t="str">
            <v>HTM</v>
          </cell>
          <cell r="J314">
            <v>2</v>
          </cell>
          <cell r="K314">
            <v>7</v>
          </cell>
          <cell r="L314" t="str">
            <v>Keskvalitsuse hallatavad asutused</v>
          </cell>
          <cell r="M314" t="str">
            <v>hallatavad asutused</v>
          </cell>
          <cell r="N314">
            <v>1</v>
          </cell>
          <cell r="O314" t="str">
            <v>ameti- ja hallatavad asutused</v>
          </cell>
          <cell r="P314" t="str">
            <v>sisutööd</v>
          </cell>
          <cell r="Q314">
            <v>80</v>
          </cell>
          <cell r="R314">
            <v>74.25</v>
          </cell>
          <cell r="S314">
            <v>861025</v>
          </cell>
          <cell r="T314">
            <v>82.8</v>
          </cell>
          <cell r="U314">
            <v>76.7</v>
          </cell>
          <cell r="V314">
            <v>870550</v>
          </cell>
          <cell r="W314">
            <v>80.300000000000011</v>
          </cell>
          <cell r="X314">
            <v>80.300000000000011</v>
          </cell>
          <cell r="Y314">
            <v>915190</v>
          </cell>
          <cell r="Z314">
            <v>80</v>
          </cell>
          <cell r="AA314">
            <v>90</v>
          </cell>
          <cell r="AB314">
            <v>81</v>
          </cell>
          <cell r="AC314">
            <v>11007480</v>
          </cell>
        </row>
        <row r="315">
          <cell r="A315" t="str">
            <v>Eesti Kirjandusmuuseum</v>
          </cell>
          <cell r="B315" t="str">
            <v>70003879</v>
          </cell>
          <cell r="C315" t="str">
            <v>muuseum</v>
          </cell>
          <cell r="D315" t="str">
            <v>muuseumid</v>
          </cell>
          <cell r="E315">
            <v>11</v>
          </cell>
          <cell r="F315" t="str">
            <v>kultuuriasutused</v>
          </cell>
          <cell r="G315" t="str">
            <v>007</v>
          </cell>
          <cell r="H315" t="str">
            <v>Haridus- ja Teadusministeerium</v>
          </cell>
          <cell r="I315" t="str">
            <v>HTM</v>
          </cell>
          <cell r="J315">
            <v>2</v>
          </cell>
          <cell r="K315">
            <v>7</v>
          </cell>
          <cell r="L315" t="str">
            <v>Keskvalitsuse hallatavad asutused</v>
          </cell>
          <cell r="M315" t="str">
            <v>hallatavad asutused</v>
          </cell>
          <cell r="N315">
            <v>1</v>
          </cell>
          <cell r="O315" t="str">
            <v>ameti- ja hallatavad asutused</v>
          </cell>
          <cell r="P315" t="str">
            <v>tugitööd</v>
          </cell>
          <cell r="Q315">
            <v>24.5</v>
          </cell>
          <cell r="R315">
            <v>23.35</v>
          </cell>
          <cell r="S315">
            <v>188650</v>
          </cell>
          <cell r="T315">
            <v>23.5</v>
          </cell>
          <cell r="U315">
            <v>22.349999999999998</v>
          </cell>
          <cell r="V315">
            <v>183450</v>
          </cell>
          <cell r="W315">
            <v>16.849999999999998</v>
          </cell>
          <cell r="X315">
            <v>16.849999999999998</v>
          </cell>
          <cell r="Y315">
            <v>127900</v>
          </cell>
          <cell r="Z315">
            <v>17</v>
          </cell>
          <cell r="AA315">
            <v>19</v>
          </cell>
          <cell r="AB315">
            <v>17</v>
          </cell>
          <cell r="AC315">
            <v>1498800</v>
          </cell>
        </row>
        <row r="316">
          <cell r="A316" t="str">
            <v>Eesti Keele Instituut</v>
          </cell>
          <cell r="B316" t="str">
            <v>70004011</v>
          </cell>
          <cell r="C316" t="str">
            <v>teadus</v>
          </cell>
          <cell r="D316" t="str">
            <v>teadus- ja arendusasutused</v>
          </cell>
          <cell r="E316">
            <v>10</v>
          </cell>
          <cell r="F316" t="str">
            <v>teadus-haridusasutused</v>
          </cell>
          <cell r="G316" t="str">
            <v>007</v>
          </cell>
          <cell r="H316" t="str">
            <v>Haridus- ja Teadusministeerium</v>
          </cell>
          <cell r="I316" t="str">
            <v>HTM</v>
          </cell>
          <cell r="J316">
            <v>2</v>
          </cell>
          <cell r="K316">
            <v>7</v>
          </cell>
          <cell r="L316" t="str">
            <v>Keskvalitsuse hallatavad asutused</v>
          </cell>
          <cell r="M316" t="str">
            <v>hallatavad asutused</v>
          </cell>
          <cell r="N316">
            <v>1</v>
          </cell>
          <cell r="O316" t="str">
            <v>ameti- ja hallatavad asutused</v>
          </cell>
          <cell r="P316" t="str">
            <v>juhitööd</v>
          </cell>
          <cell r="Q316">
            <v>1</v>
          </cell>
          <cell r="R316">
            <v>1</v>
          </cell>
          <cell r="S316">
            <v>34000</v>
          </cell>
          <cell r="T316">
            <v>1</v>
          </cell>
          <cell r="U316">
            <v>1</v>
          </cell>
          <cell r="V316">
            <v>34000</v>
          </cell>
          <cell r="W316">
            <v>1</v>
          </cell>
          <cell r="X316">
            <v>1</v>
          </cell>
          <cell r="Y316">
            <v>34000</v>
          </cell>
          <cell r="Z316">
            <v>1</v>
          </cell>
          <cell r="AA316">
            <v>1</v>
          </cell>
          <cell r="AB316">
            <v>1</v>
          </cell>
          <cell r="AC316">
            <v>408000</v>
          </cell>
        </row>
        <row r="317">
          <cell r="A317" t="str">
            <v>Eesti Keele Instituut</v>
          </cell>
          <cell r="B317" t="str">
            <v>70004011</v>
          </cell>
          <cell r="C317" t="str">
            <v>teadus</v>
          </cell>
          <cell r="D317" t="str">
            <v>teadus- ja arendusasutused</v>
          </cell>
          <cell r="E317">
            <v>10</v>
          </cell>
          <cell r="F317" t="str">
            <v>teadus-haridusasutused</v>
          </cell>
          <cell r="G317" t="str">
            <v>007</v>
          </cell>
          <cell r="H317" t="str">
            <v>Haridus- ja Teadusministeerium</v>
          </cell>
          <cell r="I317" t="str">
            <v>HTM</v>
          </cell>
          <cell r="J317">
            <v>2</v>
          </cell>
          <cell r="K317">
            <v>7</v>
          </cell>
          <cell r="L317" t="str">
            <v>Keskvalitsuse hallatavad asutused</v>
          </cell>
          <cell r="M317" t="str">
            <v>hallatavad asutused</v>
          </cell>
          <cell r="N317">
            <v>1</v>
          </cell>
          <cell r="O317" t="str">
            <v>ameti- ja hallatavad asutused</v>
          </cell>
          <cell r="P317" t="str">
            <v>sisutööd</v>
          </cell>
          <cell r="Q317">
            <v>48.150000000000006</v>
          </cell>
          <cell r="R317">
            <v>48.1</v>
          </cell>
          <cell r="S317">
            <v>769275</v>
          </cell>
          <cell r="T317">
            <v>45.8</v>
          </cell>
          <cell r="U317">
            <v>45.8</v>
          </cell>
          <cell r="V317">
            <v>750325</v>
          </cell>
          <cell r="W317">
            <v>46.55</v>
          </cell>
          <cell r="X317">
            <v>46.55</v>
          </cell>
          <cell r="Y317">
            <v>752775</v>
          </cell>
          <cell r="Z317">
            <v>54</v>
          </cell>
          <cell r="AA317">
            <v>54</v>
          </cell>
          <cell r="AB317">
            <v>54</v>
          </cell>
          <cell r="AC317">
            <v>9253500</v>
          </cell>
        </row>
        <row r="318">
          <cell r="A318" t="str">
            <v>Eesti Keele Instituut</v>
          </cell>
          <cell r="B318" t="str">
            <v>70004011</v>
          </cell>
          <cell r="C318" t="str">
            <v>teadus</v>
          </cell>
          <cell r="D318" t="str">
            <v>teadus- ja arendusasutused</v>
          </cell>
          <cell r="E318">
            <v>10</v>
          </cell>
          <cell r="F318" t="str">
            <v>teadus-haridusasutused</v>
          </cell>
          <cell r="G318" t="str">
            <v>007</v>
          </cell>
          <cell r="H318" t="str">
            <v>Haridus- ja Teadusministeerium</v>
          </cell>
          <cell r="I318" t="str">
            <v>HTM</v>
          </cell>
          <cell r="J318">
            <v>2</v>
          </cell>
          <cell r="K318">
            <v>7</v>
          </cell>
          <cell r="L318" t="str">
            <v>Keskvalitsuse hallatavad asutused</v>
          </cell>
          <cell r="M318" t="str">
            <v>hallatavad asutused</v>
          </cell>
          <cell r="N318">
            <v>1</v>
          </cell>
          <cell r="O318" t="str">
            <v>ameti- ja hallatavad asutused</v>
          </cell>
          <cell r="P318" t="str">
            <v>tugitööd</v>
          </cell>
          <cell r="Q318">
            <v>15.5</v>
          </cell>
          <cell r="R318">
            <v>15.5</v>
          </cell>
          <cell r="S318">
            <v>245625</v>
          </cell>
          <cell r="T318">
            <v>15.5</v>
          </cell>
          <cell r="U318">
            <v>15.010000000000002</v>
          </cell>
          <cell r="V318">
            <v>242025</v>
          </cell>
          <cell r="W318">
            <v>15.5</v>
          </cell>
          <cell r="X318">
            <v>15.5</v>
          </cell>
          <cell r="Y318">
            <v>251525</v>
          </cell>
          <cell r="Z318">
            <v>15</v>
          </cell>
          <cell r="AA318">
            <v>15</v>
          </cell>
          <cell r="AB318">
            <v>15</v>
          </cell>
          <cell r="AC318">
            <v>2910300</v>
          </cell>
        </row>
        <row r="319">
          <cell r="A319" t="str">
            <v>Jõgeva Maavalitsus</v>
          </cell>
          <cell r="B319" t="str">
            <v>70004117</v>
          </cell>
          <cell r="C319" t="str">
            <v>maavalitsused</v>
          </cell>
          <cell r="D319" t="str">
            <v>maavalitsused</v>
          </cell>
          <cell r="E319">
            <v>7</v>
          </cell>
          <cell r="F319" t="str">
            <v>maavalitsused</v>
          </cell>
          <cell r="G319" t="str">
            <v>015</v>
          </cell>
          <cell r="H319" t="str">
            <v>Siseministeerium</v>
          </cell>
          <cell r="I319" t="str">
            <v>SiM</v>
          </cell>
          <cell r="J319">
            <v>1</v>
          </cell>
          <cell r="K319">
            <v>5</v>
          </cell>
          <cell r="L319" t="str">
            <v>Maavalitsused</v>
          </cell>
          <cell r="M319" t="str">
            <v>ametiasutused</v>
          </cell>
          <cell r="N319">
            <v>1</v>
          </cell>
          <cell r="O319" t="str">
            <v>ameti- ja hallatavad asutused</v>
          </cell>
          <cell r="P319" t="str">
            <v>juhitööd</v>
          </cell>
          <cell r="Q319">
            <v>2</v>
          </cell>
          <cell r="R319">
            <v>2</v>
          </cell>
          <cell r="S319">
            <v>65655</v>
          </cell>
          <cell r="T319">
            <v>2</v>
          </cell>
          <cell r="U319">
            <v>2</v>
          </cell>
          <cell r="V319">
            <v>62175</v>
          </cell>
          <cell r="W319">
            <v>2</v>
          </cell>
          <cell r="X319">
            <v>2</v>
          </cell>
          <cell r="Y319">
            <v>62175</v>
          </cell>
          <cell r="Z319">
            <v>2</v>
          </cell>
          <cell r="AA319">
            <v>2</v>
          </cell>
          <cell r="AB319">
            <v>2</v>
          </cell>
          <cell r="AC319">
            <v>733440</v>
          </cell>
        </row>
        <row r="320">
          <cell r="A320" t="str">
            <v>Jõgeva Maavalitsus</v>
          </cell>
          <cell r="B320" t="str">
            <v>70004117</v>
          </cell>
          <cell r="C320" t="str">
            <v>maavalitsused</v>
          </cell>
          <cell r="D320" t="str">
            <v>maavalitsused</v>
          </cell>
          <cell r="E320">
            <v>7</v>
          </cell>
          <cell r="F320" t="str">
            <v>maavalitsused</v>
          </cell>
          <cell r="G320" t="str">
            <v>015</v>
          </cell>
          <cell r="H320" t="str">
            <v>Siseministeerium</v>
          </cell>
          <cell r="I320" t="str">
            <v>SiM</v>
          </cell>
          <cell r="J320">
            <v>1</v>
          </cell>
          <cell r="K320">
            <v>5</v>
          </cell>
          <cell r="L320" t="str">
            <v>Maavalitsused</v>
          </cell>
          <cell r="M320" t="str">
            <v>ametiasutused</v>
          </cell>
          <cell r="N320">
            <v>1</v>
          </cell>
          <cell r="O320" t="str">
            <v>ameti- ja hallatavad asutused</v>
          </cell>
          <cell r="P320" t="str">
            <v>sisutööd</v>
          </cell>
          <cell r="Q320">
            <v>18.5</v>
          </cell>
          <cell r="R320">
            <v>18.5</v>
          </cell>
          <cell r="S320">
            <v>235316</v>
          </cell>
          <cell r="T320">
            <v>17.2</v>
          </cell>
          <cell r="U320">
            <v>17.2</v>
          </cell>
          <cell r="V320">
            <v>217616</v>
          </cell>
          <cell r="W320">
            <v>15</v>
          </cell>
          <cell r="X320">
            <v>14.5</v>
          </cell>
          <cell r="Y320">
            <v>178690</v>
          </cell>
          <cell r="Z320">
            <v>14</v>
          </cell>
          <cell r="AA320">
            <v>16</v>
          </cell>
          <cell r="AB320">
            <v>14</v>
          </cell>
          <cell r="AC320">
            <v>2200440</v>
          </cell>
        </row>
        <row r="321">
          <cell r="A321" t="str">
            <v>Jõgeva Maavalitsus</v>
          </cell>
          <cell r="B321" t="str">
            <v>70004117</v>
          </cell>
          <cell r="C321" t="str">
            <v>maavalitsused</v>
          </cell>
          <cell r="D321" t="str">
            <v>maavalitsused</v>
          </cell>
          <cell r="E321">
            <v>7</v>
          </cell>
          <cell r="F321" t="str">
            <v>maavalitsused</v>
          </cell>
          <cell r="G321" t="str">
            <v>015</v>
          </cell>
          <cell r="H321" t="str">
            <v>Siseministeerium</v>
          </cell>
          <cell r="I321" t="str">
            <v>SiM</v>
          </cell>
          <cell r="J321">
            <v>1</v>
          </cell>
          <cell r="K321">
            <v>5</v>
          </cell>
          <cell r="L321" t="str">
            <v>Maavalitsused</v>
          </cell>
          <cell r="M321" t="str">
            <v>ametiasutused</v>
          </cell>
          <cell r="N321">
            <v>1</v>
          </cell>
          <cell r="O321" t="str">
            <v>ameti- ja hallatavad asutused</v>
          </cell>
          <cell r="P321" t="str">
            <v>tugitööd</v>
          </cell>
          <cell r="Q321">
            <v>17</v>
          </cell>
          <cell r="R321">
            <v>16.399999999999999</v>
          </cell>
          <cell r="S321">
            <v>164929</v>
          </cell>
          <cell r="T321">
            <v>15.4</v>
          </cell>
          <cell r="U321">
            <v>15.4</v>
          </cell>
          <cell r="V321">
            <v>158077</v>
          </cell>
          <cell r="W321">
            <v>15</v>
          </cell>
          <cell r="X321">
            <v>15</v>
          </cell>
          <cell r="Y321">
            <v>147585</v>
          </cell>
          <cell r="Z321">
            <v>16</v>
          </cell>
          <cell r="AA321">
            <v>16</v>
          </cell>
          <cell r="AB321">
            <v>16</v>
          </cell>
          <cell r="AC321">
            <v>1839984</v>
          </cell>
        </row>
        <row r="322">
          <cell r="A322" t="str">
            <v>Palamuse O.Lutsu Kihelkonnakoolimuuseum</v>
          </cell>
          <cell r="B322" t="str">
            <v>70004137</v>
          </cell>
          <cell r="C322" t="str">
            <v>muuseum</v>
          </cell>
          <cell r="D322" t="str">
            <v>muuseumid</v>
          </cell>
          <cell r="E322">
            <v>11</v>
          </cell>
          <cell r="F322" t="str">
            <v>kultuuriasutused</v>
          </cell>
          <cell r="G322" t="str">
            <v>011</v>
          </cell>
          <cell r="H322" t="str">
            <v>Kultuuriministeerium</v>
          </cell>
          <cell r="I322" t="str">
            <v>KuM</v>
          </cell>
          <cell r="J322">
            <v>2</v>
          </cell>
          <cell r="K322">
            <v>7</v>
          </cell>
          <cell r="L322" t="str">
            <v>Keskvalitsuse hallatavad asutused</v>
          </cell>
          <cell r="M322" t="str">
            <v>hallatavad asutused</v>
          </cell>
          <cell r="N322">
            <v>1</v>
          </cell>
          <cell r="O322" t="str">
            <v>ameti- ja hallatavad asutused</v>
          </cell>
          <cell r="P322" t="str">
            <v>juhitööd</v>
          </cell>
          <cell r="Q322">
            <v>1</v>
          </cell>
          <cell r="R322">
            <v>1</v>
          </cell>
          <cell r="S322">
            <v>14845</v>
          </cell>
          <cell r="T322">
            <v>1</v>
          </cell>
          <cell r="U322">
            <v>1</v>
          </cell>
          <cell r="V322">
            <v>14845</v>
          </cell>
          <cell r="W322">
            <v>1</v>
          </cell>
          <cell r="X322">
            <v>1</v>
          </cell>
          <cell r="Y322">
            <v>14845</v>
          </cell>
          <cell r="Z322">
            <v>1</v>
          </cell>
          <cell r="AA322">
            <v>1</v>
          </cell>
          <cell r="AB322">
            <v>1</v>
          </cell>
          <cell r="AC322">
            <v>178140</v>
          </cell>
        </row>
        <row r="323">
          <cell r="A323" t="str">
            <v>Palamuse O.Lutsu Kihelkonnakoolimuuseum</v>
          </cell>
          <cell r="B323" t="str">
            <v>70004137</v>
          </cell>
          <cell r="C323" t="str">
            <v>muuseum</v>
          </cell>
          <cell r="D323" t="str">
            <v>muuseumid</v>
          </cell>
          <cell r="E323">
            <v>11</v>
          </cell>
          <cell r="F323" t="str">
            <v>kultuuriasutused</v>
          </cell>
          <cell r="G323" t="str">
            <v>011</v>
          </cell>
          <cell r="H323" t="str">
            <v>Kultuuriministeerium</v>
          </cell>
          <cell r="I323" t="str">
            <v>KuM</v>
          </cell>
          <cell r="J323">
            <v>2</v>
          </cell>
          <cell r="K323">
            <v>7</v>
          </cell>
          <cell r="L323" t="str">
            <v>Keskvalitsuse hallatavad asutused</v>
          </cell>
          <cell r="M323" t="str">
            <v>hallatavad asutused</v>
          </cell>
          <cell r="N323">
            <v>1</v>
          </cell>
          <cell r="O323" t="str">
            <v>ameti- ja hallatavad asutused</v>
          </cell>
          <cell r="P323" t="str">
            <v>sisutööd</v>
          </cell>
          <cell r="Q323">
            <v>4</v>
          </cell>
          <cell r="R323">
            <v>4</v>
          </cell>
          <cell r="S323">
            <v>32375</v>
          </cell>
          <cell r="T323">
            <v>4</v>
          </cell>
          <cell r="U323">
            <v>4</v>
          </cell>
          <cell r="V323">
            <v>32375</v>
          </cell>
          <cell r="W323">
            <v>4</v>
          </cell>
          <cell r="X323">
            <v>4</v>
          </cell>
          <cell r="Y323">
            <v>29700</v>
          </cell>
          <cell r="Z323">
            <v>4</v>
          </cell>
          <cell r="AA323">
            <v>4</v>
          </cell>
          <cell r="AB323">
            <v>4</v>
          </cell>
          <cell r="AC323">
            <v>356400</v>
          </cell>
        </row>
        <row r="324">
          <cell r="A324" t="str">
            <v>Palamuse O.Lutsu Kihelkonnakoolimuuseum</v>
          </cell>
          <cell r="B324" t="str">
            <v>70004137</v>
          </cell>
          <cell r="C324" t="str">
            <v>muuseum</v>
          </cell>
          <cell r="D324" t="str">
            <v>muuseumid</v>
          </cell>
          <cell r="E324">
            <v>11</v>
          </cell>
          <cell r="F324" t="str">
            <v>kultuuriasutused</v>
          </cell>
          <cell r="G324" t="str">
            <v>011</v>
          </cell>
          <cell r="H324" t="str">
            <v>Kultuuriministeerium</v>
          </cell>
          <cell r="I324" t="str">
            <v>KuM</v>
          </cell>
          <cell r="J324">
            <v>2</v>
          </cell>
          <cell r="K324">
            <v>7</v>
          </cell>
          <cell r="L324" t="str">
            <v>Keskvalitsuse hallatavad asutused</v>
          </cell>
          <cell r="M324" t="str">
            <v>hallatavad asutused</v>
          </cell>
          <cell r="N324">
            <v>1</v>
          </cell>
          <cell r="O324" t="str">
            <v>ameti- ja hallatavad asutused</v>
          </cell>
          <cell r="P324" t="str">
            <v>tugitööd</v>
          </cell>
          <cell r="Q324">
            <v>2.7</v>
          </cell>
          <cell r="R324">
            <v>2.2000000000000002</v>
          </cell>
          <cell r="S324">
            <v>12020</v>
          </cell>
          <cell r="T324">
            <v>2</v>
          </cell>
          <cell r="U324">
            <v>2</v>
          </cell>
          <cell r="V324">
            <v>10890</v>
          </cell>
          <cell r="W324">
            <v>2.5</v>
          </cell>
          <cell r="X324">
            <v>2</v>
          </cell>
          <cell r="Y324">
            <v>10665</v>
          </cell>
          <cell r="Z324">
            <v>1</v>
          </cell>
          <cell r="AA324">
            <v>1</v>
          </cell>
          <cell r="AB324">
            <v>1</v>
          </cell>
          <cell r="AC324">
            <v>66000</v>
          </cell>
        </row>
        <row r="325">
          <cell r="A325" t="str">
            <v>Riiklik Eksami- ja Kvalifikatsioonikeskus</v>
          </cell>
          <cell r="B325" t="str">
            <v>70004212</v>
          </cell>
          <cell r="C325" t="str">
            <v>muu_val_sekt</v>
          </cell>
          <cell r="D325" t="str">
            <v>muu valitsussektor</v>
          </cell>
          <cell r="E325">
            <v>15</v>
          </cell>
          <cell r="F325" t="str">
            <v>muu valitsussektor</v>
          </cell>
          <cell r="G325" t="str">
            <v>007</v>
          </cell>
          <cell r="H325" t="str">
            <v>Haridus- ja Teadusministeerium</v>
          </cell>
          <cell r="I325" t="str">
            <v>HTM</v>
          </cell>
          <cell r="J325">
            <v>2</v>
          </cell>
          <cell r="K325">
            <v>7</v>
          </cell>
          <cell r="L325" t="str">
            <v>Keskvalitsuse hallatavad asutused</v>
          </cell>
          <cell r="M325" t="str">
            <v>hallatavad asutused</v>
          </cell>
          <cell r="N325">
            <v>1</v>
          </cell>
          <cell r="O325" t="str">
            <v>ameti- ja hallatavad asutused</v>
          </cell>
          <cell r="P325" t="str">
            <v>juhitööd</v>
          </cell>
          <cell r="Q325">
            <v>1</v>
          </cell>
          <cell r="R325">
            <v>1</v>
          </cell>
          <cell r="S325">
            <v>32300</v>
          </cell>
          <cell r="T325">
            <v>1</v>
          </cell>
          <cell r="U325">
            <v>1</v>
          </cell>
          <cell r="V325">
            <v>32300</v>
          </cell>
          <cell r="W325">
            <v>1</v>
          </cell>
          <cell r="X325">
            <v>1</v>
          </cell>
          <cell r="Y325">
            <v>32300</v>
          </cell>
          <cell r="Z325">
            <v>1</v>
          </cell>
          <cell r="AA325">
            <v>1</v>
          </cell>
          <cell r="AB325">
            <v>1</v>
          </cell>
          <cell r="AC325">
            <v>387600</v>
          </cell>
        </row>
        <row r="326">
          <cell r="A326" t="str">
            <v>Riiklik Eksami- ja Kvalifikatsioonikeskus</v>
          </cell>
          <cell r="B326" t="str">
            <v>70004212</v>
          </cell>
          <cell r="C326" t="str">
            <v>muu_val_sekt</v>
          </cell>
          <cell r="D326" t="str">
            <v>muu valitsussektor</v>
          </cell>
          <cell r="E326">
            <v>15</v>
          </cell>
          <cell r="F326" t="str">
            <v>muu valitsussektor</v>
          </cell>
          <cell r="G326" t="str">
            <v>007</v>
          </cell>
          <cell r="H326" t="str">
            <v>Haridus- ja Teadusministeerium</v>
          </cell>
          <cell r="I326" t="str">
            <v>HTM</v>
          </cell>
          <cell r="J326">
            <v>2</v>
          </cell>
          <cell r="K326">
            <v>7</v>
          </cell>
          <cell r="L326" t="str">
            <v>Keskvalitsuse hallatavad asutused</v>
          </cell>
          <cell r="M326" t="str">
            <v>hallatavad asutused</v>
          </cell>
          <cell r="N326">
            <v>1</v>
          </cell>
          <cell r="O326" t="str">
            <v>ameti- ja hallatavad asutused</v>
          </cell>
          <cell r="P326" t="str">
            <v>sisutööd</v>
          </cell>
          <cell r="Q326">
            <v>51</v>
          </cell>
          <cell r="R326">
            <v>70.8</v>
          </cell>
          <cell r="S326">
            <v>1173869</v>
          </cell>
          <cell r="T326">
            <v>54.8</v>
          </cell>
          <cell r="U326">
            <v>57.4</v>
          </cell>
          <cell r="V326">
            <v>922500</v>
          </cell>
          <cell r="W326">
            <v>55</v>
          </cell>
          <cell r="X326">
            <v>51.199999999999974</v>
          </cell>
          <cell r="Y326">
            <v>847400</v>
          </cell>
          <cell r="Z326">
            <v>56</v>
          </cell>
          <cell r="AA326">
            <v>60</v>
          </cell>
          <cell r="AB326">
            <v>56</v>
          </cell>
          <cell r="AC326">
            <v>10806120</v>
          </cell>
        </row>
        <row r="327">
          <cell r="A327" t="str">
            <v>Riiklik Eksami- ja Kvalifikatsioonikeskus</v>
          </cell>
          <cell r="B327" t="str">
            <v>70004212</v>
          </cell>
          <cell r="C327" t="str">
            <v>muu_val_sekt</v>
          </cell>
          <cell r="D327" t="str">
            <v>muu valitsussektor</v>
          </cell>
          <cell r="E327">
            <v>15</v>
          </cell>
          <cell r="F327" t="str">
            <v>muu valitsussektor</v>
          </cell>
          <cell r="G327" t="str">
            <v>007</v>
          </cell>
          <cell r="H327" t="str">
            <v>Haridus- ja Teadusministeerium</v>
          </cell>
          <cell r="I327" t="str">
            <v>HTM</v>
          </cell>
          <cell r="J327">
            <v>2</v>
          </cell>
          <cell r="K327">
            <v>7</v>
          </cell>
          <cell r="L327" t="str">
            <v>Keskvalitsuse hallatavad asutused</v>
          </cell>
          <cell r="M327" t="str">
            <v>hallatavad asutused</v>
          </cell>
          <cell r="N327">
            <v>1</v>
          </cell>
          <cell r="O327" t="str">
            <v>ameti- ja hallatavad asutused</v>
          </cell>
          <cell r="P327" t="str">
            <v>tugitööd</v>
          </cell>
          <cell r="Q327">
            <v>19.100000000000001</v>
          </cell>
          <cell r="R327">
            <v>27.400000000000002</v>
          </cell>
          <cell r="S327">
            <v>396605</v>
          </cell>
          <cell r="T327">
            <v>26.400000000000002</v>
          </cell>
          <cell r="U327">
            <v>26.6</v>
          </cell>
          <cell r="V327">
            <v>388530</v>
          </cell>
          <cell r="W327">
            <v>27.3</v>
          </cell>
          <cell r="X327">
            <v>26</v>
          </cell>
          <cell r="Y327">
            <v>383575</v>
          </cell>
          <cell r="Z327">
            <v>27</v>
          </cell>
          <cell r="AA327">
            <v>28</v>
          </cell>
          <cell r="AB327">
            <v>27</v>
          </cell>
          <cell r="AC327">
            <v>4602900</v>
          </cell>
        </row>
        <row r="328">
          <cell r="A328" t="str">
            <v>Andmekaitse Inspektsioon</v>
          </cell>
          <cell r="B328" t="str">
            <v>70004235</v>
          </cell>
          <cell r="C328" t="str">
            <v>70004235</v>
          </cell>
          <cell r="D328" t="str">
            <v>Andmekaitse Inspektsioon</v>
          </cell>
          <cell r="E328">
            <v>5</v>
          </cell>
          <cell r="F328" t="str">
            <v>muud ametid ja inspektsioonid</v>
          </cell>
          <cell r="G328" t="str">
            <v>008</v>
          </cell>
          <cell r="H328" t="str">
            <v>Justiitsministeerium</v>
          </cell>
          <cell r="I328" t="str">
            <v>JuM</v>
          </cell>
          <cell r="J328">
            <v>1</v>
          </cell>
          <cell r="K328">
            <v>3</v>
          </cell>
          <cell r="L328" t="str">
            <v>Ametid ja inspektsioonid</v>
          </cell>
          <cell r="M328" t="str">
            <v>ametiasutused</v>
          </cell>
          <cell r="N328">
            <v>1</v>
          </cell>
          <cell r="O328" t="str">
            <v>ameti- ja hallatavad asutused</v>
          </cell>
          <cell r="P328" t="str">
            <v>juhitööd</v>
          </cell>
          <cell r="Q328">
            <v>3</v>
          </cell>
          <cell r="R328">
            <v>3</v>
          </cell>
          <cell r="S328">
            <v>103206</v>
          </cell>
          <cell r="T328">
            <v>3</v>
          </cell>
          <cell r="U328">
            <v>3</v>
          </cell>
          <cell r="V328">
            <v>103206</v>
          </cell>
          <cell r="W328">
            <v>1</v>
          </cell>
          <cell r="X328">
            <v>1</v>
          </cell>
          <cell r="Y328">
            <v>45000</v>
          </cell>
          <cell r="Z328">
            <v>1</v>
          </cell>
          <cell r="AA328">
            <v>1</v>
          </cell>
          <cell r="AB328">
            <v>1</v>
          </cell>
          <cell r="AC328">
            <v>540000</v>
          </cell>
        </row>
        <row r="329">
          <cell r="A329" t="str">
            <v>Andmekaitse Inspektsioon</v>
          </cell>
          <cell r="B329" t="str">
            <v>70004235</v>
          </cell>
          <cell r="C329" t="str">
            <v>70004235</v>
          </cell>
          <cell r="D329" t="str">
            <v>Andmekaitse Inspektsioon</v>
          </cell>
          <cell r="E329">
            <v>5</v>
          </cell>
          <cell r="F329" t="str">
            <v>muud ametid ja inspektsioonid</v>
          </cell>
          <cell r="G329" t="str">
            <v>008</v>
          </cell>
          <cell r="H329" t="str">
            <v>Justiitsministeerium</v>
          </cell>
          <cell r="I329" t="str">
            <v>JuM</v>
          </cell>
          <cell r="J329">
            <v>1</v>
          </cell>
          <cell r="K329">
            <v>3</v>
          </cell>
          <cell r="L329" t="str">
            <v>Ametid ja inspektsioonid</v>
          </cell>
          <cell r="M329" t="str">
            <v>ametiasutused</v>
          </cell>
          <cell r="N329">
            <v>1</v>
          </cell>
          <cell r="O329" t="str">
            <v>ameti- ja hallatavad asutused</v>
          </cell>
          <cell r="P329" t="str">
            <v>sisutööd</v>
          </cell>
          <cell r="Q329">
            <v>9</v>
          </cell>
          <cell r="R329">
            <v>9</v>
          </cell>
          <cell r="S329">
            <v>155121</v>
          </cell>
          <cell r="T329">
            <v>10</v>
          </cell>
          <cell r="U329">
            <v>10</v>
          </cell>
          <cell r="V329">
            <v>169971</v>
          </cell>
          <cell r="W329">
            <v>12</v>
          </cell>
          <cell r="X329">
            <v>12</v>
          </cell>
          <cell r="Y329">
            <v>264227</v>
          </cell>
          <cell r="Z329">
            <v>12</v>
          </cell>
          <cell r="AA329">
            <v>13</v>
          </cell>
          <cell r="AB329">
            <v>13</v>
          </cell>
          <cell r="AC329">
            <v>3392724</v>
          </cell>
        </row>
        <row r="330">
          <cell r="A330" t="str">
            <v>Andmekaitse Inspektsioon</v>
          </cell>
          <cell r="B330" t="str">
            <v>70004235</v>
          </cell>
          <cell r="C330" t="str">
            <v>70004235</v>
          </cell>
          <cell r="D330" t="str">
            <v>Andmekaitse Inspektsioon</v>
          </cell>
          <cell r="E330">
            <v>5</v>
          </cell>
          <cell r="F330" t="str">
            <v>muud ametid ja inspektsioonid</v>
          </cell>
          <cell r="G330" t="str">
            <v>008</v>
          </cell>
          <cell r="H330" t="str">
            <v>Justiitsministeerium</v>
          </cell>
          <cell r="I330" t="str">
            <v>JuM</v>
          </cell>
          <cell r="J330">
            <v>1</v>
          </cell>
          <cell r="K330">
            <v>3</v>
          </cell>
          <cell r="L330" t="str">
            <v>Ametid ja inspektsioonid</v>
          </cell>
          <cell r="M330" t="str">
            <v>ametiasutused</v>
          </cell>
          <cell r="N330">
            <v>1</v>
          </cell>
          <cell r="O330" t="str">
            <v>ameti- ja hallatavad asutused</v>
          </cell>
          <cell r="P330" t="str">
            <v>tugitööd</v>
          </cell>
          <cell r="Q330">
            <v>5</v>
          </cell>
          <cell r="R330">
            <v>5</v>
          </cell>
          <cell r="S330">
            <v>93604</v>
          </cell>
          <cell r="T330">
            <v>4</v>
          </cell>
          <cell r="U330">
            <v>4</v>
          </cell>
          <cell r="V330">
            <v>71066</v>
          </cell>
          <cell r="W330">
            <v>4</v>
          </cell>
          <cell r="X330">
            <v>4</v>
          </cell>
          <cell r="Y330">
            <v>75068</v>
          </cell>
          <cell r="Z330">
            <v>4</v>
          </cell>
          <cell r="AA330">
            <v>4</v>
          </cell>
          <cell r="AB330">
            <v>4</v>
          </cell>
          <cell r="AC330">
            <v>936816</v>
          </cell>
        </row>
        <row r="331">
          <cell r="A331" t="str">
            <v>Lääne Maavalitsus</v>
          </cell>
          <cell r="B331" t="str">
            <v>70004301</v>
          </cell>
          <cell r="C331" t="str">
            <v>maavalitsused</v>
          </cell>
          <cell r="D331" t="str">
            <v>maavalitsused</v>
          </cell>
          <cell r="E331">
            <v>7</v>
          </cell>
          <cell r="F331" t="str">
            <v>maavalitsused</v>
          </cell>
          <cell r="G331" t="str">
            <v>015</v>
          </cell>
          <cell r="H331" t="str">
            <v>Siseministeerium</v>
          </cell>
          <cell r="I331" t="str">
            <v>SiM</v>
          </cell>
          <cell r="J331">
            <v>1</v>
          </cell>
          <cell r="K331">
            <v>5</v>
          </cell>
          <cell r="L331" t="str">
            <v>Maavalitsused</v>
          </cell>
          <cell r="M331" t="str">
            <v>ametiasutused</v>
          </cell>
          <cell r="N331">
            <v>1</v>
          </cell>
          <cell r="O331" t="str">
            <v>ameti- ja hallatavad asutused</v>
          </cell>
          <cell r="P331" t="str">
            <v>juhitööd</v>
          </cell>
          <cell r="Q331">
            <v>2</v>
          </cell>
          <cell r="R331">
            <v>2</v>
          </cell>
          <cell r="S331">
            <v>65500</v>
          </cell>
          <cell r="T331">
            <v>2</v>
          </cell>
          <cell r="U331">
            <v>2</v>
          </cell>
          <cell r="V331">
            <v>65500</v>
          </cell>
          <cell r="W331">
            <v>1</v>
          </cell>
          <cell r="X331">
            <v>1</v>
          </cell>
          <cell r="Y331">
            <v>40500</v>
          </cell>
          <cell r="Z331">
            <v>2</v>
          </cell>
          <cell r="AA331">
            <v>2</v>
          </cell>
          <cell r="AB331">
            <v>2</v>
          </cell>
          <cell r="AC331">
            <v>750000</v>
          </cell>
        </row>
        <row r="332">
          <cell r="A332" t="str">
            <v>Lääne Maavalitsus</v>
          </cell>
          <cell r="B332" t="str">
            <v>70004301</v>
          </cell>
          <cell r="C332" t="str">
            <v>maavalitsused</v>
          </cell>
          <cell r="D332" t="str">
            <v>maavalitsused</v>
          </cell>
          <cell r="E332">
            <v>7</v>
          </cell>
          <cell r="F332" t="str">
            <v>maavalitsused</v>
          </cell>
          <cell r="G332" t="str">
            <v>015</v>
          </cell>
          <cell r="H332" t="str">
            <v>Siseministeerium</v>
          </cell>
          <cell r="I332" t="str">
            <v>SiM</v>
          </cell>
          <cell r="J332">
            <v>1</v>
          </cell>
          <cell r="K332">
            <v>5</v>
          </cell>
          <cell r="L332" t="str">
            <v>Maavalitsused</v>
          </cell>
          <cell r="M332" t="str">
            <v>ametiasutused</v>
          </cell>
          <cell r="N332">
            <v>1</v>
          </cell>
          <cell r="O332" t="str">
            <v>ameti- ja hallatavad asutused</v>
          </cell>
          <cell r="P332" t="str">
            <v>sisutööd</v>
          </cell>
          <cell r="Q332">
            <v>15.83</v>
          </cell>
          <cell r="R332">
            <v>15.43</v>
          </cell>
          <cell r="S332">
            <v>212400</v>
          </cell>
          <cell r="T332">
            <v>16.5</v>
          </cell>
          <cell r="U332">
            <v>16.5</v>
          </cell>
          <cell r="V332">
            <v>221400</v>
          </cell>
          <cell r="W332">
            <v>16.5</v>
          </cell>
          <cell r="X332">
            <v>16.5</v>
          </cell>
          <cell r="Y332">
            <v>220317</v>
          </cell>
          <cell r="Z332">
            <v>16</v>
          </cell>
          <cell r="AA332">
            <v>16</v>
          </cell>
          <cell r="AB332">
            <v>16</v>
          </cell>
          <cell r="AC332">
            <v>2667456</v>
          </cell>
        </row>
        <row r="333">
          <cell r="A333" t="str">
            <v>Lääne Maavalitsus</v>
          </cell>
          <cell r="B333" t="str">
            <v>70004301</v>
          </cell>
          <cell r="C333" t="str">
            <v>maavalitsused</v>
          </cell>
          <cell r="D333" t="str">
            <v>maavalitsused</v>
          </cell>
          <cell r="E333">
            <v>7</v>
          </cell>
          <cell r="F333" t="str">
            <v>maavalitsused</v>
          </cell>
          <cell r="G333" t="str">
            <v>015</v>
          </cell>
          <cell r="H333" t="str">
            <v>Siseministeerium</v>
          </cell>
          <cell r="I333" t="str">
            <v>SiM</v>
          </cell>
          <cell r="J333">
            <v>1</v>
          </cell>
          <cell r="K333">
            <v>5</v>
          </cell>
          <cell r="L333" t="str">
            <v>Maavalitsused</v>
          </cell>
          <cell r="M333" t="str">
            <v>ametiasutused</v>
          </cell>
          <cell r="N333">
            <v>1</v>
          </cell>
          <cell r="O333" t="str">
            <v>ameti- ja hallatavad asutused</v>
          </cell>
          <cell r="P333" t="str">
            <v>tugitööd</v>
          </cell>
          <cell r="Q333">
            <v>10</v>
          </cell>
          <cell r="R333">
            <v>10</v>
          </cell>
          <cell r="S333">
            <v>126000</v>
          </cell>
          <cell r="T333">
            <v>10</v>
          </cell>
          <cell r="U333">
            <v>10</v>
          </cell>
          <cell r="V333">
            <v>126000</v>
          </cell>
          <cell r="W333">
            <v>8</v>
          </cell>
          <cell r="X333">
            <v>8</v>
          </cell>
          <cell r="Y333">
            <v>108146</v>
          </cell>
          <cell r="Z333">
            <v>8</v>
          </cell>
          <cell r="AA333">
            <v>8</v>
          </cell>
          <cell r="AB333">
            <v>8</v>
          </cell>
          <cell r="AC333">
            <v>1202076</v>
          </cell>
        </row>
        <row r="334">
          <cell r="A334" t="str">
            <v>Võru Instituut</v>
          </cell>
          <cell r="B334" t="str">
            <v>70004347</v>
          </cell>
          <cell r="C334" t="str">
            <v>teadus</v>
          </cell>
          <cell r="D334" t="str">
            <v>teadus- ja arendusasutused</v>
          </cell>
          <cell r="E334">
            <v>10</v>
          </cell>
          <cell r="F334" t="str">
            <v>teadus-haridusasutused</v>
          </cell>
          <cell r="G334" t="str">
            <v>011</v>
          </cell>
          <cell r="H334" t="str">
            <v>Kultuuriministeerium</v>
          </cell>
          <cell r="I334" t="str">
            <v>KuM</v>
          </cell>
          <cell r="J334">
            <v>2</v>
          </cell>
          <cell r="K334">
            <v>7</v>
          </cell>
          <cell r="L334" t="str">
            <v>Keskvalitsuse hallatavad asutused</v>
          </cell>
          <cell r="M334" t="str">
            <v>hallatavad asutused</v>
          </cell>
          <cell r="N334">
            <v>1</v>
          </cell>
          <cell r="O334" t="str">
            <v>ameti- ja hallatavad asutused</v>
          </cell>
          <cell r="P334" t="str">
            <v>juhitööd</v>
          </cell>
          <cell r="Q334">
            <v>1</v>
          </cell>
          <cell r="R334">
            <v>1</v>
          </cell>
          <cell r="S334">
            <v>13200</v>
          </cell>
          <cell r="T334">
            <v>1</v>
          </cell>
          <cell r="U334">
            <v>1</v>
          </cell>
          <cell r="V334">
            <v>13200</v>
          </cell>
          <cell r="W334">
            <v>1</v>
          </cell>
          <cell r="X334">
            <v>1</v>
          </cell>
          <cell r="Y334">
            <v>13200</v>
          </cell>
          <cell r="Z334">
            <v>1</v>
          </cell>
          <cell r="AA334">
            <v>1</v>
          </cell>
          <cell r="AB334">
            <v>1</v>
          </cell>
          <cell r="AC334">
            <v>158400</v>
          </cell>
        </row>
        <row r="335">
          <cell r="A335" t="str">
            <v>Võru Instituut</v>
          </cell>
          <cell r="B335" t="str">
            <v>70004347</v>
          </cell>
          <cell r="C335" t="str">
            <v>teadus</v>
          </cell>
          <cell r="D335" t="str">
            <v>teadus- ja arendusasutused</v>
          </cell>
          <cell r="E335">
            <v>10</v>
          </cell>
          <cell r="F335" t="str">
            <v>teadus-haridusasutused</v>
          </cell>
          <cell r="G335" t="str">
            <v>011</v>
          </cell>
          <cell r="H335" t="str">
            <v>Kultuuriministeerium</v>
          </cell>
          <cell r="I335" t="str">
            <v>KuM</v>
          </cell>
          <cell r="J335">
            <v>2</v>
          </cell>
          <cell r="K335">
            <v>7</v>
          </cell>
          <cell r="L335" t="str">
            <v>Keskvalitsuse hallatavad asutused</v>
          </cell>
          <cell r="M335" t="str">
            <v>hallatavad asutused</v>
          </cell>
          <cell r="N335">
            <v>1</v>
          </cell>
          <cell r="O335" t="str">
            <v>ameti- ja hallatavad asutused</v>
          </cell>
          <cell r="P335" t="str">
            <v>sisutööd</v>
          </cell>
          <cell r="Q335">
            <v>6</v>
          </cell>
          <cell r="R335">
            <v>6</v>
          </cell>
          <cell r="S335">
            <v>63300</v>
          </cell>
          <cell r="T335">
            <v>5.5</v>
          </cell>
          <cell r="U335">
            <v>5.5</v>
          </cell>
          <cell r="V335">
            <v>59300</v>
          </cell>
          <cell r="W335">
            <v>6</v>
          </cell>
          <cell r="X335">
            <v>4.5999999999999996</v>
          </cell>
          <cell r="Y335">
            <v>46050</v>
          </cell>
          <cell r="Z335">
            <v>2</v>
          </cell>
          <cell r="AA335">
            <v>3</v>
          </cell>
          <cell r="AB335">
            <v>3</v>
          </cell>
          <cell r="AC335">
            <v>363600</v>
          </cell>
        </row>
        <row r="336">
          <cell r="A336" t="str">
            <v>Võru Instituut</v>
          </cell>
          <cell r="B336" t="str">
            <v>70004347</v>
          </cell>
          <cell r="C336" t="str">
            <v>teadus</v>
          </cell>
          <cell r="D336" t="str">
            <v>teadus- ja arendusasutused</v>
          </cell>
          <cell r="E336">
            <v>10</v>
          </cell>
          <cell r="F336" t="str">
            <v>teadus-haridusasutused</v>
          </cell>
          <cell r="G336" t="str">
            <v>011</v>
          </cell>
          <cell r="H336" t="str">
            <v>Kultuuriministeerium</v>
          </cell>
          <cell r="I336" t="str">
            <v>KuM</v>
          </cell>
          <cell r="J336">
            <v>2</v>
          </cell>
          <cell r="K336">
            <v>7</v>
          </cell>
          <cell r="L336" t="str">
            <v>Keskvalitsuse hallatavad asutused</v>
          </cell>
          <cell r="M336" t="str">
            <v>hallatavad asutused</v>
          </cell>
          <cell r="N336">
            <v>1</v>
          </cell>
          <cell r="O336" t="str">
            <v>ameti- ja hallatavad asutused</v>
          </cell>
          <cell r="P336" t="str">
            <v>tugitööd</v>
          </cell>
          <cell r="Q336">
            <v>2</v>
          </cell>
          <cell r="R336">
            <v>2</v>
          </cell>
          <cell r="S336">
            <v>13650</v>
          </cell>
          <cell r="T336">
            <v>2</v>
          </cell>
          <cell r="U336">
            <v>2</v>
          </cell>
          <cell r="V336">
            <v>13650</v>
          </cell>
          <cell r="W336">
            <v>2</v>
          </cell>
          <cell r="X336">
            <v>2</v>
          </cell>
          <cell r="Y336">
            <v>13650</v>
          </cell>
          <cell r="Z336">
            <v>2</v>
          </cell>
          <cell r="AA336">
            <v>2</v>
          </cell>
          <cell r="AB336">
            <v>2</v>
          </cell>
          <cell r="AC336">
            <v>163800</v>
          </cell>
        </row>
        <row r="337">
          <cell r="A337" t="str">
            <v>Eesti Spordimuuseum</v>
          </cell>
          <cell r="B337" t="str">
            <v>70004353</v>
          </cell>
          <cell r="C337" t="str">
            <v>muuseum</v>
          </cell>
          <cell r="D337" t="str">
            <v>muuseumid</v>
          </cell>
          <cell r="E337">
            <v>11</v>
          </cell>
          <cell r="F337" t="str">
            <v>kultuuriasutused</v>
          </cell>
          <cell r="G337" t="str">
            <v>011</v>
          </cell>
          <cell r="H337" t="str">
            <v>Kultuuriministeerium</v>
          </cell>
          <cell r="I337" t="str">
            <v>KuM</v>
          </cell>
          <cell r="J337">
            <v>2</v>
          </cell>
          <cell r="K337">
            <v>7</v>
          </cell>
          <cell r="L337" t="str">
            <v>Keskvalitsuse hallatavad asutused</v>
          </cell>
          <cell r="M337" t="str">
            <v>hallatavad asutused</v>
          </cell>
          <cell r="N337">
            <v>1</v>
          </cell>
          <cell r="O337" t="str">
            <v>ameti- ja hallatavad asutused</v>
          </cell>
          <cell r="P337" t="str">
            <v>juhitööd</v>
          </cell>
          <cell r="Q337">
            <v>1</v>
          </cell>
          <cell r="R337">
            <v>1</v>
          </cell>
          <cell r="S337">
            <v>22275</v>
          </cell>
          <cell r="T337">
            <v>1</v>
          </cell>
          <cell r="U337">
            <v>1</v>
          </cell>
          <cell r="V337">
            <v>22275</v>
          </cell>
          <cell r="W337">
            <v>1</v>
          </cell>
          <cell r="X337">
            <v>1</v>
          </cell>
          <cell r="Y337">
            <v>22275</v>
          </cell>
          <cell r="Z337">
            <v>1</v>
          </cell>
          <cell r="AA337">
            <v>1</v>
          </cell>
          <cell r="AB337">
            <v>1</v>
          </cell>
          <cell r="AC337">
            <v>267300</v>
          </cell>
        </row>
        <row r="338">
          <cell r="A338" t="str">
            <v>Eesti Spordimuuseum</v>
          </cell>
          <cell r="B338" t="str">
            <v>70004353</v>
          </cell>
          <cell r="C338" t="str">
            <v>muuseum</v>
          </cell>
          <cell r="D338" t="str">
            <v>muuseumid</v>
          </cell>
          <cell r="E338">
            <v>11</v>
          </cell>
          <cell r="F338" t="str">
            <v>kultuuriasutused</v>
          </cell>
          <cell r="G338" t="str">
            <v>011</v>
          </cell>
          <cell r="H338" t="str">
            <v>Kultuuriministeerium</v>
          </cell>
          <cell r="I338" t="str">
            <v>KuM</v>
          </cell>
          <cell r="J338">
            <v>2</v>
          </cell>
          <cell r="K338">
            <v>7</v>
          </cell>
          <cell r="L338" t="str">
            <v>Keskvalitsuse hallatavad asutused</v>
          </cell>
          <cell r="M338" t="str">
            <v>hallatavad asutused</v>
          </cell>
          <cell r="N338">
            <v>1</v>
          </cell>
          <cell r="O338" t="str">
            <v>ameti- ja hallatavad asutused</v>
          </cell>
          <cell r="P338" t="str">
            <v>sisutööd</v>
          </cell>
          <cell r="Q338">
            <v>12.7</v>
          </cell>
          <cell r="R338">
            <v>12.7</v>
          </cell>
          <cell r="S338">
            <v>154120</v>
          </cell>
          <cell r="T338">
            <v>11.7</v>
          </cell>
          <cell r="U338">
            <v>11.7</v>
          </cell>
          <cell r="V338">
            <v>139830</v>
          </cell>
          <cell r="W338">
            <v>11.7</v>
          </cell>
          <cell r="X338">
            <v>11.7</v>
          </cell>
          <cell r="Y338">
            <v>133235</v>
          </cell>
          <cell r="Z338">
            <v>13</v>
          </cell>
          <cell r="AA338">
            <v>14</v>
          </cell>
          <cell r="AB338">
            <v>14</v>
          </cell>
          <cell r="AC338">
            <v>1906140</v>
          </cell>
        </row>
        <row r="339">
          <cell r="A339" t="str">
            <v>Eesti Spordimuuseum</v>
          </cell>
          <cell r="B339" t="str">
            <v>70004353</v>
          </cell>
          <cell r="C339" t="str">
            <v>muuseum</v>
          </cell>
          <cell r="D339" t="str">
            <v>muuseumid</v>
          </cell>
          <cell r="E339">
            <v>11</v>
          </cell>
          <cell r="F339" t="str">
            <v>kultuuriasutused</v>
          </cell>
          <cell r="G339" t="str">
            <v>011</v>
          </cell>
          <cell r="H339" t="str">
            <v>Kultuuriministeerium</v>
          </cell>
          <cell r="I339" t="str">
            <v>KuM</v>
          </cell>
          <cell r="J339">
            <v>2</v>
          </cell>
          <cell r="K339">
            <v>7</v>
          </cell>
          <cell r="L339" t="str">
            <v>Keskvalitsuse hallatavad asutused</v>
          </cell>
          <cell r="M339" t="str">
            <v>hallatavad asutused</v>
          </cell>
          <cell r="N339">
            <v>1</v>
          </cell>
          <cell r="O339" t="str">
            <v>ameti- ja hallatavad asutused</v>
          </cell>
          <cell r="P339" t="str">
            <v>tugitööd</v>
          </cell>
          <cell r="Q339">
            <v>10.75</v>
          </cell>
          <cell r="R339">
            <v>10.75</v>
          </cell>
          <cell r="S339">
            <v>90040</v>
          </cell>
          <cell r="T339">
            <v>10.75</v>
          </cell>
          <cell r="U339">
            <v>10.75</v>
          </cell>
          <cell r="V339">
            <v>90040</v>
          </cell>
          <cell r="W339">
            <v>10.75</v>
          </cell>
          <cell r="X339">
            <v>10.75</v>
          </cell>
          <cell r="Y339">
            <v>85765</v>
          </cell>
          <cell r="Z339">
            <v>11</v>
          </cell>
          <cell r="AA339">
            <v>12</v>
          </cell>
          <cell r="AB339">
            <v>12</v>
          </cell>
          <cell r="AC339">
            <v>1131180</v>
          </cell>
        </row>
        <row r="340">
          <cell r="A340" t="str">
            <v>Tartu Kunstimuuseum</v>
          </cell>
          <cell r="B340" t="str">
            <v>70004366</v>
          </cell>
          <cell r="C340" t="str">
            <v>muuseum</v>
          </cell>
          <cell r="D340" t="str">
            <v>muuseumid</v>
          </cell>
          <cell r="E340">
            <v>11</v>
          </cell>
          <cell r="F340" t="str">
            <v>kultuuriasutused</v>
          </cell>
          <cell r="G340" t="str">
            <v>011</v>
          </cell>
          <cell r="H340" t="str">
            <v>Kultuuriministeerium</v>
          </cell>
          <cell r="I340" t="str">
            <v>KuM</v>
          </cell>
          <cell r="J340">
            <v>2</v>
          </cell>
          <cell r="K340">
            <v>7</v>
          </cell>
          <cell r="L340" t="str">
            <v>Keskvalitsuse hallatavad asutused</v>
          </cell>
          <cell r="M340" t="str">
            <v>hallatavad asutused</v>
          </cell>
          <cell r="N340">
            <v>1</v>
          </cell>
          <cell r="O340" t="str">
            <v>ameti- ja hallatavad asutused</v>
          </cell>
          <cell r="P340" t="str">
            <v>juhitööd</v>
          </cell>
          <cell r="Q340">
            <v>2</v>
          </cell>
          <cell r="R340">
            <v>2</v>
          </cell>
          <cell r="S340">
            <v>37335</v>
          </cell>
          <cell r="T340">
            <v>2</v>
          </cell>
          <cell r="U340">
            <v>2</v>
          </cell>
          <cell r="V340">
            <v>37335</v>
          </cell>
          <cell r="W340">
            <v>2</v>
          </cell>
          <cell r="X340">
            <v>2</v>
          </cell>
          <cell r="Y340">
            <v>37335</v>
          </cell>
          <cell r="Z340">
            <v>2</v>
          </cell>
          <cell r="AA340">
            <v>2</v>
          </cell>
          <cell r="AB340">
            <v>2</v>
          </cell>
          <cell r="AC340">
            <v>448020</v>
          </cell>
        </row>
        <row r="341">
          <cell r="A341" t="str">
            <v>Tartu Kunstimuuseum</v>
          </cell>
          <cell r="B341" t="str">
            <v>70004366</v>
          </cell>
          <cell r="C341" t="str">
            <v>muuseum</v>
          </cell>
          <cell r="D341" t="str">
            <v>muuseumid</v>
          </cell>
          <cell r="E341">
            <v>11</v>
          </cell>
          <cell r="F341" t="str">
            <v>kultuuriasutused</v>
          </cell>
          <cell r="G341" t="str">
            <v>011</v>
          </cell>
          <cell r="H341" t="str">
            <v>Kultuuriministeerium</v>
          </cell>
          <cell r="I341" t="str">
            <v>KuM</v>
          </cell>
          <cell r="J341">
            <v>2</v>
          </cell>
          <cell r="K341">
            <v>7</v>
          </cell>
          <cell r="L341" t="str">
            <v>Keskvalitsuse hallatavad asutused</v>
          </cell>
          <cell r="M341" t="str">
            <v>hallatavad asutused</v>
          </cell>
          <cell r="N341">
            <v>1</v>
          </cell>
          <cell r="O341" t="str">
            <v>ameti- ja hallatavad asutused</v>
          </cell>
          <cell r="P341" t="str">
            <v>sisutööd</v>
          </cell>
          <cell r="Q341">
            <v>11.75</v>
          </cell>
          <cell r="R341">
            <v>11.75</v>
          </cell>
          <cell r="S341">
            <v>119519</v>
          </cell>
          <cell r="T341">
            <v>12</v>
          </cell>
          <cell r="U341">
            <v>10.75</v>
          </cell>
          <cell r="V341">
            <v>106769</v>
          </cell>
          <cell r="W341">
            <v>12</v>
          </cell>
          <cell r="X341">
            <v>9.5</v>
          </cell>
          <cell r="Y341">
            <v>95904</v>
          </cell>
          <cell r="Z341">
            <v>8</v>
          </cell>
          <cell r="AA341">
            <v>8</v>
          </cell>
          <cell r="AB341">
            <v>8</v>
          </cell>
          <cell r="AC341">
            <v>1071996</v>
          </cell>
        </row>
        <row r="342">
          <cell r="A342" t="str">
            <v>Tartu Kunstimuuseum</v>
          </cell>
          <cell r="B342" t="str">
            <v>70004366</v>
          </cell>
          <cell r="C342" t="str">
            <v>muuseum</v>
          </cell>
          <cell r="D342" t="str">
            <v>muuseumid</v>
          </cell>
          <cell r="E342">
            <v>11</v>
          </cell>
          <cell r="F342" t="str">
            <v>kultuuriasutused</v>
          </cell>
          <cell r="G342" t="str">
            <v>011</v>
          </cell>
          <cell r="H342" t="str">
            <v>Kultuuriministeerium</v>
          </cell>
          <cell r="I342" t="str">
            <v>KuM</v>
          </cell>
          <cell r="J342">
            <v>2</v>
          </cell>
          <cell r="K342">
            <v>7</v>
          </cell>
          <cell r="L342" t="str">
            <v>Keskvalitsuse hallatavad asutused</v>
          </cell>
          <cell r="M342" t="str">
            <v>hallatavad asutused</v>
          </cell>
          <cell r="N342">
            <v>1</v>
          </cell>
          <cell r="O342" t="str">
            <v>ameti- ja hallatavad asutused</v>
          </cell>
          <cell r="P342" t="str">
            <v>tugitööd</v>
          </cell>
          <cell r="Q342">
            <v>16.940000000000001</v>
          </cell>
          <cell r="R342">
            <v>16.940000000000001</v>
          </cell>
          <cell r="S342">
            <v>98112</v>
          </cell>
          <cell r="T342">
            <v>18</v>
          </cell>
          <cell r="U342">
            <v>15.940000000000001</v>
          </cell>
          <cell r="V342">
            <v>93232</v>
          </cell>
          <cell r="W342">
            <v>18</v>
          </cell>
          <cell r="X342">
            <v>15.57</v>
          </cell>
          <cell r="Y342">
            <v>90749</v>
          </cell>
          <cell r="Z342">
            <v>15</v>
          </cell>
          <cell r="AA342">
            <v>15</v>
          </cell>
          <cell r="AB342">
            <v>15</v>
          </cell>
          <cell r="AC342">
            <v>990864</v>
          </cell>
        </row>
        <row r="343">
          <cell r="A343" t="str">
            <v>Eesti Ajaloomuuseum</v>
          </cell>
          <cell r="B343" t="str">
            <v>70004376</v>
          </cell>
          <cell r="C343" t="str">
            <v>muuseum</v>
          </cell>
          <cell r="D343" t="str">
            <v>muuseumid</v>
          </cell>
          <cell r="E343">
            <v>11</v>
          </cell>
          <cell r="F343" t="str">
            <v>kultuuriasutused</v>
          </cell>
          <cell r="G343" t="str">
            <v>011</v>
          </cell>
          <cell r="H343" t="str">
            <v>Kultuuriministeerium</v>
          </cell>
          <cell r="I343" t="str">
            <v>KuM</v>
          </cell>
          <cell r="J343">
            <v>2</v>
          </cell>
          <cell r="K343">
            <v>7</v>
          </cell>
          <cell r="L343" t="str">
            <v>Keskvalitsuse hallatavad asutused</v>
          </cell>
          <cell r="M343" t="str">
            <v>hallatavad asutused</v>
          </cell>
          <cell r="N343">
            <v>1</v>
          </cell>
          <cell r="O343" t="str">
            <v>ameti- ja hallatavad asutused</v>
          </cell>
          <cell r="P343" t="str">
            <v>juhitööd</v>
          </cell>
          <cell r="Q343">
            <v>4</v>
          </cell>
          <cell r="R343">
            <v>4</v>
          </cell>
          <cell r="S343">
            <v>72500</v>
          </cell>
          <cell r="T343">
            <v>4</v>
          </cell>
          <cell r="U343">
            <v>4</v>
          </cell>
          <cell r="V343">
            <v>72500</v>
          </cell>
          <cell r="W343">
            <v>5</v>
          </cell>
          <cell r="X343">
            <v>5</v>
          </cell>
          <cell r="Y343">
            <v>84500</v>
          </cell>
          <cell r="Z343">
            <v>4</v>
          </cell>
          <cell r="AA343">
            <v>6</v>
          </cell>
          <cell r="AB343">
            <v>6</v>
          </cell>
          <cell r="AC343">
            <v>1177200</v>
          </cell>
        </row>
        <row r="344">
          <cell r="A344" t="str">
            <v>Eesti Ajaloomuuseum</v>
          </cell>
          <cell r="B344" t="str">
            <v>70004376</v>
          </cell>
          <cell r="C344" t="str">
            <v>muuseum</v>
          </cell>
          <cell r="D344" t="str">
            <v>muuseumid</v>
          </cell>
          <cell r="E344">
            <v>11</v>
          </cell>
          <cell r="F344" t="str">
            <v>kultuuriasutused</v>
          </cell>
          <cell r="G344" t="str">
            <v>011</v>
          </cell>
          <cell r="H344" t="str">
            <v>Kultuuriministeerium</v>
          </cell>
          <cell r="I344" t="str">
            <v>KuM</v>
          </cell>
          <cell r="J344">
            <v>2</v>
          </cell>
          <cell r="K344">
            <v>7</v>
          </cell>
          <cell r="L344" t="str">
            <v>Keskvalitsuse hallatavad asutused</v>
          </cell>
          <cell r="M344" t="str">
            <v>hallatavad asutused</v>
          </cell>
          <cell r="N344">
            <v>1</v>
          </cell>
          <cell r="O344" t="str">
            <v>ameti- ja hallatavad asutused</v>
          </cell>
          <cell r="P344" t="str">
            <v>sisutööd</v>
          </cell>
          <cell r="Q344">
            <v>18</v>
          </cell>
          <cell r="R344">
            <v>18</v>
          </cell>
          <cell r="S344">
            <v>186670</v>
          </cell>
          <cell r="T344">
            <v>16.5</v>
          </cell>
          <cell r="U344">
            <v>18</v>
          </cell>
          <cell r="V344">
            <v>171670</v>
          </cell>
          <cell r="W344">
            <v>15.5</v>
          </cell>
          <cell r="X344">
            <v>15.5</v>
          </cell>
          <cell r="Y344">
            <v>166570</v>
          </cell>
          <cell r="Z344">
            <v>18</v>
          </cell>
          <cell r="AA344">
            <v>20</v>
          </cell>
          <cell r="AB344">
            <v>20</v>
          </cell>
          <cell r="AC344">
            <v>2626800</v>
          </cell>
        </row>
        <row r="345">
          <cell r="A345" t="str">
            <v>Eesti Ajaloomuuseum</v>
          </cell>
          <cell r="B345" t="str">
            <v>70004376</v>
          </cell>
          <cell r="C345" t="str">
            <v>muuseum</v>
          </cell>
          <cell r="D345" t="str">
            <v>muuseumid</v>
          </cell>
          <cell r="E345">
            <v>11</v>
          </cell>
          <cell r="F345" t="str">
            <v>kultuuriasutused</v>
          </cell>
          <cell r="G345" t="str">
            <v>011</v>
          </cell>
          <cell r="H345" t="str">
            <v>Kultuuriministeerium</v>
          </cell>
          <cell r="I345" t="str">
            <v>KuM</v>
          </cell>
          <cell r="J345">
            <v>2</v>
          </cell>
          <cell r="K345">
            <v>7</v>
          </cell>
          <cell r="L345" t="str">
            <v>Keskvalitsuse hallatavad asutused</v>
          </cell>
          <cell r="M345" t="str">
            <v>hallatavad asutused</v>
          </cell>
          <cell r="N345">
            <v>1</v>
          </cell>
          <cell r="O345" t="str">
            <v>ameti- ja hallatavad asutused</v>
          </cell>
          <cell r="P345" t="str">
            <v>tugitööd</v>
          </cell>
          <cell r="Q345">
            <v>26.75</v>
          </cell>
          <cell r="R345">
            <v>26.75</v>
          </cell>
          <cell r="S345">
            <v>175305</v>
          </cell>
          <cell r="T345">
            <v>23.25</v>
          </cell>
          <cell r="U345">
            <v>26</v>
          </cell>
          <cell r="V345">
            <v>159215</v>
          </cell>
          <cell r="W345">
            <v>20.5</v>
          </cell>
          <cell r="X345">
            <v>20.25</v>
          </cell>
          <cell r="Y345">
            <v>138865</v>
          </cell>
          <cell r="Z345">
            <v>20</v>
          </cell>
          <cell r="AA345">
            <v>26</v>
          </cell>
          <cell r="AB345">
            <v>26</v>
          </cell>
          <cell r="AC345">
            <v>2051220</v>
          </cell>
        </row>
        <row r="346">
          <cell r="A346" t="str">
            <v>Eesti Teatri- ja Muusikamuuseum</v>
          </cell>
          <cell r="B346" t="str">
            <v>70004382</v>
          </cell>
          <cell r="C346" t="str">
            <v>muuseum</v>
          </cell>
          <cell r="D346" t="str">
            <v>muuseumid</v>
          </cell>
          <cell r="E346">
            <v>11</v>
          </cell>
          <cell r="F346" t="str">
            <v>kultuuriasutused</v>
          </cell>
          <cell r="G346" t="str">
            <v>011</v>
          </cell>
          <cell r="H346" t="str">
            <v>Kultuuriministeerium</v>
          </cell>
          <cell r="I346" t="str">
            <v>KuM</v>
          </cell>
          <cell r="J346">
            <v>2</v>
          </cell>
          <cell r="K346">
            <v>7</v>
          </cell>
          <cell r="L346" t="str">
            <v>Keskvalitsuse hallatavad asutused</v>
          </cell>
          <cell r="M346" t="str">
            <v>hallatavad asutused</v>
          </cell>
          <cell r="N346">
            <v>1</v>
          </cell>
          <cell r="O346" t="str">
            <v>ameti- ja hallatavad asutused</v>
          </cell>
          <cell r="P346" t="str">
            <v>juhitööd</v>
          </cell>
          <cell r="Q346">
            <v>3</v>
          </cell>
          <cell r="R346">
            <v>3</v>
          </cell>
          <cell r="S346">
            <v>52313</v>
          </cell>
          <cell r="T346">
            <v>4</v>
          </cell>
          <cell r="U346">
            <v>4</v>
          </cell>
          <cell r="V346">
            <v>73000</v>
          </cell>
          <cell r="W346">
            <v>5</v>
          </cell>
          <cell r="X346">
            <v>5</v>
          </cell>
          <cell r="Y346">
            <v>86000</v>
          </cell>
          <cell r="Z346">
            <v>5</v>
          </cell>
          <cell r="AA346">
            <v>5</v>
          </cell>
          <cell r="AB346">
            <v>5</v>
          </cell>
          <cell r="AC346">
            <v>1032000</v>
          </cell>
        </row>
        <row r="347">
          <cell r="A347" t="str">
            <v>Eesti Teatri- ja Muusikamuuseum</v>
          </cell>
          <cell r="B347" t="str">
            <v>70004382</v>
          </cell>
          <cell r="C347" t="str">
            <v>muuseum</v>
          </cell>
          <cell r="D347" t="str">
            <v>muuseumid</v>
          </cell>
          <cell r="E347">
            <v>11</v>
          </cell>
          <cell r="F347" t="str">
            <v>kultuuriasutused</v>
          </cell>
          <cell r="G347" t="str">
            <v>011</v>
          </cell>
          <cell r="H347" t="str">
            <v>Kultuuriministeerium</v>
          </cell>
          <cell r="I347" t="str">
            <v>KuM</v>
          </cell>
          <cell r="J347">
            <v>2</v>
          </cell>
          <cell r="K347">
            <v>7</v>
          </cell>
          <cell r="L347" t="str">
            <v>Keskvalitsuse hallatavad asutused</v>
          </cell>
          <cell r="M347" t="str">
            <v>hallatavad asutused</v>
          </cell>
          <cell r="N347">
            <v>1</v>
          </cell>
          <cell r="O347" t="str">
            <v>ameti- ja hallatavad asutused</v>
          </cell>
          <cell r="P347" t="str">
            <v>sisutööd</v>
          </cell>
          <cell r="Q347">
            <v>10</v>
          </cell>
          <cell r="R347">
            <v>8.5</v>
          </cell>
          <cell r="S347">
            <v>99025</v>
          </cell>
          <cell r="T347">
            <v>7</v>
          </cell>
          <cell r="U347">
            <v>7</v>
          </cell>
          <cell r="V347">
            <v>89500</v>
          </cell>
          <cell r="W347">
            <v>7</v>
          </cell>
          <cell r="X347">
            <v>7</v>
          </cell>
          <cell r="Y347">
            <v>89500</v>
          </cell>
          <cell r="Z347">
            <v>7</v>
          </cell>
          <cell r="AA347">
            <v>8</v>
          </cell>
          <cell r="AB347">
            <v>8</v>
          </cell>
          <cell r="AC347">
            <v>1074000</v>
          </cell>
        </row>
        <row r="348">
          <cell r="A348" t="str">
            <v>Eesti Teatri- ja Muusikamuuseum</v>
          </cell>
          <cell r="B348" t="str">
            <v>70004382</v>
          </cell>
          <cell r="C348" t="str">
            <v>muuseum</v>
          </cell>
          <cell r="D348" t="str">
            <v>muuseumid</v>
          </cell>
          <cell r="E348">
            <v>11</v>
          </cell>
          <cell r="F348" t="str">
            <v>kultuuriasutused</v>
          </cell>
          <cell r="G348" t="str">
            <v>011</v>
          </cell>
          <cell r="H348" t="str">
            <v>Kultuuriministeerium</v>
          </cell>
          <cell r="I348" t="str">
            <v>KuM</v>
          </cell>
          <cell r="J348">
            <v>2</v>
          </cell>
          <cell r="K348">
            <v>7</v>
          </cell>
          <cell r="L348" t="str">
            <v>Keskvalitsuse hallatavad asutused</v>
          </cell>
          <cell r="M348" t="str">
            <v>hallatavad asutused</v>
          </cell>
          <cell r="N348">
            <v>1</v>
          </cell>
          <cell r="O348" t="str">
            <v>ameti- ja hallatavad asutused</v>
          </cell>
          <cell r="P348" t="str">
            <v>tugitööd</v>
          </cell>
          <cell r="Q348">
            <v>6</v>
          </cell>
          <cell r="R348">
            <v>4.75</v>
          </cell>
          <cell r="S348">
            <v>49566</v>
          </cell>
          <cell r="T348">
            <v>5</v>
          </cell>
          <cell r="U348">
            <v>3.75</v>
          </cell>
          <cell r="V348">
            <v>33700</v>
          </cell>
          <cell r="W348">
            <v>5</v>
          </cell>
          <cell r="X348">
            <v>3.75</v>
          </cell>
          <cell r="Y348">
            <v>33850</v>
          </cell>
          <cell r="Z348">
            <v>5</v>
          </cell>
          <cell r="AA348">
            <v>5</v>
          </cell>
          <cell r="AB348">
            <v>4</v>
          </cell>
          <cell r="AC348">
            <v>406525</v>
          </cell>
        </row>
        <row r="349">
          <cell r="A349" t="str">
            <v>Iisaku Muuseum</v>
          </cell>
          <cell r="B349" t="str">
            <v>70004442</v>
          </cell>
          <cell r="C349" t="str">
            <v>muuseum</v>
          </cell>
          <cell r="D349" t="str">
            <v>muuseumid</v>
          </cell>
          <cell r="E349">
            <v>11</v>
          </cell>
          <cell r="F349" t="str">
            <v>kultuuriasutused</v>
          </cell>
          <cell r="G349" t="str">
            <v>011</v>
          </cell>
          <cell r="H349" t="str">
            <v>Kultuuriministeerium</v>
          </cell>
          <cell r="I349" t="str">
            <v>KuM</v>
          </cell>
          <cell r="J349">
            <v>2</v>
          </cell>
          <cell r="K349">
            <v>7</v>
          </cell>
          <cell r="L349" t="str">
            <v>Keskvalitsuse hallatavad asutused</v>
          </cell>
          <cell r="M349" t="str">
            <v>hallatavad asutused</v>
          </cell>
          <cell r="N349">
            <v>1</v>
          </cell>
          <cell r="O349" t="str">
            <v>ameti- ja hallatavad asutused</v>
          </cell>
          <cell r="P349" t="str">
            <v>juhitööd</v>
          </cell>
          <cell r="Q349">
            <v>1</v>
          </cell>
          <cell r="R349">
            <v>1</v>
          </cell>
          <cell r="S349">
            <v>11530</v>
          </cell>
          <cell r="T349">
            <v>1</v>
          </cell>
          <cell r="U349">
            <v>1</v>
          </cell>
          <cell r="V349">
            <v>11530</v>
          </cell>
          <cell r="W349">
            <v>1</v>
          </cell>
          <cell r="X349">
            <v>1</v>
          </cell>
          <cell r="Y349">
            <v>12000</v>
          </cell>
          <cell r="Z349">
            <v>1</v>
          </cell>
          <cell r="AA349">
            <v>1</v>
          </cell>
          <cell r="AB349">
            <v>1</v>
          </cell>
          <cell r="AC349">
            <v>156000</v>
          </cell>
        </row>
        <row r="350">
          <cell r="A350" t="str">
            <v>Iisaku Muuseum</v>
          </cell>
          <cell r="B350" t="str">
            <v>70004442</v>
          </cell>
          <cell r="C350" t="str">
            <v>muuseum</v>
          </cell>
          <cell r="D350" t="str">
            <v>muuseumid</v>
          </cell>
          <cell r="E350">
            <v>11</v>
          </cell>
          <cell r="F350" t="str">
            <v>kultuuriasutused</v>
          </cell>
          <cell r="G350" t="str">
            <v>011</v>
          </cell>
          <cell r="H350" t="str">
            <v>Kultuuriministeerium</v>
          </cell>
          <cell r="I350" t="str">
            <v>KuM</v>
          </cell>
          <cell r="J350">
            <v>2</v>
          </cell>
          <cell r="K350">
            <v>7</v>
          </cell>
          <cell r="L350" t="str">
            <v>Keskvalitsuse hallatavad asutused</v>
          </cell>
          <cell r="M350" t="str">
            <v>hallatavad asutused</v>
          </cell>
          <cell r="N350">
            <v>1</v>
          </cell>
          <cell r="O350" t="str">
            <v>ameti- ja hallatavad asutused</v>
          </cell>
          <cell r="P350" t="str">
            <v>sisutööd</v>
          </cell>
          <cell r="Q350">
            <v>4</v>
          </cell>
          <cell r="R350">
            <v>4</v>
          </cell>
          <cell r="S350">
            <v>28770</v>
          </cell>
          <cell r="T350">
            <v>4</v>
          </cell>
          <cell r="U350">
            <v>4</v>
          </cell>
          <cell r="V350">
            <v>28770</v>
          </cell>
          <cell r="W350">
            <v>3</v>
          </cell>
          <cell r="X350">
            <v>3</v>
          </cell>
          <cell r="Y350">
            <v>22380</v>
          </cell>
          <cell r="Z350">
            <v>3</v>
          </cell>
          <cell r="AA350">
            <v>3</v>
          </cell>
          <cell r="AB350">
            <v>3</v>
          </cell>
          <cell r="AC350">
            <v>268560</v>
          </cell>
        </row>
        <row r="351">
          <cell r="A351" t="str">
            <v>Iisaku Muuseum</v>
          </cell>
          <cell r="B351" t="str">
            <v>70004442</v>
          </cell>
          <cell r="C351" t="str">
            <v>muuseum</v>
          </cell>
          <cell r="D351" t="str">
            <v>muuseumid</v>
          </cell>
          <cell r="E351">
            <v>11</v>
          </cell>
          <cell r="F351" t="str">
            <v>kultuuriasutused</v>
          </cell>
          <cell r="G351" t="str">
            <v>011</v>
          </cell>
          <cell r="H351" t="str">
            <v>Kultuuriministeerium</v>
          </cell>
          <cell r="I351" t="str">
            <v>KuM</v>
          </cell>
          <cell r="J351">
            <v>2</v>
          </cell>
          <cell r="K351">
            <v>7</v>
          </cell>
          <cell r="L351" t="str">
            <v>Keskvalitsuse hallatavad asutused</v>
          </cell>
          <cell r="M351" t="str">
            <v>hallatavad asutused</v>
          </cell>
          <cell r="N351">
            <v>1</v>
          </cell>
          <cell r="O351" t="str">
            <v>ameti- ja hallatavad asutused</v>
          </cell>
          <cell r="P351" t="str">
            <v>tugitööd</v>
          </cell>
          <cell r="Q351">
            <v>2</v>
          </cell>
          <cell r="R351">
            <v>1</v>
          </cell>
          <cell r="S351">
            <v>5370</v>
          </cell>
          <cell r="T351">
            <v>1</v>
          </cell>
          <cell r="U351">
            <v>1</v>
          </cell>
          <cell r="V351">
            <v>5370</v>
          </cell>
          <cell r="W351">
            <v>0.5</v>
          </cell>
          <cell r="X351">
            <v>0.5</v>
          </cell>
          <cell r="Y351">
            <v>2175</v>
          </cell>
        </row>
        <row r="352">
          <cell r="A352" t="str">
            <v>Sisekaitseakadeemia</v>
          </cell>
          <cell r="B352" t="str">
            <v>70004465</v>
          </cell>
          <cell r="C352" t="str">
            <v>rakenduskorgk</v>
          </cell>
          <cell r="D352" t="str">
            <v>rakenduskõrgkoolid</v>
          </cell>
          <cell r="E352">
            <v>10</v>
          </cell>
          <cell r="F352" t="str">
            <v>teadus-haridusasutused</v>
          </cell>
          <cell r="G352" t="str">
            <v>015</v>
          </cell>
          <cell r="H352" t="str">
            <v>Siseministeerium</v>
          </cell>
          <cell r="I352" t="str">
            <v>SiM</v>
          </cell>
          <cell r="J352">
            <v>2</v>
          </cell>
          <cell r="K352">
            <v>7</v>
          </cell>
          <cell r="L352" t="str">
            <v>Keskvalitsuse hallatavad asutused</v>
          </cell>
          <cell r="M352" t="str">
            <v>hallatavad asutused</v>
          </cell>
          <cell r="N352">
            <v>1</v>
          </cell>
          <cell r="O352" t="str">
            <v>ameti- ja hallatavad asutused</v>
          </cell>
          <cell r="P352" t="str">
            <v>juhitööd</v>
          </cell>
          <cell r="Q352">
            <v>1</v>
          </cell>
          <cell r="R352">
            <v>1</v>
          </cell>
          <cell r="S352">
            <v>40000</v>
          </cell>
          <cell r="T352">
            <v>2</v>
          </cell>
          <cell r="U352">
            <v>2</v>
          </cell>
          <cell r="V352">
            <v>71087</v>
          </cell>
          <cell r="W352">
            <v>1</v>
          </cell>
          <cell r="X352">
            <v>1</v>
          </cell>
          <cell r="Y352">
            <v>36800</v>
          </cell>
          <cell r="Z352">
            <v>1</v>
          </cell>
          <cell r="AA352">
            <v>1</v>
          </cell>
          <cell r="AB352">
            <v>1</v>
          </cell>
          <cell r="AC352">
            <v>441600</v>
          </cell>
        </row>
        <row r="353">
          <cell r="A353" t="str">
            <v>Sisekaitseakadeemia</v>
          </cell>
          <cell r="B353" t="str">
            <v>70004465</v>
          </cell>
          <cell r="C353" t="str">
            <v>rakenduskorgk</v>
          </cell>
          <cell r="D353" t="str">
            <v>rakenduskõrgkoolid</v>
          </cell>
          <cell r="E353">
            <v>10</v>
          </cell>
          <cell r="F353" t="str">
            <v>teadus-haridusasutused</v>
          </cell>
          <cell r="G353" t="str">
            <v>015</v>
          </cell>
          <cell r="H353" t="str">
            <v>Siseministeerium</v>
          </cell>
          <cell r="I353" t="str">
            <v>SiM</v>
          </cell>
          <cell r="J353">
            <v>2</v>
          </cell>
          <cell r="K353">
            <v>7</v>
          </cell>
          <cell r="L353" t="str">
            <v>Keskvalitsuse hallatavad asutused</v>
          </cell>
          <cell r="M353" t="str">
            <v>hallatavad asutused</v>
          </cell>
          <cell r="N353">
            <v>1</v>
          </cell>
          <cell r="O353" t="str">
            <v>ameti- ja hallatavad asutused</v>
          </cell>
          <cell r="P353" t="str">
            <v>sisutööd</v>
          </cell>
          <cell r="Q353">
            <v>129.5</v>
          </cell>
          <cell r="R353">
            <v>128.25</v>
          </cell>
          <cell r="S353">
            <v>2704397</v>
          </cell>
          <cell r="T353">
            <v>115</v>
          </cell>
          <cell r="U353">
            <v>109.07</v>
          </cell>
          <cell r="V353">
            <v>2119263</v>
          </cell>
          <cell r="W353">
            <v>116</v>
          </cell>
          <cell r="X353">
            <v>109.52</v>
          </cell>
          <cell r="Y353">
            <v>2366856</v>
          </cell>
          <cell r="Z353">
            <v>116</v>
          </cell>
          <cell r="AA353">
            <v>175</v>
          </cell>
          <cell r="AB353">
            <v>119</v>
          </cell>
          <cell r="AC353">
            <v>30655659</v>
          </cell>
        </row>
        <row r="354">
          <cell r="A354" t="str">
            <v>Sisekaitseakadeemia</v>
          </cell>
          <cell r="B354" t="str">
            <v>70004465</v>
          </cell>
          <cell r="C354" t="str">
            <v>rakenduskorgk</v>
          </cell>
          <cell r="D354" t="str">
            <v>rakenduskõrgkoolid</v>
          </cell>
          <cell r="E354">
            <v>10</v>
          </cell>
          <cell r="F354" t="str">
            <v>teadus-haridusasutused</v>
          </cell>
          <cell r="G354" t="str">
            <v>015</v>
          </cell>
          <cell r="H354" t="str">
            <v>Siseministeerium</v>
          </cell>
          <cell r="I354" t="str">
            <v>SiM</v>
          </cell>
          <cell r="J354">
            <v>2</v>
          </cell>
          <cell r="K354">
            <v>7</v>
          </cell>
          <cell r="L354" t="str">
            <v>Keskvalitsuse hallatavad asutused</v>
          </cell>
          <cell r="M354" t="str">
            <v>hallatavad asutused</v>
          </cell>
          <cell r="N354">
            <v>1</v>
          </cell>
          <cell r="O354" t="str">
            <v>ameti- ja hallatavad asutused</v>
          </cell>
          <cell r="P354" t="str">
            <v>tugitööd</v>
          </cell>
          <cell r="Q354">
            <v>167.75</v>
          </cell>
          <cell r="R354">
            <v>167.75</v>
          </cell>
          <cell r="S354">
            <v>1811557</v>
          </cell>
          <cell r="T354">
            <v>152.80000000000001</v>
          </cell>
          <cell r="U354">
            <v>151.1</v>
          </cell>
          <cell r="V354">
            <v>1548663</v>
          </cell>
          <cell r="W354">
            <v>152</v>
          </cell>
          <cell r="X354">
            <v>150.30000000000001</v>
          </cell>
          <cell r="Y354">
            <v>1614493</v>
          </cell>
          <cell r="Z354">
            <v>152</v>
          </cell>
          <cell r="AA354">
            <v>155</v>
          </cell>
          <cell r="AB354">
            <v>152</v>
          </cell>
          <cell r="AC354">
            <v>20207416</v>
          </cell>
        </row>
        <row r="355">
          <cell r="A355" t="str">
            <v>Illuka Varjupaigataotlejate Vastuvõtukeskus</v>
          </cell>
          <cell r="B355" t="str">
            <v>70004494</v>
          </cell>
          <cell r="C355" t="str">
            <v>hoolekanne</v>
          </cell>
          <cell r="D355" t="str">
            <v>hoolekandeasutusesed</v>
          </cell>
          <cell r="E355">
            <v>13</v>
          </cell>
          <cell r="F355" t="str">
            <v>hoolekandeasutusesed</v>
          </cell>
          <cell r="G355" t="str">
            <v>016</v>
          </cell>
          <cell r="H355" t="str">
            <v>Sotsiaalministeerium</v>
          </cell>
          <cell r="I355" t="str">
            <v>SoM</v>
          </cell>
          <cell r="J355">
            <v>2</v>
          </cell>
          <cell r="K355">
            <v>7</v>
          </cell>
          <cell r="L355" t="str">
            <v>Keskvalitsuse hallatavad asutused</v>
          </cell>
          <cell r="M355" t="str">
            <v>hallatavad asutused</v>
          </cell>
          <cell r="N355">
            <v>1</v>
          </cell>
          <cell r="O355" t="str">
            <v>ameti- ja hallatavad asutused</v>
          </cell>
          <cell r="P355" t="str">
            <v>juhitööd</v>
          </cell>
          <cell r="Q355">
            <v>1</v>
          </cell>
          <cell r="R355">
            <v>1</v>
          </cell>
          <cell r="S355">
            <v>14954</v>
          </cell>
          <cell r="T355">
            <v>1</v>
          </cell>
          <cell r="U355">
            <v>1</v>
          </cell>
          <cell r="V355">
            <v>14954</v>
          </cell>
          <cell r="W355">
            <v>1</v>
          </cell>
          <cell r="X355">
            <v>1</v>
          </cell>
          <cell r="Y355">
            <v>14954</v>
          </cell>
          <cell r="Z355">
            <v>1</v>
          </cell>
          <cell r="AA355">
            <v>1</v>
          </cell>
          <cell r="AB355">
            <v>1</v>
          </cell>
          <cell r="AC355">
            <v>179448</v>
          </cell>
        </row>
        <row r="356">
          <cell r="A356" t="str">
            <v>Illuka Varjupaigataotlejate Vastuvõtukeskus</v>
          </cell>
          <cell r="B356" t="str">
            <v>70004494</v>
          </cell>
          <cell r="C356" t="str">
            <v>hoolekanne</v>
          </cell>
          <cell r="D356" t="str">
            <v>hoolekandeasutusesed</v>
          </cell>
          <cell r="E356">
            <v>13</v>
          </cell>
          <cell r="F356" t="str">
            <v>hoolekandeasutusesed</v>
          </cell>
          <cell r="G356" t="str">
            <v>016</v>
          </cell>
          <cell r="H356" t="str">
            <v>Sotsiaalministeerium</v>
          </cell>
          <cell r="I356" t="str">
            <v>SoM</v>
          </cell>
          <cell r="J356">
            <v>2</v>
          </cell>
          <cell r="K356">
            <v>7</v>
          </cell>
          <cell r="L356" t="str">
            <v>Keskvalitsuse hallatavad asutused</v>
          </cell>
          <cell r="M356" t="str">
            <v>hallatavad asutused</v>
          </cell>
          <cell r="N356">
            <v>1</v>
          </cell>
          <cell r="O356" t="str">
            <v>ameti- ja hallatavad asutused</v>
          </cell>
          <cell r="P356" t="str">
            <v>tugitööd</v>
          </cell>
          <cell r="Q356">
            <v>1</v>
          </cell>
          <cell r="R356">
            <v>1</v>
          </cell>
          <cell r="S356">
            <v>5700</v>
          </cell>
          <cell r="T356">
            <v>1</v>
          </cell>
          <cell r="U356">
            <v>1</v>
          </cell>
          <cell r="V356">
            <v>5700</v>
          </cell>
          <cell r="W356">
            <v>1</v>
          </cell>
          <cell r="X356">
            <v>1</v>
          </cell>
          <cell r="Y356">
            <v>5700</v>
          </cell>
          <cell r="Z356">
            <v>1</v>
          </cell>
          <cell r="AA356">
            <v>1</v>
          </cell>
          <cell r="AB356">
            <v>1</v>
          </cell>
          <cell r="AC356">
            <v>68400</v>
          </cell>
        </row>
        <row r="357">
          <cell r="A357" t="str">
            <v>Kaitseministeerium</v>
          </cell>
          <cell r="B357" t="str">
            <v>70004502</v>
          </cell>
          <cell r="C357" t="str">
            <v>MIN</v>
          </cell>
          <cell r="D357" t="str">
            <v>ministeeriumid ja RK</v>
          </cell>
          <cell r="E357">
            <v>2</v>
          </cell>
          <cell r="F357" t="str">
            <v>ministeeriumid ja RK</v>
          </cell>
          <cell r="G357" t="str">
            <v>009</v>
          </cell>
          <cell r="H357" t="str">
            <v>Kaitseministeerium</v>
          </cell>
          <cell r="I357" t="str">
            <v>KaM</v>
          </cell>
          <cell r="J357">
            <v>1</v>
          </cell>
          <cell r="K357">
            <v>2</v>
          </cell>
          <cell r="L357" t="str">
            <v>Ministeeriumid ja Riigikantselei</v>
          </cell>
          <cell r="M357" t="str">
            <v>ametiasutused</v>
          </cell>
          <cell r="N357">
            <v>1</v>
          </cell>
          <cell r="O357" t="str">
            <v>ameti- ja hallatavad asutused</v>
          </cell>
          <cell r="P357" t="str">
            <v>juhitööd</v>
          </cell>
          <cell r="Q357">
            <v>6</v>
          </cell>
          <cell r="R357">
            <v>6</v>
          </cell>
          <cell r="S357">
            <v>321255</v>
          </cell>
          <cell r="T357">
            <v>6</v>
          </cell>
          <cell r="U357">
            <v>6</v>
          </cell>
          <cell r="V357">
            <v>290002</v>
          </cell>
          <cell r="W357">
            <v>6</v>
          </cell>
          <cell r="X357">
            <v>6</v>
          </cell>
          <cell r="Y357">
            <v>289975</v>
          </cell>
          <cell r="Z357">
            <v>6</v>
          </cell>
          <cell r="AA357">
            <v>6</v>
          </cell>
          <cell r="AB357">
            <v>6</v>
          </cell>
          <cell r="AC357">
            <v>3701771</v>
          </cell>
        </row>
        <row r="358">
          <cell r="A358" t="str">
            <v>Kaitseministeerium</v>
          </cell>
          <cell r="B358" t="str">
            <v>70004502</v>
          </cell>
          <cell r="C358" t="str">
            <v>MIN</v>
          </cell>
          <cell r="D358" t="str">
            <v>ministeeriumid ja RK</v>
          </cell>
          <cell r="E358">
            <v>2</v>
          </cell>
          <cell r="F358" t="str">
            <v>ministeeriumid ja RK</v>
          </cell>
          <cell r="G358" t="str">
            <v>009</v>
          </cell>
          <cell r="H358" t="str">
            <v>Kaitseministeerium</v>
          </cell>
          <cell r="I358" t="str">
            <v>KaM</v>
          </cell>
          <cell r="J358">
            <v>1</v>
          </cell>
          <cell r="K358">
            <v>2</v>
          </cell>
          <cell r="L358" t="str">
            <v>Ministeeriumid ja Riigikantselei</v>
          </cell>
          <cell r="M358" t="str">
            <v>ametiasutused</v>
          </cell>
          <cell r="N358">
            <v>1</v>
          </cell>
          <cell r="O358" t="str">
            <v>ameti- ja hallatavad asutused</v>
          </cell>
          <cell r="P358" t="str">
            <v>sisutööd</v>
          </cell>
          <cell r="Q358">
            <v>157.80000000000001</v>
          </cell>
          <cell r="R358">
            <v>158.1</v>
          </cell>
          <cell r="S358">
            <v>3349068</v>
          </cell>
          <cell r="T358">
            <v>130.4</v>
          </cell>
          <cell r="U358">
            <v>132.15</v>
          </cell>
          <cell r="V358">
            <v>2666088</v>
          </cell>
          <cell r="W358">
            <v>133.4</v>
          </cell>
          <cell r="X358">
            <v>133.4</v>
          </cell>
          <cell r="Y358">
            <v>2666542</v>
          </cell>
          <cell r="Z358">
            <v>156</v>
          </cell>
          <cell r="AA358">
            <v>160</v>
          </cell>
          <cell r="AB358">
            <v>155</v>
          </cell>
          <cell r="AC358">
            <v>38051024</v>
          </cell>
        </row>
        <row r="359">
          <cell r="A359" t="str">
            <v>Kaitseministeerium</v>
          </cell>
          <cell r="B359" t="str">
            <v>70004502</v>
          </cell>
          <cell r="C359" t="str">
            <v>MIN</v>
          </cell>
          <cell r="D359" t="str">
            <v>ministeeriumid ja RK</v>
          </cell>
          <cell r="E359">
            <v>2</v>
          </cell>
          <cell r="F359" t="str">
            <v>ministeeriumid ja RK</v>
          </cell>
          <cell r="G359" t="str">
            <v>009</v>
          </cell>
          <cell r="H359" t="str">
            <v>Kaitseministeerium</v>
          </cell>
          <cell r="I359" t="str">
            <v>KaM</v>
          </cell>
          <cell r="J359">
            <v>1</v>
          </cell>
          <cell r="K359">
            <v>2</v>
          </cell>
          <cell r="L359" t="str">
            <v>Ministeeriumid ja Riigikantselei</v>
          </cell>
          <cell r="M359" t="str">
            <v>ametiasutused</v>
          </cell>
          <cell r="N359">
            <v>1</v>
          </cell>
          <cell r="O359" t="str">
            <v>ameti- ja hallatavad asutused</v>
          </cell>
          <cell r="P359" t="str">
            <v>tugitööd</v>
          </cell>
          <cell r="Q359">
            <v>59.4</v>
          </cell>
          <cell r="R359">
            <v>61.699999999999996</v>
          </cell>
          <cell r="S359">
            <v>1025739</v>
          </cell>
          <cell r="T359">
            <v>59</v>
          </cell>
          <cell r="U359">
            <v>60.3</v>
          </cell>
          <cell r="V359">
            <v>978839</v>
          </cell>
          <cell r="W359">
            <v>58</v>
          </cell>
          <cell r="X359">
            <v>57.3</v>
          </cell>
          <cell r="Y359">
            <v>937338</v>
          </cell>
          <cell r="Z359">
            <v>65</v>
          </cell>
          <cell r="AA359">
            <v>67</v>
          </cell>
          <cell r="AB359">
            <v>65</v>
          </cell>
          <cell r="AC359">
            <v>13201459</v>
          </cell>
        </row>
        <row r="360">
          <cell r="A360" t="str">
            <v>Eesti Kunstimuuseum</v>
          </cell>
          <cell r="B360" t="str">
            <v>70004548</v>
          </cell>
          <cell r="C360" t="str">
            <v>muuseum</v>
          </cell>
          <cell r="D360" t="str">
            <v>muuseumid</v>
          </cell>
          <cell r="E360">
            <v>11</v>
          </cell>
          <cell r="F360" t="str">
            <v>kultuuriasutused</v>
          </cell>
          <cell r="G360" t="str">
            <v>011</v>
          </cell>
          <cell r="H360" t="str">
            <v>Kultuuriministeerium</v>
          </cell>
          <cell r="I360" t="str">
            <v>KuM</v>
          </cell>
          <cell r="J360">
            <v>2</v>
          </cell>
          <cell r="K360">
            <v>7</v>
          </cell>
          <cell r="L360" t="str">
            <v>Keskvalitsuse hallatavad asutused</v>
          </cell>
          <cell r="M360" t="str">
            <v>hallatavad asutused</v>
          </cell>
          <cell r="N360">
            <v>1</v>
          </cell>
          <cell r="O360" t="str">
            <v>ameti- ja hallatavad asutused</v>
          </cell>
          <cell r="P360" t="str">
            <v>juhitööd</v>
          </cell>
          <cell r="Q360">
            <v>4</v>
          </cell>
          <cell r="R360">
            <v>4</v>
          </cell>
          <cell r="S360">
            <v>89400</v>
          </cell>
          <cell r="T360">
            <v>4</v>
          </cell>
          <cell r="U360">
            <v>4</v>
          </cell>
          <cell r="V360">
            <v>89400</v>
          </cell>
          <cell r="W360">
            <v>5</v>
          </cell>
          <cell r="X360">
            <v>5</v>
          </cell>
          <cell r="Y360">
            <v>105900</v>
          </cell>
          <cell r="Z360">
            <v>5</v>
          </cell>
          <cell r="AA360">
            <v>5</v>
          </cell>
          <cell r="AB360">
            <v>5</v>
          </cell>
          <cell r="AC360">
            <v>1270800</v>
          </cell>
        </row>
        <row r="361">
          <cell r="A361" t="str">
            <v>Eesti Kunstimuuseum</v>
          </cell>
          <cell r="B361" t="str">
            <v>70004548</v>
          </cell>
          <cell r="C361" t="str">
            <v>muuseum</v>
          </cell>
          <cell r="D361" t="str">
            <v>muuseumid</v>
          </cell>
          <cell r="E361">
            <v>11</v>
          </cell>
          <cell r="F361" t="str">
            <v>kultuuriasutused</v>
          </cell>
          <cell r="G361" t="str">
            <v>011</v>
          </cell>
          <cell r="H361" t="str">
            <v>Kultuuriministeerium</v>
          </cell>
          <cell r="I361" t="str">
            <v>KuM</v>
          </cell>
          <cell r="J361">
            <v>2</v>
          </cell>
          <cell r="K361">
            <v>7</v>
          </cell>
          <cell r="L361" t="str">
            <v>Keskvalitsuse hallatavad asutused</v>
          </cell>
          <cell r="M361" t="str">
            <v>hallatavad asutused</v>
          </cell>
          <cell r="N361">
            <v>1</v>
          </cell>
          <cell r="O361" t="str">
            <v>ameti- ja hallatavad asutused</v>
          </cell>
          <cell r="P361" t="str">
            <v>sisutööd</v>
          </cell>
          <cell r="Q361">
            <v>81.5</v>
          </cell>
          <cell r="R361">
            <v>81.5</v>
          </cell>
          <cell r="S361">
            <v>882950</v>
          </cell>
          <cell r="T361">
            <v>80.5</v>
          </cell>
          <cell r="U361">
            <v>80.5</v>
          </cell>
          <cell r="V361">
            <v>872500</v>
          </cell>
          <cell r="W361">
            <v>78.5</v>
          </cell>
          <cell r="X361">
            <v>78.5</v>
          </cell>
          <cell r="Y361">
            <v>854600</v>
          </cell>
          <cell r="Z361">
            <v>78</v>
          </cell>
          <cell r="AA361">
            <v>78</v>
          </cell>
          <cell r="AB361">
            <v>78</v>
          </cell>
          <cell r="AC361">
            <v>10614000</v>
          </cell>
        </row>
        <row r="362">
          <cell r="A362" t="str">
            <v>Eesti Kunstimuuseum</v>
          </cell>
          <cell r="B362" t="str">
            <v>70004548</v>
          </cell>
          <cell r="C362" t="str">
            <v>muuseum</v>
          </cell>
          <cell r="D362" t="str">
            <v>muuseumid</v>
          </cell>
          <cell r="E362">
            <v>11</v>
          </cell>
          <cell r="F362" t="str">
            <v>kultuuriasutused</v>
          </cell>
          <cell r="G362" t="str">
            <v>011</v>
          </cell>
          <cell r="H362" t="str">
            <v>Kultuuriministeerium</v>
          </cell>
          <cell r="I362" t="str">
            <v>KuM</v>
          </cell>
          <cell r="J362">
            <v>2</v>
          </cell>
          <cell r="K362">
            <v>7</v>
          </cell>
          <cell r="L362" t="str">
            <v>Keskvalitsuse hallatavad asutused</v>
          </cell>
          <cell r="M362" t="str">
            <v>hallatavad asutused</v>
          </cell>
          <cell r="N362">
            <v>1</v>
          </cell>
          <cell r="O362" t="str">
            <v>ameti- ja hallatavad asutused</v>
          </cell>
          <cell r="P362" t="str">
            <v>tugitööd</v>
          </cell>
          <cell r="Q362">
            <v>56</v>
          </cell>
          <cell r="R362">
            <v>56</v>
          </cell>
          <cell r="S362">
            <v>398550</v>
          </cell>
          <cell r="T362">
            <v>56</v>
          </cell>
          <cell r="U362">
            <v>56</v>
          </cell>
          <cell r="V362">
            <v>398550</v>
          </cell>
          <cell r="W362">
            <v>54.5</v>
          </cell>
          <cell r="X362">
            <v>54.5</v>
          </cell>
          <cell r="Y362">
            <v>388875</v>
          </cell>
          <cell r="Z362">
            <v>56</v>
          </cell>
          <cell r="AA362">
            <v>56</v>
          </cell>
          <cell r="AB362">
            <v>56</v>
          </cell>
          <cell r="AC362">
            <v>4914900</v>
          </cell>
        </row>
        <row r="363">
          <cell r="A363" t="str">
            <v>Eesti Arhitektuurimuuseum</v>
          </cell>
          <cell r="B363" t="str">
            <v>70004560</v>
          </cell>
          <cell r="C363" t="str">
            <v>muuseum</v>
          </cell>
          <cell r="D363" t="str">
            <v>muuseumid</v>
          </cell>
          <cell r="E363">
            <v>11</v>
          </cell>
          <cell r="F363" t="str">
            <v>kultuuriasutused</v>
          </cell>
          <cell r="G363" t="str">
            <v>011</v>
          </cell>
          <cell r="H363" t="str">
            <v>Kultuuriministeerium</v>
          </cell>
          <cell r="I363" t="str">
            <v>KuM</v>
          </cell>
          <cell r="J363">
            <v>2</v>
          </cell>
          <cell r="K363">
            <v>7</v>
          </cell>
          <cell r="L363" t="str">
            <v>Keskvalitsuse hallatavad asutused</v>
          </cell>
          <cell r="M363" t="str">
            <v>hallatavad asutused</v>
          </cell>
          <cell r="N363">
            <v>1</v>
          </cell>
          <cell r="O363" t="str">
            <v>ameti- ja hallatavad asutused</v>
          </cell>
          <cell r="P363" t="str">
            <v>juhitööd</v>
          </cell>
          <cell r="Q363">
            <v>1</v>
          </cell>
          <cell r="R363">
            <v>1</v>
          </cell>
          <cell r="S363">
            <v>22000</v>
          </cell>
          <cell r="T363">
            <v>1</v>
          </cell>
          <cell r="U363">
            <v>1</v>
          </cell>
          <cell r="V363">
            <v>22000</v>
          </cell>
          <cell r="W363">
            <v>1</v>
          </cell>
          <cell r="X363">
            <v>1</v>
          </cell>
          <cell r="Y363">
            <v>22000</v>
          </cell>
          <cell r="Z363">
            <v>1</v>
          </cell>
          <cell r="AA363">
            <v>1</v>
          </cell>
          <cell r="AB363">
            <v>1</v>
          </cell>
          <cell r="AC363">
            <v>264000</v>
          </cell>
        </row>
        <row r="364">
          <cell r="A364" t="str">
            <v>Eesti Arhitektuurimuuseum</v>
          </cell>
          <cell r="B364" t="str">
            <v>70004560</v>
          </cell>
          <cell r="C364" t="str">
            <v>muuseum</v>
          </cell>
          <cell r="D364" t="str">
            <v>muuseumid</v>
          </cell>
          <cell r="E364">
            <v>11</v>
          </cell>
          <cell r="F364" t="str">
            <v>kultuuriasutused</v>
          </cell>
          <cell r="G364" t="str">
            <v>011</v>
          </cell>
          <cell r="H364" t="str">
            <v>Kultuuriministeerium</v>
          </cell>
          <cell r="I364" t="str">
            <v>KuM</v>
          </cell>
          <cell r="J364">
            <v>2</v>
          </cell>
          <cell r="K364">
            <v>7</v>
          </cell>
          <cell r="L364" t="str">
            <v>Keskvalitsuse hallatavad asutused</v>
          </cell>
          <cell r="M364" t="str">
            <v>hallatavad asutused</v>
          </cell>
          <cell r="N364">
            <v>1</v>
          </cell>
          <cell r="O364" t="str">
            <v>ameti- ja hallatavad asutused</v>
          </cell>
          <cell r="P364" t="str">
            <v>sisutööd</v>
          </cell>
          <cell r="Q364">
            <v>5</v>
          </cell>
          <cell r="R364">
            <v>5</v>
          </cell>
          <cell r="S364">
            <v>59400</v>
          </cell>
        </row>
        <row r="365">
          <cell r="A365" t="str">
            <v>Eesti Arhitektuurimuuseum</v>
          </cell>
          <cell r="B365" t="str">
            <v>70004560</v>
          </cell>
          <cell r="C365" t="str">
            <v>muuseum</v>
          </cell>
          <cell r="D365" t="str">
            <v>muuseumid</v>
          </cell>
          <cell r="E365">
            <v>11</v>
          </cell>
          <cell r="F365" t="str">
            <v>kultuuriasutused</v>
          </cell>
          <cell r="G365" t="str">
            <v>011</v>
          </cell>
          <cell r="H365" t="str">
            <v>Kultuuriministeerium</v>
          </cell>
          <cell r="I365" t="str">
            <v>KuM</v>
          </cell>
          <cell r="J365">
            <v>2</v>
          </cell>
          <cell r="K365">
            <v>7</v>
          </cell>
          <cell r="L365" t="str">
            <v>Keskvalitsuse hallatavad asutused</v>
          </cell>
          <cell r="M365" t="str">
            <v>hallatavad asutused</v>
          </cell>
          <cell r="N365">
            <v>1</v>
          </cell>
          <cell r="O365" t="str">
            <v>ameti- ja hallatavad asutused</v>
          </cell>
          <cell r="P365" t="str">
            <v>tugitööd</v>
          </cell>
          <cell r="Q365">
            <v>8</v>
          </cell>
          <cell r="R365">
            <v>8</v>
          </cell>
          <cell r="S365">
            <v>64510</v>
          </cell>
          <cell r="T365">
            <v>13</v>
          </cell>
          <cell r="U365">
            <v>14</v>
          </cell>
          <cell r="V365">
            <v>131990</v>
          </cell>
          <cell r="W365">
            <v>12.5</v>
          </cell>
          <cell r="X365">
            <v>12.5</v>
          </cell>
          <cell r="Y365">
            <v>127230</v>
          </cell>
          <cell r="Z365">
            <v>13</v>
          </cell>
          <cell r="AA365">
            <v>13</v>
          </cell>
          <cell r="AB365">
            <v>13</v>
          </cell>
          <cell r="AC365">
            <v>1526760</v>
          </cell>
        </row>
        <row r="366">
          <cell r="A366" t="str">
            <v>Pärnu Teater "Endla"</v>
          </cell>
          <cell r="B366" t="str">
            <v>70004583</v>
          </cell>
          <cell r="C366" t="str">
            <v>teatrid</v>
          </cell>
          <cell r="D366" t="str">
            <v>teatrid</v>
          </cell>
          <cell r="E366">
            <v>11</v>
          </cell>
          <cell r="F366" t="str">
            <v>kultuuriasutused</v>
          </cell>
          <cell r="G366" t="str">
            <v>011</v>
          </cell>
          <cell r="H366" t="str">
            <v>Kultuuriministeerium</v>
          </cell>
          <cell r="I366" t="str">
            <v>KuM</v>
          </cell>
          <cell r="J366">
            <v>2</v>
          </cell>
          <cell r="K366">
            <v>7</v>
          </cell>
          <cell r="L366" t="str">
            <v>Keskvalitsuse hallatavad asutused</v>
          </cell>
          <cell r="M366" t="str">
            <v>hallatavad asutused</v>
          </cell>
          <cell r="N366">
            <v>1</v>
          </cell>
          <cell r="O366" t="str">
            <v>ameti- ja hallatavad asutused</v>
          </cell>
          <cell r="P366" t="str">
            <v>juhitööd</v>
          </cell>
          <cell r="Q366">
            <v>3</v>
          </cell>
          <cell r="R366">
            <v>3</v>
          </cell>
          <cell r="S366">
            <v>86000</v>
          </cell>
          <cell r="T366">
            <v>4</v>
          </cell>
          <cell r="U366">
            <v>4</v>
          </cell>
          <cell r="V366">
            <v>111000</v>
          </cell>
          <cell r="W366">
            <v>4</v>
          </cell>
          <cell r="X366">
            <v>4</v>
          </cell>
          <cell r="Y366">
            <v>108500</v>
          </cell>
          <cell r="Z366">
            <v>4</v>
          </cell>
          <cell r="AA366">
            <v>4</v>
          </cell>
          <cell r="AB366">
            <v>4</v>
          </cell>
          <cell r="AC366">
            <v>1302000</v>
          </cell>
        </row>
        <row r="367">
          <cell r="A367" t="str">
            <v>Pärnu Teater "Endla"</v>
          </cell>
          <cell r="B367" t="str">
            <v>70004583</v>
          </cell>
          <cell r="C367" t="str">
            <v>teatrid</v>
          </cell>
          <cell r="D367" t="str">
            <v>teatrid</v>
          </cell>
          <cell r="E367">
            <v>11</v>
          </cell>
          <cell r="F367" t="str">
            <v>kultuuriasutused</v>
          </cell>
          <cell r="G367" t="str">
            <v>011</v>
          </cell>
          <cell r="H367" t="str">
            <v>Kultuuriministeerium</v>
          </cell>
          <cell r="I367" t="str">
            <v>KuM</v>
          </cell>
          <cell r="J367">
            <v>2</v>
          </cell>
          <cell r="K367">
            <v>7</v>
          </cell>
          <cell r="L367" t="str">
            <v>Keskvalitsuse hallatavad asutused</v>
          </cell>
          <cell r="M367" t="str">
            <v>hallatavad asutused</v>
          </cell>
          <cell r="N367">
            <v>1</v>
          </cell>
          <cell r="O367" t="str">
            <v>ameti- ja hallatavad asutused</v>
          </cell>
          <cell r="P367" t="str">
            <v>sisutööd</v>
          </cell>
          <cell r="Q367">
            <v>53.5</v>
          </cell>
          <cell r="R367">
            <v>53.5</v>
          </cell>
          <cell r="S367">
            <v>521781</v>
          </cell>
          <cell r="T367">
            <v>45.5</v>
          </cell>
          <cell r="U367">
            <v>45.5</v>
          </cell>
          <cell r="V367">
            <v>509140</v>
          </cell>
          <cell r="W367">
            <v>44</v>
          </cell>
          <cell r="X367">
            <v>44</v>
          </cell>
          <cell r="Y367">
            <v>468175</v>
          </cell>
          <cell r="Z367">
            <v>49</v>
          </cell>
          <cell r="AA367">
            <v>50</v>
          </cell>
          <cell r="AB367">
            <v>49</v>
          </cell>
          <cell r="AC367">
            <v>5400000</v>
          </cell>
        </row>
        <row r="368">
          <cell r="A368" t="str">
            <v>Pärnu Teater "Endla"</v>
          </cell>
          <cell r="B368" t="str">
            <v>70004583</v>
          </cell>
          <cell r="C368" t="str">
            <v>teatrid</v>
          </cell>
          <cell r="D368" t="str">
            <v>teatrid</v>
          </cell>
          <cell r="E368">
            <v>11</v>
          </cell>
          <cell r="F368" t="str">
            <v>kultuuriasutused</v>
          </cell>
          <cell r="G368" t="str">
            <v>011</v>
          </cell>
          <cell r="H368" t="str">
            <v>Kultuuriministeerium</v>
          </cell>
          <cell r="I368" t="str">
            <v>KuM</v>
          </cell>
          <cell r="J368">
            <v>2</v>
          </cell>
          <cell r="K368">
            <v>7</v>
          </cell>
          <cell r="L368" t="str">
            <v>Keskvalitsuse hallatavad asutused</v>
          </cell>
          <cell r="M368" t="str">
            <v>hallatavad asutused</v>
          </cell>
          <cell r="N368">
            <v>1</v>
          </cell>
          <cell r="O368" t="str">
            <v>ameti- ja hallatavad asutused</v>
          </cell>
          <cell r="P368" t="str">
            <v>tugitööd</v>
          </cell>
          <cell r="Q368">
            <v>46.5</v>
          </cell>
          <cell r="R368">
            <v>45.5</v>
          </cell>
          <cell r="S368">
            <v>383966</v>
          </cell>
          <cell r="T368">
            <v>45.5</v>
          </cell>
          <cell r="U368">
            <v>45.5</v>
          </cell>
          <cell r="V368">
            <v>342635</v>
          </cell>
          <cell r="W368">
            <v>45</v>
          </cell>
          <cell r="X368">
            <v>45</v>
          </cell>
          <cell r="Y368">
            <v>338128</v>
          </cell>
          <cell r="Z368">
            <v>53</v>
          </cell>
          <cell r="AA368">
            <v>53</v>
          </cell>
          <cell r="AB368">
            <v>50</v>
          </cell>
          <cell r="AC368">
            <v>3888200</v>
          </cell>
        </row>
        <row r="369">
          <cell r="A369" t="str">
            <v>Eesti Filharmoonia Kammerkoor</v>
          </cell>
          <cell r="B369" t="str">
            <v>70004595</v>
          </cell>
          <cell r="C369" t="str">
            <v>kontsert</v>
          </cell>
          <cell r="D369" t="str">
            <v>kontsertorganisatsioonid</v>
          </cell>
          <cell r="E369">
            <v>11</v>
          </cell>
          <cell r="F369" t="str">
            <v>kultuuriasutused</v>
          </cell>
          <cell r="G369" t="str">
            <v>011</v>
          </cell>
          <cell r="H369" t="str">
            <v>Kultuuriministeerium</v>
          </cell>
          <cell r="I369" t="str">
            <v>KuM</v>
          </cell>
          <cell r="J369">
            <v>2</v>
          </cell>
          <cell r="K369">
            <v>7</v>
          </cell>
          <cell r="L369" t="str">
            <v>Keskvalitsuse hallatavad asutused</v>
          </cell>
          <cell r="M369" t="str">
            <v>hallatavad asutused</v>
          </cell>
          <cell r="N369">
            <v>1</v>
          </cell>
          <cell r="O369" t="str">
            <v>ameti- ja hallatavad asutused</v>
          </cell>
          <cell r="P369" t="str">
            <v>juhitööd</v>
          </cell>
          <cell r="Q369">
            <v>1</v>
          </cell>
          <cell r="R369">
            <v>1</v>
          </cell>
          <cell r="S369">
            <v>33000</v>
          </cell>
          <cell r="T369">
            <v>1</v>
          </cell>
          <cell r="U369">
            <v>1</v>
          </cell>
          <cell r="V369">
            <v>33000</v>
          </cell>
          <cell r="W369">
            <v>1</v>
          </cell>
          <cell r="X369">
            <v>1</v>
          </cell>
          <cell r="Y369">
            <v>33000</v>
          </cell>
          <cell r="Z369">
            <v>2</v>
          </cell>
          <cell r="AA369">
            <v>2</v>
          </cell>
          <cell r="AB369">
            <v>2</v>
          </cell>
          <cell r="AC369">
            <v>396000</v>
          </cell>
        </row>
        <row r="370">
          <cell r="A370" t="str">
            <v>Eesti Filharmoonia Kammerkoor</v>
          </cell>
          <cell r="B370" t="str">
            <v>70004595</v>
          </cell>
          <cell r="C370" t="str">
            <v>kontsert</v>
          </cell>
          <cell r="D370" t="str">
            <v>kontsertorganisatsioonid</v>
          </cell>
          <cell r="E370">
            <v>11</v>
          </cell>
          <cell r="F370" t="str">
            <v>kultuuriasutused</v>
          </cell>
          <cell r="G370" t="str">
            <v>011</v>
          </cell>
          <cell r="H370" t="str">
            <v>Kultuuriministeerium</v>
          </cell>
          <cell r="I370" t="str">
            <v>KuM</v>
          </cell>
          <cell r="J370">
            <v>2</v>
          </cell>
          <cell r="K370">
            <v>7</v>
          </cell>
          <cell r="L370" t="str">
            <v>Keskvalitsuse hallatavad asutused</v>
          </cell>
          <cell r="M370" t="str">
            <v>hallatavad asutused</v>
          </cell>
          <cell r="N370">
            <v>1</v>
          </cell>
          <cell r="O370" t="str">
            <v>ameti- ja hallatavad asutused</v>
          </cell>
          <cell r="P370" t="str">
            <v>sisutööd</v>
          </cell>
          <cell r="Q370">
            <v>33</v>
          </cell>
          <cell r="R370">
            <v>32.75</v>
          </cell>
          <cell r="S370">
            <v>584000</v>
          </cell>
          <cell r="T370">
            <v>29</v>
          </cell>
          <cell r="U370">
            <v>28.8</v>
          </cell>
          <cell r="V370">
            <v>524500</v>
          </cell>
          <cell r="W370">
            <v>28.5</v>
          </cell>
          <cell r="X370">
            <v>28</v>
          </cell>
          <cell r="Y370">
            <v>505500</v>
          </cell>
          <cell r="Z370">
            <v>30</v>
          </cell>
          <cell r="AA370">
            <v>34</v>
          </cell>
          <cell r="AB370">
            <v>30</v>
          </cell>
          <cell r="AC370">
            <v>6066000</v>
          </cell>
        </row>
        <row r="371">
          <cell r="A371" t="str">
            <v>Eesti Filharmoonia Kammerkoor</v>
          </cell>
          <cell r="B371" t="str">
            <v>70004595</v>
          </cell>
          <cell r="C371" t="str">
            <v>kontsert</v>
          </cell>
          <cell r="D371" t="str">
            <v>kontsertorganisatsioonid</v>
          </cell>
          <cell r="E371">
            <v>11</v>
          </cell>
          <cell r="F371" t="str">
            <v>kultuuriasutused</v>
          </cell>
          <cell r="G371" t="str">
            <v>011</v>
          </cell>
          <cell r="H371" t="str">
            <v>Kultuuriministeerium</v>
          </cell>
          <cell r="I371" t="str">
            <v>KuM</v>
          </cell>
          <cell r="J371">
            <v>2</v>
          </cell>
          <cell r="K371">
            <v>7</v>
          </cell>
          <cell r="L371" t="str">
            <v>Keskvalitsuse hallatavad asutused</v>
          </cell>
          <cell r="M371" t="str">
            <v>hallatavad asutused</v>
          </cell>
          <cell r="N371">
            <v>1</v>
          </cell>
          <cell r="O371" t="str">
            <v>ameti- ja hallatavad asutused</v>
          </cell>
          <cell r="P371" t="str">
            <v>tugitööd</v>
          </cell>
          <cell r="Q371">
            <v>4.5</v>
          </cell>
          <cell r="R371">
            <v>4.5</v>
          </cell>
          <cell r="S371">
            <v>54513</v>
          </cell>
          <cell r="T371">
            <v>5</v>
          </cell>
          <cell r="U371">
            <v>4.75</v>
          </cell>
          <cell r="V371">
            <v>62350</v>
          </cell>
          <cell r="W371">
            <v>5</v>
          </cell>
          <cell r="X371">
            <v>5</v>
          </cell>
          <cell r="Y371">
            <v>65350</v>
          </cell>
          <cell r="Z371">
            <v>5</v>
          </cell>
          <cell r="AA371">
            <v>5</v>
          </cell>
          <cell r="AB371">
            <v>5</v>
          </cell>
          <cell r="AC371">
            <v>784200</v>
          </cell>
        </row>
        <row r="372">
          <cell r="A372" t="str">
            <v>Eesti Kontsert</v>
          </cell>
          <cell r="B372" t="str">
            <v>70004608</v>
          </cell>
          <cell r="C372" t="str">
            <v>kontsert</v>
          </cell>
          <cell r="D372" t="str">
            <v>kontsertorganisatsioonid</v>
          </cell>
          <cell r="E372">
            <v>11</v>
          </cell>
          <cell r="F372" t="str">
            <v>kultuuriasutused</v>
          </cell>
          <cell r="G372" t="str">
            <v>011</v>
          </cell>
          <cell r="H372" t="str">
            <v>Kultuuriministeerium</v>
          </cell>
          <cell r="I372" t="str">
            <v>KuM</v>
          </cell>
          <cell r="J372">
            <v>2</v>
          </cell>
          <cell r="K372">
            <v>7</v>
          </cell>
          <cell r="L372" t="str">
            <v>Keskvalitsuse hallatavad asutused</v>
          </cell>
          <cell r="M372" t="str">
            <v>hallatavad asutused</v>
          </cell>
          <cell r="N372">
            <v>1</v>
          </cell>
          <cell r="O372" t="str">
            <v>ameti- ja hallatavad asutused</v>
          </cell>
          <cell r="P372" t="str">
            <v>juhitööd</v>
          </cell>
          <cell r="Q372">
            <v>5</v>
          </cell>
          <cell r="R372">
            <v>5</v>
          </cell>
          <cell r="S372">
            <v>134000</v>
          </cell>
          <cell r="T372">
            <v>7</v>
          </cell>
          <cell r="U372">
            <v>7</v>
          </cell>
          <cell r="V372">
            <v>161000</v>
          </cell>
          <cell r="W372">
            <v>4</v>
          </cell>
          <cell r="X372">
            <v>4</v>
          </cell>
          <cell r="Y372">
            <v>98000</v>
          </cell>
          <cell r="Z372">
            <v>7</v>
          </cell>
          <cell r="AA372">
            <v>7</v>
          </cell>
          <cell r="AB372">
            <v>7</v>
          </cell>
          <cell r="AC372">
            <v>1752000</v>
          </cell>
        </row>
        <row r="373">
          <cell r="A373" t="str">
            <v>Eesti Kontsert</v>
          </cell>
          <cell r="B373" t="str">
            <v>70004608</v>
          </cell>
          <cell r="C373" t="str">
            <v>kontsert</v>
          </cell>
          <cell r="D373" t="str">
            <v>kontsertorganisatsioonid</v>
          </cell>
          <cell r="E373">
            <v>11</v>
          </cell>
          <cell r="F373" t="str">
            <v>kultuuriasutused</v>
          </cell>
          <cell r="G373" t="str">
            <v>011</v>
          </cell>
          <cell r="H373" t="str">
            <v>Kultuuriministeerium</v>
          </cell>
          <cell r="I373" t="str">
            <v>KuM</v>
          </cell>
          <cell r="J373">
            <v>2</v>
          </cell>
          <cell r="K373">
            <v>7</v>
          </cell>
          <cell r="L373" t="str">
            <v>Keskvalitsuse hallatavad asutused</v>
          </cell>
          <cell r="M373" t="str">
            <v>hallatavad asutused</v>
          </cell>
          <cell r="N373">
            <v>1</v>
          </cell>
          <cell r="O373" t="str">
            <v>ameti- ja hallatavad asutused</v>
          </cell>
          <cell r="P373" t="str">
            <v>sisutööd</v>
          </cell>
          <cell r="Q373">
            <v>90</v>
          </cell>
          <cell r="R373">
            <v>90</v>
          </cell>
          <cell r="S373">
            <v>1103556</v>
          </cell>
          <cell r="T373">
            <v>84.5</v>
          </cell>
          <cell r="U373">
            <v>84.5</v>
          </cell>
          <cell r="V373">
            <v>1012206</v>
          </cell>
          <cell r="W373">
            <v>30</v>
          </cell>
          <cell r="X373">
            <v>30</v>
          </cell>
          <cell r="Y373">
            <v>364056</v>
          </cell>
          <cell r="Z373">
            <v>86</v>
          </cell>
          <cell r="AA373">
            <v>87</v>
          </cell>
          <cell r="AB373">
            <v>87</v>
          </cell>
          <cell r="AC373">
            <v>12766272</v>
          </cell>
        </row>
        <row r="374">
          <cell r="A374" t="str">
            <v>Eesti Kontsert</v>
          </cell>
          <cell r="B374" t="str">
            <v>70004608</v>
          </cell>
          <cell r="C374" t="str">
            <v>kontsert</v>
          </cell>
          <cell r="D374" t="str">
            <v>kontsertorganisatsioonid</v>
          </cell>
          <cell r="E374">
            <v>11</v>
          </cell>
          <cell r="F374" t="str">
            <v>kultuuriasutused</v>
          </cell>
          <cell r="G374" t="str">
            <v>011</v>
          </cell>
          <cell r="H374" t="str">
            <v>Kultuuriministeerium</v>
          </cell>
          <cell r="I374" t="str">
            <v>KuM</v>
          </cell>
          <cell r="J374">
            <v>2</v>
          </cell>
          <cell r="K374">
            <v>7</v>
          </cell>
          <cell r="L374" t="str">
            <v>Keskvalitsuse hallatavad asutused</v>
          </cell>
          <cell r="M374" t="str">
            <v>hallatavad asutused</v>
          </cell>
          <cell r="N374">
            <v>1</v>
          </cell>
          <cell r="O374" t="str">
            <v>ameti- ja hallatavad asutused</v>
          </cell>
          <cell r="P374" t="str">
            <v>tugitööd</v>
          </cell>
          <cell r="Q374">
            <v>96.8</v>
          </cell>
          <cell r="R374">
            <v>96.3</v>
          </cell>
          <cell r="S374">
            <v>938700</v>
          </cell>
          <cell r="T374">
            <v>100.5</v>
          </cell>
          <cell r="U374">
            <v>101</v>
          </cell>
          <cell r="V374">
            <v>979050</v>
          </cell>
          <cell r="W374">
            <v>93</v>
          </cell>
          <cell r="X374">
            <v>93</v>
          </cell>
          <cell r="Y374">
            <v>896850</v>
          </cell>
          <cell r="Z374">
            <v>103</v>
          </cell>
          <cell r="AA374">
            <v>103</v>
          </cell>
          <cell r="AB374">
            <v>103</v>
          </cell>
          <cell r="AC374">
            <v>12076200</v>
          </cell>
        </row>
        <row r="375">
          <cell r="A375" t="str">
            <v>Teater "Vanemuine"</v>
          </cell>
          <cell r="B375" t="str">
            <v>70004666</v>
          </cell>
          <cell r="C375" t="str">
            <v>teatrid</v>
          </cell>
          <cell r="D375" t="str">
            <v>teatrid</v>
          </cell>
          <cell r="E375">
            <v>11</v>
          </cell>
          <cell r="F375" t="str">
            <v>kultuuriasutused</v>
          </cell>
          <cell r="G375" t="str">
            <v>011</v>
          </cell>
          <cell r="H375" t="str">
            <v>Kultuuriministeerium</v>
          </cell>
          <cell r="I375" t="str">
            <v>KuM</v>
          </cell>
          <cell r="J375">
            <v>2</v>
          </cell>
          <cell r="K375">
            <v>7</v>
          </cell>
          <cell r="L375" t="str">
            <v>Keskvalitsuse hallatavad asutused</v>
          </cell>
          <cell r="M375" t="str">
            <v>hallatavad asutused</v>
          </cell>
          <cell r="N375">
            <v>1</v>
          </cell>
          <cell r="O375" t="str">
            <v>ameti- ja hallatavad asutused</v>
          </cell>
          <cell r="P375" t="str">
            <v>juhitööd</v>
          </cell>
          <cell r="Q375">
            <v>1</v>
          </cell>
          <cell r="R375">
            <v>1</v>
          </cell>
          <cell r="S375">
            <v>47000</v>
          </cell>
          <cell r="T375">
            <v>1</v>
          </cell>
          <cell r="U375">
            <v>1</v>
          </cell>
          <cell r="V375">
            <v>47000</v>
          </cell>
          <cell r="W375">
            <v>1</v>
          </cell>
          <cell r="X375">
            <v>1</v>
          </cell>
          <cell r="Y375">
            <v>47000</v>
          </cell>
          <cell r="Z375">
            <v>1</v>
          </cell>
          <cell r="AA375">
            <v>1</v>
          </cell>
          <cell r="AB375">
            <v>1</v>
          </cell>
          <cell r="AC375">
            <v>564000</v>
          </cell>
        </row>
        <row r="376">
          <cell r="A376" t="str">
            <v>Teater "Vanemuine"</v>
          </cell>
          <cell r="B376" t="str">
            <v>70004666</v>
          </cell>
          <cell r="C376" t="str">
            <v>teatrid</v>
          </cell>
          <cell r="D376" t="str">
            <v>teatrid</v>
          </cell>
          <cell r="E376">
            <v>11</v>
          </cell>
          <cell r="F376" t="str">
            <v>kultuuriasutused</v>
          </cell>
          <cell r="G376" t="str">
            <v>011</v>
          </cell>
          <cell r="H376" t="str">
            <v>Kultuuriministeerium</v>
          </cell>
          <cell r="I376" t="str">
            <v>KuM</v>
          </cell>
          <cell r="J376">
            <v>2</v>
          </cell>
          <cell r="K376">
            <v>7</v>
          </cell>
          <cell r="L376" t="str">
            <v>Keskvalitsuse hallatavad asutused</v>
          </cell>
          <cell r="M376" t="str">
            <v>hallatavad asutused</v>
          </cell>
          <cell r="N376">
            <v>1</v>
          </cell>
          <cell r="O376" t="str">
            <v>ameti- ja hallatavad asutused</v>
          </cell>
          <cell r="P376" t="str">
            <v>sisutööd</v>
          </cell>
          <cell r="Q376">
            <v>283.64999999999998</v>
          </cell>
          <cell r="R376">
            <v>283.64999999999998</v>
          </cell>
          <cell r="S376">
            <v>3437281</v>
          </cell>
          <cell r="T376">
            <v>278.64999999999998</v>
          </cell>
          <cell r="U376">
            <v>278.64999999999998</v>
          </cell>
          <cell r="V376">
            <v>3054919</v>
          </cell>
          <cell r="W376">
            <v>281.64999999999998</v>
          </cell>
          <cell r="X376">
            <v>281.64999999999998</v>
          </cell>
          <cell r="Y376">
            <v>2970214</v>
          </cell>
          <cell r="Z376">
            <v>298</v>
          </cell>
          <cell r="AA376">
            <v>298</v>
          </cell>
          <cell r="AB376">
            <v>298</v>
          </cell>
          <cell r="AC376">
            <v>37259292</v>
          </cell>
        </row>
        <row r="377">
          <cell r="A377" t="str">
            <v>Teater "Vanemuine"</v>
          </cell>
          <cell r="B377" t="str">
            <v>70004666</v>
          </cell>
          <cell r="C377" t="str">
            <v>teatrid</v>
          </cell>
          <cell r="D377" t="str">
            <v>teatrid</v>
          </cell>
          <cell r="E377">
            <v>11</v>
          </cell>
          <cell r="F377" t="str">
            <v>kultuuriasutused</v>
          </cell>
          <cell r="G377" t="str">
            <v>011</v>
          </cell>
          <cell r="H377" t="str">
            <v>Kultuuriministeerium</v>
          </cell>
          <cell r="I377" t="str">
            <v>KuM</v>
          </cell>
          <cell r="J377">
            <v>2</v>
          </cell>
          <cell r="K377">
            <v>7</v>
          </cell>
          <cell r="L377" t="str">
            <v>Keskvalitsuse hallatavad asutused</v>
          </cell>
          <cell r="M377" t="str">
            <v>hallatavad asutused</v>
          </cell>
          <cell r="N377">
            <v>1</v>
          </cell>
          <cell r="O377" t="str">
            <v>ameti- ja hallatavad asutused</v>
          </cell>
          <cell r="P377" t="str">
            <v>tugitööd</v>
          </cell>
          <cell r="Q377">
            <v>58</v>
          </cell>
          <cell r="R377">
            <v>58</v>
          </cell>
          <cell r="S377">
            <v>532909</v>
          </cell>
          <cell r="T377">
            <v>56</v>
          </cell>
          <cell r="U377">
            <v>56</v>
          </cell>
          <cell r="V377">
            <v>535511</v>
          </cell>
          <cell r="W377">
            <v>52.75</v>
          </cell>
          <cell r="X377">
            <v>52.75</v>
          </cell>
          <cell r="Y377">
            <v>489728</v>
          </cell>
          <cell r="Z377">
            <v>52</v>
          </cell>
          <cell r="AA377">
            <v>52</v>
          </cell>
          <cell r="AB377">
            <v>52</v>
          </cell>
          <cell r="AC377">
            <v>5789736</v>
          </cell>
        </row>
        <row r="378">
          <cell r="A378" t="str">
            <v>Lääne-Viru Maavalitsus</v>
          </cell>
          <cell r="B378" t="str">
            <v>70004714</v>
          </cell>
          <cell r="C378" t="str">
            <v>maavalitsused</v>
          </cell>
          <cell r="D378" t="str">
            <v>maavalitsused</v>
          </cell>
          <cell r="E378">
            <v>7</v>
          </cell>
          <cell r="F378" t="str">
            <v>maavalitsused</v>
          </cell>
          <cell r="G378" t="str">
            <v>015</v>
          </cell>
          <cell r="H378" t="str">
            <v>Siseministeerium</v>
          </cell>
          <cell r="I378" t="str">
            <v>SiM</v>
          </cell>
          <cell r="J378">
            <v>1</v>
          </cell>
          <cell r="K378">
            <v>5</v>
          </cell>
          <cell r="L378" t="str">
            <v>Maavalitsused</v>
          </cell>
          <cell r="M378" t="str">
            <v>ametiasutused</v>
          </cell>
          <cell r="N378">
            <v>1</v>
          </cell>
          <cell r="O378" t="str">
            <v>ameti- ja hallatavad asutused</v>
          </cell>
          <cell r="P378" t="str">
            <v>juhitööd</v>
          </cell>
          <cell r="Q378">
            <v>2</v>
          </cell>
          <cell r="R378">
            <v>2</v>
          </cell>
          <cell r="S378">
            <v>69993</v>
          </cell>
          <cell r="T378">
            <v>2</v>
          </cell>
          <cell r="U378">
            <v>2</v>
          </cell>
          <cell r="V378">
            <v>65013</v>
          </cell>
          <cell r="W378">
            <v>2</v>
          </cell>
          <cell r="X378">
            <v>2</v>
          </cell>
          <cell r="Y378">
            <v>65013</v>
          </cell>
          <cell r="Z378">
            <v>2</v>
          </cell>
          <cell r="AA378">
            <v>2</v>
          </cell>
          <cell r="AB378">
            <v>2</v>
          </cell>
          <cell r="AC378">
            <v>817156</v>
          </cell>
        </row>
        <row r="379">
          <cell r="A379" t="str">
            <v>Lääne-Viru Maavalitsus</v>
          </cell>
          <cell r="B379" t="str">
            <v>70004714</v>
          </cell>
          <cell r="C379" t="str">
            <v>maavalitsused</v>
          </cell>
          <cell r="D379" t="str">
            <v>maavalitsused</v>
          </cell>
          <cell r="E379">
            <v>7</v>
          </cell>
          <cell r="F379" t="str">
            <v>maavalitsused</v>
          </cell>
          <cell r="G379" t="str">
            <v>015</v>
          </cell>
          <cell r="H379" t="str">
            <v>Siseministeerium</v>
          </cell>
          <cell r="I379" t="str">
            <v>SiM</v>
          </cell>
          <cell r="J379">
            <v>1</v>
          </cell>
          <cell r="K379">
            <v>5</v>
          </cell>
          <cell r="L379" t="str">
            <v>Maavalitsused</v>
          </cell>
          <cell r="M379" t="str">
            <v>ametiasutused</v>
          </cell>
          <cell r="N379">
            <v>1</v>
          </cell>
          <cell r="O379" t="str">
            <v>ameti- ja hallatavad asutused</v>
          </cell>
          <cell r="P379" t="str">
            <v>sisutööd</v>
          </cell>
          <cell r="Q379">
            <v>21</v>
          </cell>
          <cell r="R379">
            <v>20.100000000000001</v>
          </cell>
          <cell r="S379">
            <v>266567</v>
          </cell>
          <cell r="T379">
            <v>20</v>
          </cell>
          <cell r="U379">
            <v>19.200000000000003</v>
          </cell>
          <cell r="V379">
            <v>255401</v>
          </cell>
          <cell r="W379">
            <v>20</v>
          </cell>
          <cell r="X379">
            <v>18.100000000000001</v>
          </cell>
          <cell r="Y379">
            <v>266010</v>
          </cell>
          <cell r="Z379">
            <v>23</v>
          </cell>
          <cell r="AA379">
            <v>24</v>
          </cell>
          <cell r="AB379">
            <v>23</v>
          </cell>
          <cell r="AC379">
            <v>3383016</v>
          </cell>
        </row>
        <row r="380">
          <cell r="A380" t="str">
            <v>Lääne-Viru Maavalitsus</v>
          </cell>
          <cell r="B380" t="str">
            <v>70004714</v>
          </cell>
          <cell r="C380" t="str">
            <v>maavalitsused</v>
          </cell>
          <cell r="D380" t="str">
            <v>maavalitsused</v>
          </cell>
          <cell r="E380">
            <v>7</v>
          </cell>
          <cell r="F380" t="str">
            <v>maavalitsused</v>
          </cell>
          <cell r="G380" t="str">
            <v>015</v>
          </cell>
          <cell r="H380" t="str">
            <v>Siseministeerium</v>
          </cell>
          <cell r="I380" t="str">
            <v>SiM</v>
          </cell>
          <cell r="J380">
            <v>1</v>
          </cell>
          <cell r="K380">
            <v>5</v>
          </cell>
          <cell r="L380" t="str">
            <v>Maavalitsused</v>
          </cell>
          <cell r="M380" t="str">
            <v>ametiasutused</v>
          </cell>
          <cell r="N380">
            <v>1</v>
          </cell>
          <cell r="O380" t="str">
            <v>ameti- ja hallatavad asutused</v>
          </cell>
          <cell r="P380" t="str">
            <v>tugitööd</v>
          </cell>
          <cell r="Q380">
            <v>16</v>
          </cell>
          <cell r="R380">
            <v>15.5</v>
          </cell>
          <cell r="S380">
            <v>182192</v>
          </cell>
          <cell r="T380">
            <v>16</v>
          </cell>
          <cell r="U380">
            <v>15.5</v>
          </cell>
          <cell r="V380">
            <v>181992</v>
          </cell>
          <cell r="W380">
            <v>13</v>
          </cell>
          <cell r="X380">
            <v>12.5</v>
          </cell>
          <cell r="Y380">
            <v>143504</v>
          </cell>
          <cell r="Z380">
            <v>14</v>
          </cell>
          <cell r="AA380">
            <v>14</v>
          </cell>
          <cell r="AB380">
            <v>14</v>
          </cell>
          <cell r="AC380">
            <v>1983303</v>
          </cell>
        </row>
        <row r="381">
          <cell r="A381" t="str">
            <v>Riigikantselei</v>
          </cell>
          <cell r="B381" t="str">
            <v>70004809</v>
          </cell>
          <cell r="C381" t="str">
            <v>MIN</v>
          </cell>
          <cell r="D381" t="str">
            <v>ministeeriumid ja RK</v>
          </cell>
          <cell r="E381">
            <v>2</v>
          </cell>
          <cell r="F381" t="str">
            <v>ministeeriumid ja RK</v>
          </cell>
          <cell r="G381" t="str">
            <v>006</v>
          </cell>
          <cell r="H381" t="str">
            <v>Riigikantselei</v>
          </cell>
          <cell r="I381" t="str">
            <v>RK</v>
          </cell>
          <cell r="J381">
            <v>1</v>
          </cell>
          <cell r="K381">
            <v>2</v>
          </cell>
          <cell r="L381" t="str">
            <v>Ministeeriumid ja Riigikantselei</v>
          </cell>
          <cell r="M381" t="str">
            <v>ametiasutused</v>
          </cell>
          <cell r="N381">
            <v>1</v>
          </cell>
          <cell r="O381" t="str">
            <v>ameti- ja hallatavad asutused</v>
          </cell>
          <cell r="P381" t="str">
            <v>juhitööd</v>
          </cell>
          <cell r="Q381">
            <v>2</v>
          </cell>
          <cell r="R381">
            <v>2</v>
          </cell>
          <cell r="S381">
            <v>130364</v>
          </cell>
          <cell r="T381">
            <v>2</v>
          </cell>
          <cell r="U381">
            <v>2</v>
          </cell>
          <cell r="V381">
            <v>120117</v>
          </cell>
          <cell r="W381">
            <v>6</v>
          </cell>
          <cell r="X381">
            <v>6</v>
          </cell>
          <cell r="Y381">
            <v>295791</v>
          </cell>
          <cell r="Z381">
            <v>6</v>
          </cell>
          <cell r="AA381">
            <v>6</v>
          </cell>
          <cell r="AB381">
            <v>6</v>
          </cell>
          <cell r="AC381">
            <v>4079783</v>
          </cell>
        </row>
        <row r="382">
          <cell r="A382" t="str">
            <v>Riigikantselei</v>
          </cell>
          <cell r="B382" t="str">
            <v>70004809</v>
          </cell>
          <cell r="C382" t="str">
            <v>MIN</v>
          </cell>
          <cell r="D382" t="str">
            <v>ministeeriumid ja RK</v>
          </cell>
          <cell r="E382">
            <v>2</v>
          </cell>
          <cell r="F382" t="str">
            <v>ministeeriumid ja RK</v>
          </cell>
          <cell r="G382" t="str">
            <v>006</v>
          </cell>
          <cell r="H382" t="str">
            <v>Riigikantselei</v>
          </cell>
          <cell r="I382" t="str">
            <v>RK</v>
          </cell>
          <cell r="J382">
            <v>1</v>
          </cell>
          <cell r="K382">
            <v>2</v>
          </cell>
          <cell r="L382" t="str">
            <v>Ministeeriumid ja Riigikantselei</v>
          </cell>
          <cell r="M382" t="str">
            <v>ametiasutused</v>
          </cell>
          <cell r="N382">
            <v>1</v>
          </cell>
          <cell r="O382" t="str">
            <v>ameti- ja hallatavad asutused</v>
          </cell>
          <cell r="P382" t="str">
            <v>sisutööd</v>
          </cell>
          <cell r="Q382">
            <v>70.7</v>
          </cell>
          <cell r="R382">
            <v>70.050000000000011</v>
          </cell>
          <cell r="S382">
            <v>1925207</v>
          </cell>
          <cell r="T382">
            <v>69.7</v>
          </cell>
          <cell r="U382">
            <v>69.050000000000011</v>
          </cell>
          <cell r="V382">
            <v>1879848</v>
          </cell>
          <cell r="W382">
            <v>63.7</v>
          </cell>
          <cell r="X382">
            <v>63.050000000000004</v>
          </cell>
          <cell r="Y382">
            <v>1676877</v>
          </cell>
          <cell r="Z382">
            <v>66</v>
          </cell>
          <cell r="AA382">
            <v>63</v>
          </cell>
          <cell r="AB382">
            <v>60</v>
          </cell>
          <cell r="AC382">
            <v>19703972</v>
          </cell>
        </row>
        <row r="383">
          <cell r="A383" t="str">
            <v>Riigikantselei</v>
          </cell>
          <cell r="B383" t="str">
            <v>70004809</v>
          </cell>
          <cell r="C383" t="str">
            <v>MIN</v>
          </cell>
          <cell r="D383" t="str">
            <v>ministeeriumid ja RK</v>
          </cell>
          <cell r="E383">
            <v>2</v>
          </cell>
          <cell r="F383" t="str">
            <v>ministeeriumid ja RK</v>
          </cell>
          <cell r="G383" t="str">
            <v>006</v>
          </cell>
          <cell r="H383" t="str">
            <v>Riigikantselei</v>
          </cell>
          <cell r="I383" t="str">
            <v>RK</v>
          </cell>
          <cell r="J383">
            <v>1</v>
          </cell>
          <cell r="K383">
            <v>2</v>
          </cell>
          <cell r="L383" t="str">
            <v>Ministeeriumid ja Riigikantselei</v>
          </cell>
          <cell r="M383" t="str">
            <v>ametiasutused</v>
          </cell>
          <cell r="N383">
            <v>1</v>
          </cell>
          <cell r="O383" t="str">
            <v>ameti- ja hallatavad asutused</v>
          </cell>
          <cell r="P383" t="str">
            <v>tugitööd</v>
          </cell>
          <cell r="Q383">
            <v>57.2</v>
          </cell>
          <cell r="R383">
            <v>56.95</v>
          </cell>
          <cell r="S383">
            <v>1077285</v>
          </cell>
          <cell r="T383">
            <v>49.2</v>
          </cell>
          <cell r="U383">
            <v>48.95</v>
          </cell>
          <cell r="V383">
            <v>978106</v>
          </cell>
          <cell r="W383">
            <v>48.5</v>
          </cell>
          <cell r="X383">
            <v>48.05</v>
          </cell>
          <cell r="Y383">
            <v>976151</v>
          </cell>
          <cell r="Z383">
            <v>47</v>
          </cell>
          <cell r="AA383">
            <v>50</v>
          </cell>
          <cell r="AB383">
            <v>48</v>
          </cell>
          <cell r="AC383">
            <v>11708780</v>
          </cell>
        </row>
        <row r="384">
          <cell r="A384" t="str">
            <v>Eesti Riiklik Sümfooniaorkester</v>
          </cell>
          <cell r="B384" t="str">
            <v>70005134</v>
          </cell>
          <cell r="C384" t="str">
            <v>kontsert</v>
          </cell>
          <cell r="D384" t="str">
            <v>kontsertorganisatsioonid</v>
          </cell>
          <cell r="E384">
            <v>11</v>
          </cell>
          <cell r="F384" t="str">
            <v>kultuuriasutused</v>
          </cell>
          <cell r="G384" t="str">
            <v>011</v>
          </cell>
          <cell r="H384" t="str">
            <v>Kultuuriministeerium</v>
          </cell>
          <cell r="I384" t="str">
            <v>KuM</v>
          </cell>
          <cell r="J384">
            <v>2</v>
          </cell>
          <cell r="K384">
            <v>7</v>
          </cell>
          <cell r="L384" t="str">
            <v>Keskvalitsuse hallatavad asutused</v>
          </cell>
          <cell r="M384" t="str">
            <v>hallatavad asutused</v>
          </cell>
          <cell r="N384">
            <v>1</v>
          </cell>
          <cell r="O384" t="str">
            <v>ameti- ja hallatavad asutused</v>
          </cell>
          <cell r="P384" t="str">
            <v>juhitööd</v>
          </cell>
          <cell r="Q384">
            <v>1</v>
          </cell>
          <cell r="R384">
            <v>1</v>
          </cell>
          <cell r="S384">
            <v>35000</v>
          </cell>
          <cell r="T384">
            <v>1</v>
          </cell>
          <cell r="U384">
            <v>1</v>
          </cell>
          <cell r="V384">
            <v>35000</v>
          </cell>
          <cell r="W384">
            <v>1</v>
          </cell>
          <cell r="X384">
            <v>1</v>
          </cell>
          <cell r="Y384">
            <v>35000</v>
          </cell>
          <cell r="Z384">
            <v>1</v>
          </cell>
          <cell r="AA384">
            <v>1</v>
          </cell>
          <cell r="AB384">
            <v>1</v>
          </cell>
          <cell r="AC384">
            <v>420000</v>
          </cell>
        </row>
        <row r="385">
          <cell r="A385" t="str">
            <v>Eesti Riiklik Sümfooniaorkester</v>
          </cell>
          <cell r="B385" t="str">
            <v>70005134</v>
          </cell>
          <cell r="C385" t="str">
            <v>kontsert</v>
          </cell>
          <cell r="D385" t="str">
            <v>kontsertorganisatsioonid</v>
          </cell>
          <cell r="E385">
            <v>11</v>
          </cell>
          <cell r="F385" t="str">
            <v>kultuuriasutused</v>
          </cell>
          <cell r="G385" t="str">
            <v>011</v>
          </cell>
          <cell r="H385" t="str">
            <v>Kultuuriministeerium</v>
          </cell>
          <cell r="I385" t="str">
            <v>KuM</v>
          </cell>
          <cell r="J385">
            <v>2</v>
          </cell>
          <cell r="K385">
            <v>7</v>
          </cell>
          <cell r="L385" t="str">
            <v>Keskvalitsuse hallatavad asutused</v>
          </cell>
          <cell r="M385" t="str">
            <v>hallatavad asutused</v>
          </cell>
          <cell r="N385">
            <v>1</v>
          </cell>
          <cell r="O385" t="str">
            <v>ameti- ja hallatavad asutused</v>
          </cell>
          <cell r="P385" t="str">
            <v>sisutööd</v>
          </cell>
          <cell r="Q385">
            <v>102.5</v>
          </cell>
          <cell r="R385">
            <v>102.5</v>
          </cell>
          <cell r="S385">
            <v>1454669</v>
          </cell>
          <cell r="T385">
            <v>102.5</v>
          </cell>
          <cell r="U385">
            <v>102.5</v>
          </cell>
          <cell r="V385">
            <v>1454669</v>
          </cell>
          <cell r="W385">
            <v>103</v>
          </cell>
          <cell r="X385">
            <v>103</v>
          </cell>
          <cell r="Y385">
            <v>1522897</v>
          </cell>
          <cell r="Z385">
            <v>103</v>
          </cell>
          <cell r="AA385">
            <v>103</v>
          </cell>
          <cell r="AB385">
            <v>103</v>
          </cell>
          <cell r="AC385">
            <v>18274764</v>
          </cell>
        </row>
        <row r="386">
          <cell r="A386" t="str">
            <v>Eesti Riiklik Sümfooniaorkester</v>
          </cell>
          <cell r="B386" t="str">
            <v>70005134</v>
          </cell>
          <cell r="C386" t="str">
            <v>kontsert</v>
          </cell>
          <cell r="D386" t="str">
            <v>kontsertorganisatsioonid</v>
          </cell>
          <cell r="E386">
            <v>11</v>
          </cell>
          <cell r="F386" t="str">
            <v>kultuuriasutused</v>
          </cell>
          <cell r="G386" t="str">
            <v>011</v>
          </cell>
          <cell r="H386" t="str">
            <v>Kultuuriministeerium</v>
          </cell>
          <cell r="I386" t="str">
            <v>KuM</v>
          </cell>
          <cell r="J386">
            <v>2</v>
          </cell>
          <cell r="K386">
            <v>7</v>
          </cell>
          <cell r="L386" t="str">
            <v>Keskvalitsuse hallatavad asutused</v>
          </cell>
          <cell r="M386" t="str">
            <v>hallatavad asutused</v>
          </cell>
          <cell r="N386">
            <v>1</v>
          </cell>
          <cell r="O386" t="str">
            <v>ameti- ja hallatavad asutused</v>
          </cell>
          <cell r="P386" t="str">
            <v>tugitööd</v>
          </cell>
          <cell r="Q386">
            <v>6</v>
          </cell>
          <cell r="R386">
            <v>6</v>
          </cell>
          <cell r="S386">
            <v>81540</v>
          </cell>
          <cell r="T386">
            <v>6</v>
          </cell>
          <cell r="U386">
            <v>6</v>
          </cell>
          <cell r="V386">
            <v>81540</v>
          </cell>
          <cell r="W386">
            <v>7</v>
          </cell>
          <cell r="X386">
            <v>7</v>
          </cell>
          <cell r="Y386">
            <v>102630</v>
          </cell>
          <cell r="Z386">
            <v>7</v>
          </cell>
          <cell r="AA386">
            <v>7</v>
          </cell>
          <cell r="AB386">
            <v>7</v>
          </cell>
          <cell r="AC386">
            <v>1231560</v>
          </cell>
        </row>
        <row r="387">
          <cell r="A387" t="str">
            <v>Kemikaalide Teabekeskus</v>
          </cell>
          <cell r="B387" t="str">
            <v>70005163</v>
          </cell>
          <cell r="C387" t="str">
            <v>70008799</v>
          </cell>
          <cell r="D387" t="str">
            <v>Terviseameti grupp</v>
          </cell>
          <cell r="E387">
            <v>5</v>
          </cell>
          <cell r="F387" t="str">
            <v>muud ametid ja inspektsioonid</v>
          </cell>
          <cell r="G387" t="str">
            <v>016</v>
          </cell>
          <cell r="H387" t="str">
            <v>Sotsiaalministeerium</v>
          </cell>
          <cell r="I387" t="str">
            <v>SoM</v>
          </cell>
          <cell r="J387">
            <v>2</v>
          </cell>
          <cell r="K387">
            <v>7</v>
          </cell>
          <cell r="L387" t="str">
            <v>Keskvalitsuse hallatavad asutused</v>
          </cell>
          <cell r="M387" t="str">
            <v>hallatavad asutused</v>
          </cell>
          <cell r="N387">
            <v>1</v>
          </cell>
          <cell r="O387" t="str">
            <v>ameti- ja hallatavad asutused</v>
          </cell>
          <cell r="P387" t="str">
            <v>juhitööd</v>
          </cell>
          <cell r="Q387">
            <v>3</v>
          </cell>
          <cell r="R387">
            <v>3</v>
          </cell>
          <cell r="S387">
            <v>58474</v>
          </cell>
          <cell r="T387">
            <v>4</v>
          </cell>
          <cell r="U387">
            <v>3</v>
          </cell>
          <cell r="V387">
            <v>63524</v>
          </cell>
        </row>
        <row r="388">
          <cell r="A388" t="str">
            <v>Kemikaalide Teabekeskus</v>
          </cell>
          <cell r="B388" t="str">
            <v>70005163</v>
          </cell>
          <cell r="C388" t="str">
            <v>70008799</v>
          </cell>
          <cell r="D388" t="str">
            <v>Terviseameti grupp</v>
          </cell>
          <cell r="E388">
            <v>5</v>
          </cell>
          <cell r="F388" t="str">
            <v>muud ametid ja inspektsioonid</v>
          </cell>
          <cell r="G388" t="str">
            <v>016</v>
          </cell>
          <cell r="H388" t="str">
            <v>Sotsiaalministeerium</v>
          </cell>
          <cell r="I388" t="str">
            <v>SoM</v>
          </cell>
          <cell r="J388">
            <v>2</v>
          </cell>
          <cell r="K388">
            <v>7</v>
          </cell>
          <cell r="L388" t="str">
            <v>Keskvalitsuse hallatavad asutused</v>
          </cell>
          <cell r="M388" t="str">
            <v>hallatavad asutused</v>
          </cell>
          <cell r="N388">
            <v>1</v>
          </cell>
          <cell r="O388" t="str">
            <v>ameti- ja hallatavad asutused</v>
          </cell>
          <cell r="P388" t="str">
            <v>sisutööd</v>
          </cell>
          <cell r="Q388">
            <v>11</v>
          </cell>
          <cell r="R388">
            <v>11</v>
          </cell>
          <cell r="S388">
            <v>168500</v>
          </cell>
          <cell r="T388">
            <v>10</v>
          </cell>
          <cell r="U388">
            <v>10</v>
          </cell>
          <cell r="V388">
            <v>152000</v>
          </cell>
        </row>
        <row r="389">
          <cell r="A389" t="str">
            <v>Piirivalveamet</v>
          </cell>
          <cell r="B389" t="str">
            <v>70005186</v>
          </cell>
          <cell r="C389" t="str">
            <v>PPA_grupp</v>
          </cell>
          <cell r="D389" t="str">
            <v>Politsei- ja Piirivalveameti grupp</v>
          </cell>
          <cell r="E389">
            <v>4</v>
          </cell>
          <cell r="F389" t="str">
            <v>sisejulgeoleku asutused</v>
          </cell>
          <cell r="G389" t="str">
            <v>015</v>
          </cell>
          <cell r="H389" t="str">
            <v>Siseministeerium</v>
          </cell>
          <cell r="I389" t="str">
            <v>SiM</v>
          </cell>
          <cell r="J389">
            <v>1</v>
          </cell>
          <cell r="K389">
            <v>3</v>
          </cell>
          <cell r="L389" t="str">
            <v>Ametid ja inspektsioonid</v>
          </cell>
          <cell r="M389" t="str">
            <v>ametiasutused</v>
          </cell>
          <cell r="N389">
            <v>1</v>
          </cell>
          <cell r="O389" t="str">
            <v>ameti- ja hallatavad asutused</v>
          </cell>
          <cell r="P389" t="str">
            <v>juhitööd</v>
          </cell>
          <cell r="Q389">
            <v>3</v>
          </cell>
          <cell r="R389">
            <v>3</v>
          </cell>
          <cell r="S389">
            <v>127370</v>
          </cell>
          <cell r="T389">
            <v>2</v>
          </cell>
          <cell r="U389">
            <v>2</v>
          </cell>
          <cell r="V389">
            <v>81495</v>
          </cell>
        </row>
        <row r="390">
          <cell r="A390" t="str">
            <v>Piirivalveamet</v>
          </cell>
          <cell r="B390" t="str">
            <v>70005186</v>
          </cell>
          <cell r="C390" t="str">
            <v>PPA_grupp</v>
          </cell>
          <cell r="D390" t="str">
            <v>Politsei- ja Piirivalveameti grupp</v>
          </cell>
          <cell r="E390">
            <v>4</v>
          </cell>
          <cell r="F390" t="str">
            <v>sisejulgeoleku asutused</v>
          </cell>
          <cell r="G390" t="str">
            <v>015</v>
          </cell>
          <cell r="H390" t="str">
            <v>Siseministeerium</v>
          </cell>
          <cell r="I390" t="str">
            <v>SiM</v>
          </cell>
          <cell r="J390">
            <v>1</v>
          </cell>
          <cell r="K390">
            <v>3</v>
          </cell>
          <cell r="L390" t="str">
            <v>Ametid ja inspektsioonid</v>
          </cell>
          <cell r="M390" t="str">
            <v>ametiasutused</v>
          </cell>
          <cell r="N390">
            <v>1</v>
          </cell>
          <cell r="O390" t="str">
            <v>ameti- ja hallatavad asutused</v>
          </cell>
          <cell r="P390" t="str">
            <v>sisutööd</v>
          </cell>
          <cell r="Q390">
            <v>56</v>
          </cell>
          <cell r="R390">
            <v>56</v>
          </cell>
          <cell r="S390">
            <v>1126660</v>
          </cell>
          <cell r="T390">
            <v>55</v>
          </cell>
          <cell r="U390">
            <v>55</v>
          </cell>
          <cell r="V390">
            <v>1026705</v>
          </cell>
        </row>
        <row r="391">
          <cell r="A391" t="str">
            <v>Piirivalveamet</v>
          </cell>
          <cell r="B391" t="str">
            <v>70005186</v>
          </cell>
          <cell r="C391" t="str">
            <v>PPA_grupp</v>
          </cell>
          <cell r="D391" t="str">
            <v>Politsei- ja Piirivalveameti grupp</v>
          </cell>
          <cell r="E391">
            <v>4</v>
          </cell>
          <cell r="F391" t="str">
            <v>sisejulgeoleku asutused</v>
          </cell>
          <cell r="G391" t="str">
            <v>015</v>
          </cell>
          <cell r="H391" t="str">
            <v>Siseministeerium</v>
          </cell>
          <cell r="I391" t="str">
            <v>SiM</v>
          </cell>
          <cell r="J391">
            <v>1</v>
          </cell>
          <cell r="K391">
            <v>3</v>
          </cell>
          <cell r="L391" t="str">
            <v>Ametid ja inspektsioonid</v>
          </cell>
          <cell r="M391" t="str">
            <v>ametiasutused</v>
          </cell>
          <cell r="N391">
            <v>1</v>
          </cell>
          <cell r="O391" t="str">
            <v>ameti- ja hallatavad asutused</v>
          </cell>
          <cell r="P391" t="str">
            <v>tugitööd</v>
          </cell>
          <cell r="Q391">
            <v>71</v>
          </cell>
          <cell r="R391">
            <v>71</v>
          </cell>
          <cell r="S391">
            <v>1300840</v>
          </cell>
          <cell r="T391">
            <v>77</v>
          </cell>
          <cell r="U391">
            <v>77</v>
          </cell>
          <cell r="V391">
            <v>1302320</v>
          </cell>
        </row>
        <row r="392">
          <cell r="A392" t="str">
            <v>Kirde Piirivalvepiirkond</v>
          </cell>
          <cell r="B392" t="str">
            <v>70005200</v>
          </cell>
          <cell r="C392" t="str">
            <v>PPA_grupp</v>
          </cell>
          <cell r="D392" t="str">
            <v>Politsei- ja Piirivalveameti grupp</v>
          </cell>
          <cell r="E392">
            <v>4</v>
          </cell>
          <cell r="F392" t="str">
            <v>sisejulgeoleku asutused</v>
          </cell>
          <cell r="G392" t="str">
            <v>015</v>
          </cell>
          <cell r="H392" t="str">
            <v>Siseministeerium</v>
          </cell>
          <cell r="I392" t="str">
            <v>SiM</v>
          </cell>
          <cell r="J392">
            <v>1</v>
          </cell>
          <cell r="K392">
            <v>3</v>
          </cell>
          <cell r="L392" t="str">
            <v>Ametid ja inspektsioonid</v>
          </cell>
          <cell r="M392" t="str">
            <v>ametiasutused</v>
          </cell>
          <cell r="N392">
            <v>1</v>
          </cell>
          <cell r="O392" t="str">
            <v>ameti- ja hallatavad asutused</v>
          </cell>
          <cell r="P392" t="str">
            <v>juhitööd</v>
          </cell>
          <cell r="Q392">
            <v>2</v>
          </cell>
          <cell r="R392">
            <v>2</v>
          </cell>
          <cell r="S392">
            <v>56890</v>
          </cell>
          <cell r="T392">
            <v>2</v>
          </cell>
          <cell r="U392">
            <v>2</v>
          </cell>
          <cell r="V392">
            <v>52940</v>
          </cell>
        </row>
        <row r="393">
          <cell r="A393" t="str">
            <v>Kirde Piirivalvepiirkond</v>
          </cell>
          <cell r="B393" t="str">
            <v>70005200</v>
          </cell>
          <cell r="C393" t="str">
            <v>PPA_grupp</v>
          </cell>
          <cell r="D393" t="str">
            <v>Politsei- ja Piirivalveameti grupp</v>
          </cell>
          <cell r="E393">
            <v>4</v>
          </cell>
          <cell r="F393" t="str">
            <v>sisejulgeoleku asutused</v>
          </cell>
          <cell r="G393" t="str">
            <v>015</v>
          </cell>
          <cell r="H393" t="str">
            <v>Siseministeerium</v>
          </cell>
          <cell r="I393" t="str">
            <v>SiM</v>
          </cell>
          <cell r="J393">
            <v>1</v>
          </cell>
          <cell r="K393">
            <v>3</v>
          </cell>
          <cell r="L393" t="str">
            <v>Ametid ja inspektsioonid</v>
          </cell>
          <cell r="M393" t="str">
            <v>ametiasutused</v>
          </cell>
          <cell r="N393">
            <v>1</v>
          </cell>
          <cell r="O393" t="str">
            <v>ameti- ja hallatavad asutused</v>
          </cell>
          <cell r="P393" t="str">
            <v>sisutööd</v>
          </cell>
          <cell r="Q393">
            <v>335</v>
          </cell>
          <cell r="R393">
            <v>335</v>
          </cell>
          <cell r="S393">
            <v>5183995</v>
          </cell>
          <cell r="T393">
            <v>399</v>
          </cell>
          <cell r="U393">
            <v>399</v>
          </cell>
          <cell r="V393">
            <v>5187995</v>
          </cell>
        </row>
        <row r="394">
          <cell r="A394" t="str">
            <v>Kirde Piirivalvepiirkond</v>
          </cell>
          <cell r="B394" t="str">
            <v>70005200</v>
          </cell>
          <cell r="C394" t="str">
            <v>PPA_grupp</v>
          </cell>
          <cell r="D394" t="str">
            <v>Politsei- ja Piirivalveameti grupp</v>
          </cell>
          <cell r="E394">
            <v>4</v>
          </cell>
          <cell r="F394" t="str">
            <v>sisejulgeoleku asutused</v>
          </cell>
          <cell r="G394" t="str">
            <v>015</v>
          </cell>
          <cell r="H394" t="str">
            <v>Siseministeerium</v>
          </cell>
          <cell r="I394" t="str">
            <v>SiM</v>
          </cell>
          <cell r="J394">
            <v>1</v>
          </cell>
          <cell r="K394">
            <v>3</v>
          </cell>
          <cell r="L394" t="str">
            <v>Ametid ja inspektsioonid</v>
          </cell>
          <cell r="M394" t="str">
            <v>ametiasutused</v>
          </cell>
          <cell r="N394">
            <v>1</v>
          </cell>
          <cell r="O394" t="str">
            <v>ameti- ja hallatavad asutused</v>
          </cell>
          <cell r="P394" t="str">
            <v>tugitööd</v>
          </cell>
          <cell r="Q394">
            <v>70</v>
          </cell>
          <cell r="R394">
            <v>70</v>
          </cell>
          <cell r="S394">
            <v>664080</v>
          </cell>
          <cell r="T394">
            <v>65</v>
          </cell>
          <cell r="U394">
            <v>64.5</v>
          </cell>
          <cell r="V394">
            <v>549090</v>
          </cell>
        </row>
        <row r="395">
          <cell r="A395" t="str">
            <v>Kagu Piirivalvepiirkond</v>
          </cell>
          <cell r="B395" t="str">
            <v>70005217</v>
          </cell>
          <cell r="C395" t="str">
            <v>PPA_grupp</v>
          </cell>
          <cell r="D395" t="str">
            <v>Politsei- ja Piirivalveameti grupp</v>
          </cell>
          <cell r="E395">
            <v>4</v>
          </cell>
          <cell r="F395" t="str">
            <v>sisejulgeoleku asutused</v>
          </cell>
          <cell r="G395" t="str">
            <v>015</v>
          </cell>
          <cell r="H395" t="str">
            <v>Siseministeerium</v>
          </cell>
          <cell r="I395" t="str">
            <v>SiM</v>
          </cell>
          <cell r="J395">
            <v>1</v>
          </cell>
          <cell r="K395">
            <v>3</v>
          </cell>
          <cell r="L395" t="str">
            <v>Ametid ja inspektsioonid</v>
          </cell>
          <cell r="M395" t="str">
            <v>ametiasutused</v>
          </cell>
          <cell r="N395">
            <v>1</v>
          </cell>
          <cell r="O395" t="str">
            <v>ameti- ja hallatavad asutused</v>
          </cell>
          <cell r="P395" t="str">
            <v>juhitööd</v>
          </cell>
          <cell r="Q395">
            <v>2</v>
          </cell>
          <cell r="R395">
            <v>2</v>
          </cell>
          <cell r="S395">
            <v>57135</v>
          </cell>
          <cell r="T395">
            <v>2</v>
          </cell>
          <cell r="U395">
            <v>2</v>
          </cell>
          <cell r="V395">
            <v>52570</v>
          </cell>
        </row>
        <row r="396">
          <cell r="A396" t="str">
            <v>Kagu Piirivalvepiirkond</v>
          </cell>
          <cell r="B396" t="str">
            <v>70005217</v>
          </cell>
          <cell r="C396" t="str">
            <v>PPA_grupp</v>
          </cell>
          <cell r="D396" t="str">
            <v>Politsei- ja Piirivalveameti grupp</v>
          </cell>
          <cell r="E396">
            <v>4</v>
          </cell>
          <cell r="F396" t="str">
            <v>sisejulgeoleku asutused</v>
          </cell>
          <cell r="G396" t="str">
            <v>015</v>
          </cell>
          <cell r="H396" t="str">
            <v>Siseministeerium</v>
          </cell>
          <cell r="I396" t="str">
            <v>SiM</v>
          </cell>
          <cell r="J396">
            <v>1</v>
          </cell>
          <cell r="K396">
            <v>3</v>
          </cell>
          <cell r="L396" t="str">
            <v>Ametid ja inspektsioonid</v>
          </cell>
          <cell r="M396" t="str">
            <v>ametiasutused</v>
          </cell>
          <cell r="N396">
            <v>1</v>
          </cell>
          <cell r="O396" t="str">
            <v>ameti- ja hallatavad asutused</v>
          </cell>
          <cell r="P396" t="str">
            <v>sisutööd</v>
          </cell>
          <cell r="Q396">
            <v>328</v>
          </cell>
          <cell r="R396">
            <v>328</v>
          </cell>
          <cell r="S396">
            <v>4866615</v>
          </cell>
          <cell r="T396">
            <v>349</v>
          </cell>
          <cell r="U396">
            <v>349</v>
          </cell>
          <cell r="V396">
            <v>4526725</v>
          </cell>
        </row>
        <row r="397">
          <cell r="A397" t="str">
            <v>Kagu Piirivalvepiirkond</v>
          </cell>
          <cell r="B397" t="str">
            <v>70005217</v>
          </cell>
          <cell r="C397" t="str">
            <v>PPA_grupp</v>
          </cell>
          <cell r="D397" t="str">
            <v>Politsei- ja Piirivalveameti grupp</v>
          </cell>
          <cell r="E397">
            <v>4</v>
          </cell>
          <cell r="F397" t="str">
            <v>sisejulgeoleku asutused</v>
          </cell>
          <cell r="G397" t="str">
            <v>015</v>
          </cell>
          <cell r="H397" t="str">
            <v>Siseministeerium</v>
          </cell>
          <cell r="I397" t="str">
            <v>SiM</v>
          </cell>
          <cell r="J397">
            <v>1</v>
          </cell>
          <cell r="K397">
            <v>3</v>
          </cell>
          <cell r="L397" t="str">
            <v>Ametid ja inspektsioonid</v>
          </cell>
          <cell r="M397" t="str">
            <v>ametiasutused</v>
          </cell>
          <cell r="N397">
            <v>1</v>
          </cell>
          <cell r="O397" t="str">
            <v>ameti- ja hallatavad asutused</v>
          </cell>
          <cell r="P397" t="str">
            <v>tugitööd</v>
          </cell>
          <cell r="Q397">
            <v>65</v>
          </cell>
          <cell r="R397">
            <v>65</v>
          </cell>
          <cell r="S397">
            <v>701865</v>
          </cell>
          <cell r="T397">
            <v>50</v>
          </cell>
          <cell r="U397">
            <v>50</v>
          </cell>
          <cell r="V397">
            <v>437190</v>
          </cell>
        </row>
        <row r="398">
          <cell r="A398" t="str">
            <v>Põhja Piirivalvepiirkond</v>
          </cell>
          <cell r="B398" t="str">
            <v>70005230</v>
          </cell>
          <cell r="C398" t="str">
            <v>PPA_grupp</v>
          </cell>
          <cell r="D398" t="str">
            <v>Politsei- ja Piirivalveameti grupp</v>
          </cell>
          <cell r="E398">
            <v>4</v>
          </cell>
          <cell r="F398" t="str">
            <v>sisejulgeoleku asutused</v>
          </cell>
          <cell r="G398" t="str">
            <v>015</v>
          </cell>
          <cell r="H398" t="str">
            <v>Siseministeerium</v>
          </cell>
          <cell r="I398" t="str">
            <v>SiM</v>
          </cell>
          <cell r="J398">
            <v>1</v>
          </cell>
          <cell r="K398">
            <v>3</v>
          </cell>
          <cell r="L398" t="str">
            <v>Ametid ja inspektsioonid</v>
          </cell>
          <cell r="M398" t="str">
            <v>ametiasutused</v>
          </cell>
          <cell r="N398">
            <v>1</v>
          </cell>
          <cell r="O398" t="str">
            <v>ameti- ja hallatavad asutused</v>
          </cell>
          <cell r="P398" t="str">
            <v>juhitööd</v>
          </cell>
          <cell r="Q398">
            <v>2</v>
          </cell>
          <cell r="R398">
            <v>2</v>
          </cell>
          <cell r="S398">
            <v>60750</v>
          </cell>
          <cell r="T398">
            <v>2</v>
          </cell>
          <cell r="U398">
            <v>2</v>
          </cell>
          <cell r="V398">
            <v>57190</v>
          </cell>
        </row>
        <row r="399">
          <cell r="A399" t="str">
            <v>Põhja Piirivalvepiirkond</v>
          </cell>
          <cell r="B399" t="str">
            <v>70005230</v>
          </cell>
          <cell r="C399" t="str">
            <v>PPA_grupp</v>
          </cell>
          <cell r="D399" t="str">
            <v>Politsei- ja Piirivalveameti grupp</v>
          </cell>
          <cell r="E399">
            <v>4</v>
          </cell>
          <cell r="F399" t="str">
            <v>sisejulgeoleku asutused</v>
          </cell>
          <cell r="G399" t="str">
            <v>015</v>
          </cell>
          <cell r="H399" t="str">
            <v>Siseministeerium</v>
          </cell>
          <cell r="I399" t="str">
            <v>SiM</v>
          </cell>
          <cell r="J399">
            <v>1</v>
          </cell>
          <cell r="K399">
            <v>3</v>
          </cell>
          <cell r="L399" t="str">
            <v>Ametid ja inspektsioonid</v>
          </cell>
          <cell r="M399" t="str">
            <v>ametiasutused</v>
          </cell>
          <cell r="N399">
            <v>1</v>
          </cell>
          <cell r="O399" t="str">
            <v>ameti- ja hallatavad asutused</v>
          </cell>
          <cell r="P399" t="str">
            <v>sisutööd</v>
          </cell>
          <cell r="Q399">
            <v>375</v>
          </cell>
          <cell r="R399">
            <v>375</v>
          </cell>
          <cell r="S399">
            <v>5156322</v>
          </cell>
          <cell r="T399">
            <v>374</v>
          </cell>
          <cell r="U399">
            <v>374</v>
          </cell>
          <cell r="V399">
            <v>4689510</v>
          </cell>
        </row>
        <row r="400">
          <cell r="A400" t="str">
            <v>Põhja Piirivalvepiirkond</v>
          </cell>
          <cell r="B400" t="str">
            <v>70005230</v>
          </cell>
          <cell r="C400" t="str">
            <v>PPA_grupp</v>
          </cell>
          <cell r="D400" t="str">
            <v>Politsei- ja Piirivalveameti grupp</v>
          </cell>
          <cell r="E400">
            <v>4</v>
          </cell>
          <cell r="F400" t="str">
            <v>sisejulgeoleku asutused</v>
          </cell>
          <cell r="G400" t="str">
            <v>015</v>
          </cell>
          <cell r="H400" t="str">
            <v>Siseministeerium</v>
          </cell>
          <cell r="I400" t="str">
            <v>SiM</v>
          </cell>
          <cell r="J400">
            <v>1</v>
          </cell>
          <cell r="K400">
            <v>3</v>
          </cell>
          <cell r="L400" t="str">
            <v>Ametid ja inspektsioonid</v>
          </cell>
          <cell r="M400" t="str">
            <v>ametiasutused</v>
          </cell>
          <cell r="N400">
            <v>1</v>
          </cell>
          <cell r="O400" t="str">
            <v>ameti- ja hallatavad asutused</v>
          </cell>
          <cell r="P400" t="str">
            <v>tugitööd</v>
          </cell>
          <cell r="Q400">
            <v>145</v>
          </cell>
          <cell r="R400">
            <v>145</v>
          </cell>
          <cell r="S400">
            <v>1683975</v>
          </cell>
          <cell r="T400">
            <v>120</v>
          </cell>
          <cell r="U400">
            <v>120</v>
          </cell>
          <cell r="V400">
            <v>1206255</v>
          </cell>
        </row>
        <row r="401">
          <cell r="A401" t="str">
            <v>Piirivalve Lennusalk</v>
          </cell>
          <cell r="B401" t="str">
            <v>70005275</v>
          </cell>
          <cell r="C401" t="str">
            <v>PPA_grupp</v>
          </cell>
          <cell r="D401" t="str">
            <v>Politsei- ja Piirivalveameti grupp</v>
          </cell>
          <cell r="E401">
            <v>4</v>
          </cell>
          <cell r="F401" t="str">
            <v>sisejulgeoleku asutused</v>
          </cell>
          <cell r="G401" t="str">
            <v>015</v>
          </cell>
          <cell r="H401" t="str">
            <v>Siseministeerium</v>
          </cell>
          <cell r="I401" t="str">
            <v>SiM</v>
          </cell>
          <cell r="J401">
            <v>1</v>
          </cell>
          <cell r="K401">
            <v>3</v>
          </cell>
          <cell r="L401" t="str">
            <v>Ametid ja inspektsioonid</v>
          </cell>
          <cell r="M401" t="str">
            <v>ametiasutused</v>
          </cell>
          <cell r="N401">
            <v>1</v>
          </cell>
          <cell r="O401" t="str">
            <v>ameti- ja hallatavad asutused</v>
          </cell>
          <cell r="P401" t="str">
            <v>juhitööd</v>
          </cell>
          <cell r="Q401">
            <v>1</v>
          </cell>
          <cell r="R401">
            <v>1</v>
          </cell>
          <cell r="S401">
            <v>33500</v>
          </cell>
          <cell r="T401">
            <v>1</v>
          </cell>
          <cell r="U401">
            <v>1</v>
          </cell>
          <cell r="V401">
            <v>30825</v>
          </cell>
        </row>
        <row r="402">
          <cell r="A402" t="str">
            <v>Piirivalve Lennusalk</v>
          </cell>
          <cell r="B402" t="str">
            <v>70005275</v>
          </cell>
          <cell r="C402" t="str">
            <v>PPA_grupp</v>
          </cell>
          <cell r="D402" t="str">
            <v>Politsei- ja Piirivalveameti grupp</v>
          </cell>
          <cell r="E402">
            <v>4</v>
          </cell>
          <cell r="F402" t="str">
            <v>sisejulgeoleku asutused</v>
          </cell>
          <cell r="G402" t="str">
            <v>015</v>
          </cell>
          <cell r="H402" t="str">
            <v>Siseministeerium</v>
          </cell>
          <cell r="I402" t="str">
            <v>SiM</v>
          </cell>
          <cell r="J402">
            <v>1</v>
          </cell>
          <cell r="K402">
            <v>3</v>
          </cell>
          <cell r="L402" t="str">
            <v>Ametid ja inspektsioonid</v>
          </cell>
          <cell r="M402" t="str">
            <v>ametiasutused</v>
          </cell>
          <cell r="N402">
            <v>1</v>
          </cell>
          <cell r="O402" t="str">
            <v>ameti- ja hallatavad asutused</v>
          </cell>
          <cell r="P402" t="str">
            <v>sisutööd</v>
          </cell>
          <cell r="Q402">
            <v>45</v>
          </cell>
          <cell r="R402">
            <v>45</v>
          </cell>
          <cell r="S402">
            <v>1186681</v>
          </cell>
          <cell r="T402">
            <v>49</v>
          </cell>
          <cell r="U402">
            <v>49</v>
          </cell>
          <cell r="V402">
            <v>1172645</v>
          </cell>
        </row>
        <row r="403">
          <cell r="A403" t="str">
            <v>Piirivalve Lennusalk</v>
          </cell>
          <cell r="B403" t="str">
            <v>70005275</v>
          </cell>
          <cell r="C403" t="str">
            <v>PPA_grupp</v>
          </cell>
          <cell r="D403" t="str">
            <v>Politsei- ja Piirivalveameti grupp</v>
          </cell>
          <cell r="E403">
            <v>4</v>
          </cell>
          <cell r="F403" t="str">
            <v>sisejulgeoleku asutused</v>
          </cell>
          <cell r="G403" t="str">
            <v>015</v>
          </cell>
          <cell r="H403" t="str">
            <v>Siseministeerium</v>
          </cell>
          <cell r="I403" t="str">
            <v>SiM</v>
          </cell>
          <cell r="J403">
            <v>1</v>
          </cell>
          <cell r="K403">
            <v>3</v>
          </cell>
          <cell r="L403" t="str">
            <v>Ametid ja inspektsioonid</v>
          </cell>
          <cell r="M403" t="str">
            <v>ametiasutused</v>
          </cell>
          <cell r="N403">
            <v>1</v>
          </cell>
          <cell r="O403" t="str">
            <v>ameti- ja hallatavad asutused</v>
          </cell>
          <cell r="P403" t="str">
            <v>tugitööd</v>
          </cell>
          <cell r="Q403">
            <v>12</v>
          </cell>
          <cell r="R403">
            <v>12</v>
          </cell>
          <cell r="S403">
            <v>205089</v>
          </cell>
          <cell r="T403">
            <v>12</v>
          </cell>
          <cell r="U403">
            <v>12</v>
          </cell>
          <cell r="V403">
            <v>193910</v>
          </cell>
        </row>
        <row r="404">
          <cell r="A404" t="str">
            <v>Eesti Noorsootöö Keskus</v>
          </cell>
          <cell r="B404" t="str">
            <v>70005312</v>
          </cell>
          <cell r="C404" t="str">
            <v>muu_val_sekt</v>
          </cell>
          <cell r="D404" t="str">
            <v>muu valitsussektor</v>
          </cell>
          <cell r="E404">
            <v>15</v>
          </cell>
          <cell r="F404" t="str">
            <v>muu valitsussektor</v>
          </cell>
          <cell r="G404" t="str">
            <v>007</v>
          </cell>
          <cell r="H404" t="str">
            <v>Haridus- ja Teadusministeerium</v>
          </cell>
          <cell r="I404" t="str">
            <v>HTM</v>
          </cell>
          <cell r="J404">
            <v>2</v>
          </cell>
          <cell r="K404">
            <v>7</v>
          </cell>
          <cell r="L404" t="str">
            <v>Keskvalitsuse hallatavad asutused</v>
          </cell>
          <cell r="M404" t="str">
            <v>hallatavad asutused</v>
          </cell>
          <cell r="N404">
            <v>1</v>
          </cell>
          <cell r="O404" t="str">
            <v>ameti- ja hallatavad asutused</v>
          </cell>
          <cell r="P404" t="str">
            <v>juhitööd</v>
          </cell>
          <cell r="Q404">
            <v>2</v>
          </cell>
          <cell r="R404">
            <v>2</v>
          </cell>
          <cell r="S404">
            <v>44864</v>
          </cell>
          <cell r="T404">
            <v>2</v>
          </cell>
          <cell r="U404">
            <v>2</v>
          </cell>
          <cell r="V404">
            <v>44864</v>
          </cell>
          <cell r="W404">
            <v>2</v>
          </cell>
          <cell r="X404">
            <v>2</v>
          </cell>
          <cell r="Y404">
            <v>44864</v>
          </cell>
          <cell r="Z404">
            <v>2</v>
          </cell>
          <cell r="AA404">
            <v>2</v>
          </cell>
          <cell r="AB404">
            <v>2</v>
          </cell>
          <cell r="AC404">
            <v>538368</v>
          </cell>
        </row>
        <row r="405">
          <cell r="A405" t="str">
            <v>Eesti Noorsootöö Keskus</v>
          </cell>
          <cell r="B405" t="str">
            <v>70005312</v>
          </cell>
          <cell r="C405" t="str">
            <v>muu_val_sekt</v>
          </cell>
          <cell r="D405" t="str">
            <v>muu valitsussektor</v>
          </cell>
          <cell r="E405">
            <v>15</v>
          </cell>
          <cell r="F405" t="str">
            <v>muu valitsussektor</v>
          </cell>
          <cell r="G405" t="str">
            <v>007</v>
          </cell>
          <cell r="H405" t="str">
            <v>Haridus- ja Teadusministeerium</v>
          </cell>
          <cell r="I405" t="str">
            <v>HTM</v>
          </cell>
          <cell r="J405">
            <v>2</v>
          </cell>
          <cell r="K405">
            <v>7</v>
          </cell>
          <cell r="L405" t="str">
            <v>Keskvalitsuse hallatavad asutused</v>
          </cell>
          <cell r="M405" t="str">
            <v>hallatavad asutused</v>
          </cell>
          <cell r="N405">
            <v>1</v>
          </cell>
          <cell r="O405" t="str">
            <v>ameti- ja hallatavad asutused</v>
          </cell>
          <cell r="P405" t="str">
            <v>sisutööd</v>
          </cell>
          <cell r="Q405">
            <v>12</v>
          </cell>
          <cell r="R405">
            <v>12</v>
          </cell>
          <cell r="S405">
            <v>153126</v>
          </cell>
          <cell r="T405">
            <v>11</v>
          </cell>
          <cell r="U405">
            <v>11</v>
          </cell>
          <cell r="V405">
            <v>140436</v>
          </cell>
          <cell r="W405">
            <v>10</v>
          </cell>
          <cell r="X405">
            <v>10</v>
          </cell>
          <cell r="Y405">
            <v>133063</v>
          </cell>
        </row>
        <row r="406">
          <cell r="A406" t="str">
            <v>Eesti Noorsootöö Keskus</v>
          </cell>
          <cell r="B406" t="str">
            <v>70005312</v>
          </cell>
          <cell r="C406" t="str">
            <v>muu_val_sekt</v>
          </cell>
          <cell r="D406" t="str">
            <v>muu valitsussektor</v>
          </cell>
          <cell r="E406">
            <v>15</v>
          </cell>
          <cell r="F406" t="str">
            <v>muu valitsussektor</v>
          </cell>
          <cell r="G406" t="str">
            <v>007</v>
          </cell>
          <cell r="H406" t="str">
            <v>Haridus- ja Teadusministeerium</v>
          </cell>
          <cell r="I406" t="str">
            <v>HTM</v>
          </cell>
          <cell r="J406">
            <v>2</v>
          </cell>
          <cell r="K406">
            <v>7</v>
          </cell>
          <cell r="L406" t="str">
            <v>Keskvalitsuse hallatavad asutused</v>
          </cell>
          <cell r="M406" t="str">
            <v>hallatavad asutused</v>
          </cell>
          <cell r="N406">
            <v>1</v>
          </cell>
          <cell r="O406" t="str">
            <v>ameti- ja hallatavad asutused</v>
          </cell>
          <cell r="P406" t="str">
            <v>tugitööd</v>
          </cell>
          <cell r="Q406">
            <v>3</v>
          </cell>
          <cell r="R406">
            <v>3</v>
          </cell>
          <cell r="S406">
            <v>35984</v>
          </cell>
          <cell r="T406">
            <v>2.25</v>
          </cell>
          <cell r="U406">
            <v>2.25</v>
          </cell>
          <cell r="V406">
            <v>26881</v>
          </cell>
          <cell r="W406">
            <v>2.25</v>
          </cell>
          <cell r="X406">
            <v>2.25</v>
          </cell>
          <cell r="Y406">
            <v>26881</v>
          </cell>
        </row>
        <row r="407">
          <cell r="A407" t="str">
            <v>Eesti Rahva Muuseum</v>
          </cell>
          <cell r="B407" t="str">
            <v>70005536</v>
          </cell>
          <cell r="C407" t="str">
            <v>muuseum</v>
          </cell>
          <cell r="D407" t="str">
            <v>muuseumid</v>
          </cell>
          <cell r="E407">
            <v>11</v>
          </cell>
          <cell r="F407" t="str">
            <v>kultuuriasutused</v>
          </cell>
          <cell r="G407" t="str">
            <v>011</v>
          </cell>
          <cell r="H407" t="str">
            <v>Kultuuriministeerium</v>
          </cell>
          <cell r="I407" t="str">
            <v>KuM</v>
          </cell>
          <cell r="J407">
            <v>2</v>
          </cell>
          <cell r="K407">
            <v>7</v>
          </cell>
          <cell r="L407" t="str">
            <v>Keskvalitsuse hallatavad asutused</v>
          </cell>
          <cell r="M407" t="str">
            <v>hallatavad asutused</v>
          </cell>
          <cell r="N407">
            <v>1</v>
          </cell>
          <cell r="O407" t="str">
            <v>ameti- ja hallatavad asutused</v>
          </cell>
          <cell r="P407" t="str">
            <v>juhitööd</v>
          </cell>
          <cell r="Q407">
            <v>2</v>
          </cell>
          <cell r="R407">
            <v>2</v>
          </cell>
          <cell r="S407">
            <v>50000</v>
          </cell>
          <cell r="T407">
            <v>6</v>
          </cell>
          <cell r="U407">
            <v>6</v>
          </cell>
          <cell r="V407">
            <v>110000</v>
          </cell>
          <cell r="W407">
            <v>7</v>
          </cell>
          <cell r="X407">
            <v>6.8</v>
          </cell>
          <cell r="Y407">
            <v>120200</v>
          </cell>
          <cell r="Z407">
            <v>8</v>
          </cell>
          <cell r="AA407">
            <v>8</v>
          </cell>
          <cell r="AB407">
            <v>8</v>
          </cell>
          <cell r="AC407">
            <v>1628400</v>
          </cell>
        </row>
        <row r="408">
          <cell r="A408" t="str">
            <v>Eesti Rahva Muuseum</v>
          </cell>
          <cell r="B408" t="str">
            <v>70005536</v>
          </cell>
          <cell r="C408" t="str">
            <v>muuseum</v>
          </cell>
          <cell r="D408" t="str">
            <v>muuseumid</v>
          </cell>
          <cell r="E408">
            <v>11</v>
          </cell>
          <cell r="F408" t="str">
            <v>kultuuriasutused</v>
          </cell>
          <cell r="G408" t="str">
            <v>011</v>
          </cell>
          <cell r="H408" t="str">
            <v>Kultuuriministeerium</v>
          </cell>
          <cell r="I408" t="str">
            <v>KuM</v>
          </cell>
          <cell r="J408">
            <v>2</v>
          </cell>
          <cell r="K408">
            <v>7</v>
          </cell>
          <cell r="L408" t="str">
            <v>Keskvalitsuse hallatavad asutused</v>
          </cell>
          <cell r="M408" t="str">
            <v>hallatavad asutused</v>
          </cell>
          <cell r="N408">
            <v>1</v>
          </cell>
          <cell r="O408" t="str">
            <v>ameti- ja hallatavad asutused</v>
          </cell>
          <cell r="P408" t="str">
            <v>sisutööd</v>
          </cell>
          <cell r="Q408">
            <v>64.5</v>
          </cell>
          <cell r="R408">
            <v>63.45</v>
          </cell>
          <cell r="S408">
            <v>587496</v>
          </cell>
          <cell r="T408">
            <v>62.5</v>
          </cell>
          <cell r="U408">
            <v>61.35</v>
          </cell>
          <cell r="V408">
            <v>553808</v>
          </cell>
          <cell r="W408">
            <v>62.5</v>
          </cell>
          <cell r="X408">
            <v>60.1</v>
          </cell>
          <cell r="Y408">
            <v>542863</v>
          </cell>
          <cell r="Z408">
            <v>65</v>
          </cell>
          <cell r="AA408">
            <v>66</v>
          </cell>
          <cell r="AB408">
            <v>65</v>
          </cell>
          <cell r="AC408">
            <v>6981996</v>
          </cell>
        </row>
        <row r="409">
          <cell r="A409" t="str">
            <v>Eesti Rahva Muuseum</v>
          </cell>
          <cell r="B409" t="str">
            <v>70005536</v>
          </cell>
          <cell r="C409" t="str">
            <v>muuseum</v>
          </cell>
          <cell r="D409" t="str">
            <v>muuseumid</v>
          </cell>
          <cell r="E409">
            <v>11</v>
          </cell>
          <cell r="F409" t="str">
            <v>kultuuriasutused</v>
          </cell>
          <cell r="G409" t="str">
            <v>011</v>
          </cell>
          <cell r="H409" t="str">
            <v>Kultuuriministeerium</v>
          </cell>
          <cell r="I409" t="str">
            <v>KuM</v>
          </cell>
          <cell r="J409">
            <v>2</v>
          </cell>
          <cell r="K409">
            <v>7</v>
          </cell>
          <cell r="L409" t="str">
            <v>Keskvalitsuse hallatavad asutused</v>
          </cell>
          <cell r="M409" t="str">
            <v>hallatavad asutused</v>
          </cell>
          <cell r="N409">
            <v>1</v>
          </cell>
          <cell r="O409" t="str">
            <v>ameti- ja hallatavad asutused</v>
          </cell>
          <cell r="P409" t="str">
            <v>tugitööd</v>
          </cell>
          <cell r="Q409">
            <v>29</v>
          </cell>
          <cell r="R409">
            <v>26.7</v>
          </cell>
          <cell r="S409">
            <v>212960</v>
          </cell>
          <cell r="T409">
            <v>27</v>
          </cell>
          <cell r="U409">
            <v>25.7</v>
          </cell>
          <cell r="V409">
            <v>197376</v>
          </cell>
          <cell r="W409">
            <v>25</v>
          </cell>
          <cell r="X409">
            <v>23.24</v>
          </cell>
          <cell r="Y409">
            <v>172700</v>
          </cell>
          <cell r="Z409">
            <v>24</v>
          </cell>
          <cell r="AA409">
            <v>27</v>
          </cell>
          <cell r="AB409">
            <v>25</v>
          </cell>
          <cell r="AC409">
            <v>2222400</v>
          </cell>
        </row>
        <row r="410">
          <cell r="A410" t="str">
            <v>Eesti Riiklik Nukuteater</v>
          </cell>
          <cell r="B410" t="str">
            <v>70005594</v>
          </cell>
          <cell r="C410" t="str">
            <v>teatrid</v>
          </cell>
          <cell r="D410" t="str">
            <v>teatrid</v>
          </cell>
          <cell r="E410">
            <v>11</v>
          </cell>
          <cell r="F410" t="str">
            <v>kultuuriasutused</v>
          </cell>
          <cell r="G410" t="str">
            <v>011</v>
          </cell>
          <cell r="H410" t="str">
            <v>Kultuuriministeerium</v>
          </cell>
          <cell r="I410" t="str">
            <v>KuM</v>
          </cell>
          <cell r="J410">
            <v>2</v>
          </cell>
          <cell r="K410">
            <v>7</v>
          </cell>
          <cell r="L410" t="str">
            <v>Keskvalitsuse hallatavad asutused</v>
          </cell>
          <cell r="M410" t="str">
            <v>hallatavad asutused</v>
          </cell>
          <cell r="N410">
            <v>1</v>
          </cell>
          <cell r="O410" t="str">
            <v>ameti- ja hallatavad asutused</v>
          </cell>
          <cell r="P410" t="str">
            <v>juhitööd</v>
          </cell>
          <cell r="Q410">
            <v>3</v>
          </cell>
          <cell r="R410">
            <v>3</v>
          </cell>
          <cell r="S410">
            <v>87000</v>
          </cell>
          <cell r="T410">
            <v>6.6</v>
          </cell>
          <cell r="U410">
            <v>6.6</v>
          </cell>
          <cell r="V410">
            <v>167000</v>
          </cell>
          <cell r="W410">
            <v>3</v>
          </cell>
          <cell r="X410">
            <v>3</v>
          </cell>
          <cell r="Y410">
            <v>87000</v>
          </cell>
          <cell r="Z410">
            <v>3</v>
          </cell>
          <cell r="AA410">
            <v>3</v>
          </cell>
          <cell r="AB410">
            <v>3</v>
          </cell>
          <cell r="AC410">
            <v>1044000</v>
          </cell>
        </row>
        <row r="411">
          <cell r="A411" t="str">
            <v>Eesti Riiklik Nukuteater</v>
          </cell>
          <cell r="B411" t="str">
            <v>70005594</v>
          </cell>
          <cell r="C411" t="str">
            <v>teatrid</v>
          </cell>
          <cell r="D411" t="str">
            <v>teatrid</v>
          </cell>
          <cell r="E411">
            <v>11</v>
          </cell>
          <cell r="F411" t="str">
            <v>kultuuriasutused</v>
          </cell>
          <cell r="G411" t="str">
            <v>011</v>
          </cell>
          <cell r="H411" t="str">
            <v>Kultuuriministeerium</v>
          </cell>
          <cell r="I411" t="str">
            <v>KuM</v>
          </cell>
          <cell r="J411">
            <v>2</v>
          </cell>
          <cell r="K411">
            <v>7</v>
          </cell>
          <cell r="L411" t="str">
            <v>Keskvalitsuse hallatavad asutused</v>
          </cell>
          <cell r="M411" t="str">
            <v>hallatavad asutused</v>
          </cell>
          <cell r="N411">
            <v>1</v>
          </cell>
          <cell r="O411" t="str">
            <v>ameti- ja hallatavad asutused</v>
          </cell>
          <cell r="P411" t="str">
            <v>sisutööd</v>
          </cell>
          <cell r="Q411">
            <v>25.150000000000006</v>
          </cell>
          <cell r="R411">
            <v>25.150000000000006</v>
          </cell>
          <cell r="S411">
            <v>349836</v>
          </cell>
          <cell r="T411">
            <v>49.15</v>
          </cell>
          <cell r="U411">
            <v>49.15</v>
          </cell>
          <cell r="V411">
            <v>617710</v>
          </cell>
          <cell r="W411">
            <v>61.15</v>
          </cell>
          <cell r="X411">
            <v>61.15</v>
          </cell>
          <cell r="Y411">
            <v>749360</v>
          </cell>
          <cell r="Z411">
            <v>65</v>
          </cell>
          <cell r="AA411">
            <v>65</v>
          </cell>
          <cell r="AB411">
            <v>65</v>
          </cell>
          <cell r="AC411">
            <v>9517560</v>
          </cell>
        </row>
        <row r="412">
          <cell r="A412" t="str">
            <v>Eesti Riiklik Nukuteater</v>
          </cell>
          <cell r="B412" t="str">
            <v>70005594</v>
          </cell>
          <cell r="C412" t="str">
            <v>teatrid</v>
          </cell>
          <cell r="D412" t="str">
            <v>teatrid</v>
          </cell>
          <cell r="E412">
            <v>11</v>
          </cell>
          <cell r="F412" t="str">
            <v>kultuuriasutused</v>
          </cell>
          <cell r="G412" t="str">
            <v>011</v>
          </cell>
          <cell r="H412" t="str">
            <v>Kultuuriministeerium</v>
          </cell>
          <cell r="I412" t="str">
            <v>KuM</v>
          </cell>
          <cell r="J412">
            <v>2</v>
          </cell>
          <cell r="K412">
            <v>7</v>
          </cell>
          <cell r="L412" t="str">
            <v>Keskvalitsuse hallatavad asutused</v>
          </cell>
          <cell r="M412" t="str">
            <v>hallatavad asutused</v>
          </cell>
          <cell r="N412">
            <v>1</v>
          </cell>
          <cell r="O412" t="str">
            <v>ameti- ja hallatavad asutused</v>
          </cell>
          <cell r="P412" t="str">
            <v>tugitööd</v>
          </cell>
          <cell r="Q412">
            <v>32.35</v>
          </cell>
          <cell r="R412">
            <v>32.35</v>
          </cell>
          <cell r="S412">
            <v>333450</v>
          </cell>
          <cell r="T412">
            <v>13.75</v>
          </cell>
          <cell r="U412">
            <v>13.75</v>
          </cell>
          <cell r="V412">
            <v>140840</v>
          </cell>
          <cell r="W412">
            <v>16.100000000000001</v>
          </cell>
          <cell r="X412">
            <v>16.100000000000001</v>
          </cell>
          <cell r="Y412">
            <v>239200</v>
          </cell>
          <cell r="Z412">
            <v>18</v>
          </cell>
          <cell r="AA412">
            <v>18</v>
          </cell>
          <cell r="AB412">
            <v>18</v>
          </cell>
          <cell r="AC412">
            <v>3170400</v>
          </cell>
        </row>
        <row r="413">
          <cell r="A413" t="str">
            <v>Eesti Hariduse ja Teaduse Andmesidevõrk</v>
          </cell>
          <cell r="B413" t="str">
            <v>70005654</v>
          </cell>
          <cell r="C413" t="str">
            <v>teadus</v>
          </cell>
          <cell r="D413" t="str">
            <v>teadus- ja arendusasutused</v>
          </cell>
          <cell r="E413">
            <v>10</v>
          </cell>
          <cell r="F413" t="str">
            <v>teadus-haridusasutused</v>
          </cell>
          <cell r="G413" t="str">
            <v>007</v>
          </cell>
          <cell r="H413" t="str">
            <v>Haridus- ja Teadusministeerium</v>
          </cell>
          <cell r="I413" t="str">
            <v>HTM</v>
          </cell>
          <cell r="J413">
            <v>2</v>
          </cell>
          <cell r="K413">
            <v>7</v>
          </cell>
          <cell r="L413" t="str">
            <v>Keskvalitsuse hallatavad asutused</v>
          </cell>
          <cell r="M413" t="str">
            <v>hallatavad asutused</v>
          </cell>
          <cell r="N413">
            <v>1</v>
          </cell>
          <cell r="O413" t="str">
            <v>ameti- ja hallatavad asutused</v>
          </cell>
          <cell r="P413" t="str">
            <v>juhitööd</v>
          </cell>
          <cell r="Q413">
            <v>1</v>
          </cell>
          <cell r="R413">
            <v>1</v>
          </cell>
          <cell r="S413">
            <v>33600</v>
          </cell>
          <cell r="T413">
            <v>1</v>
          </cell>
          <cell r="U413">
            <v>1</v>
          </cell>
          <cell r="V413">
            <v>33600</v>
          </cell>
          <cell r="W413">
            <v>2</v>
          </cell>
          <cell r="X413">
            <v>2</v>
          </cell>
          <cell r="Y413">
            <v>67200</v>
          </cell>
          <cell r="Z413">
            <v>1</v>
          </cell>
          <cell r="AA413">
            <v>1</v>
          </cell>
          <cell r="AB413">
            <v>1</v>
          </cell>
          <cell r="AC413">
            <v>475776</v>
          </cell>
        </row>
        <row r="414">
          <cell r="A414" t="str">
            <v>Eesti Hariduse ja Teaduse Andmesidevõrk</v>
          </cell>
          <cell r="B414" t="str">
            <v>70005654</v>
          </cell>
          <cell r="C414" t="str">
            <v>teadus</v>
          </cell>
          <cell r="D414" t="str">
            <v>teadus- ja arendusasutused</v>
          </cell>
          <cell r="E414">
            <v>10</v>
          </cell>
          <cell r="F414" t="str">
            <v>teadus-haridusasutused</v>
          </cell>
          <cell r="G414" t="str">
            <v>007</v>
          </cell>
          <cell r="H414" t="str">
            <v>Haridus- ja Teadusministeerium</v>
          </cell>
          <cell r="I414" t="str">
            <v>HTM</v>
          </cell>
          <cell r="J414">
            <v>2</v>
          </cell>
          <cell r="K414">
            <v>7</v>
          </cell>
          <cell r="L414" t="str">
            <v>Keskvalitsuse hallatavad asutused</v>
          </cell>
          <cell r="M414" t="str">
            <v>hallatavad asutused</v>
          </cell>
          <cell r="N414">
            <v>1</v>
          </cell>
          <cell r="O414" t="str">
            <v>ameti- ja hallatavad asutused</v>
          </cell>
          <cell r="P414" t="str">
            <v>sisutööd</v>
          </cell>
          <cell r="Q414">
            <v>15</v>
          </cell>
          <cell r="R414">
            <v>13.299999999999999</v>
          </cell>
          <cell r="S414">
            <v>201571</v>
          </cell>
          <cell r="T414">
            <v>15</v>
          </cell>
          <cell r="U414">
            <v>13.299999999999999</v>
          </cell>
          <cell r="V414">
            <v>201571</v>
          </cell>
          <cell r="W414">
            <v>3</v>
          </cell>
          <cell r="X414">
            <v>3</v>
          </cell>
          <cell r="Y414">
            <v>75720</v>
          </cell>
        </row>
        <row r="415">
          <cell r="A415" t="str">
            <v>Eesti Hariduse ja Teaduse Andmesidevõrk</v>
          </cell>
          <cell r="B415" t="str">
            <v>70005654</v>
          </cell>
          <cell r="C415" t="str">
            <v>teadus</v>
          </cell>
          <cell r="D415" t="str">
            <v>teadus- ja arendusasutused</v>
          </cell>
          <cell r="E415">
            <v>10</v>
          </cell>
          <cell r="F415" t="str">
            <v>teadus-haridusasutused</v>
          </cell>
          <cell r="G415" t="str">
            <v>007</v>
          </cell>
          <cell r="H415" t="str">
            <v>Haridus- ja Teadusministeerium</v>
          </cell>
          <cell r="I415" t="str">
            <v>HTM</v>
          </cell>
          <cell r="J415">
            <v>2</v>
          </cell>
          <cell r="K415">
            <v>7</v>
          </cell>
          <cell r="L415" t="str">
            <v>Keskvalitsuse hallatavad asutused</v>
          </cell>
          <cell r="M415" t="str">
            <v>hallatavad asutused</v>
          </cell>
          <cell r="N415">
            <v>1</v>
          </cell>
          <cell r="O415" t="str">
            <v>ameti- ja hallatavad asutused</v>
          </cell>
          <cell r="P415" t="str">
            <v>tugitööd</v>
          </cell>
          <cell r="Q415">
            <v>4</v>
          </cell>
          <cell r="R415">
            <v>4</v>
          </cell>
          <cell r="S415">
            <v>49980</v>
          </cell>
          <cell r="T415">
            <v>4</v>
          </cell>
          <cell r="U415">
            <v>4</v>
          </cell>
          <cell r="V415">
            <v>49980</v>
          </cell>
          <cell r="W415">
            <v>14</v>
          </cell>
          <cell r="X415">
            <v>12.3</v>
          </cell>
          <cell r="Y415">
            <v>152127</v>
          </cell>
        </row>
        <row r="416">
          <cell r="A416" t="str">
            <v>Eesti Biokeskus</v>
          </cell>
          <cell r="B416" t="str">
            <v>70005944</v>
          </cell>
          <cell r="C416" t="str">
            <v>teadus</v>
          </cell>
          <cell r="D416" t="str">
            <v>teadus- ja arendusasutused</v>
          </cell>
          <cell r="E416">
            <v>10</v>
          </cell>
          <cell r="F416" t="str">
            <v>teadus-haridusasutused</v>
          </cell>
          <cell r="G416" t="str">
            <v>007</v>
          </cell>
          <cell r="H416" t="str">
            <v>Haridus- ja Teadusministeerium</v>
          </cell>
          <cell r="I416" t="str">
            <v>HTM</v>
          </cell>
          <cell r="J416">
            <v>2</v>
          </cell>
          <cell r="K416">
            <v>7</v>
          </cell>
          <cell r="L416" t="str">
            <v>Keskvalitsuse hallatavad asutused</v>
          </cell>
          <cell r="M416" t="str">
            <v>hallatavad asutused</v>
          </cell>
          <cell r="N416">
            <v>1</v>
          </cell>
          <cell r="O416" t="str">
            <v>ameti- ja hallatavad asutused</v>
          </cell>
          <cell r="P416" t="str">
            <v>juhitööd</v>
          </cell>
          <cell r="Q416">
            <v>1</v>
          </cell>
          <cell r="R416">
            <v>1</v>
          </cell>
          <cell r="S416">
            <v>9500</v>
          </cell>
          <cell r="T416">
            <v>1</v>
          </cell>
          <cell r="U416">
            <v>1</v>
          </cell>
          <cell r="V416">
            <v>17000</v>
          </cell>
          <cell r="W416">
            <v>1</v>
          </cell>
          <cell r="X416">
            <v>1</v>
          </cell>
          <cell r="Y416">
            <v>17000</v>
          </cell>
          <cell r="Z416">
            <v>1</v>
          </cell>
          <cell r="AA416">
            <v>1</v>
          </cell>
          <cell r="AB416">
            <v>1</v>
          </cell>
          <cell r="AC416">
            <v>204000</v>
          </cell>
        </row>
        <row r="417">
          <cell r="A417" t="str">
            <v>Eesti Biokeskus</v>
          </cell>
          <cell r="B417" t="str">
            <v>70005944</v>
          </cell>
          <cell r="C417" t="str">
            <v>teadus</v>
          </cell>
          <cell r="D417" t="str">
            <v>teadus- ja arendusasutused</v>
          </cell>
          <cell r="E417">
            <v>10</v>
          </cell>
          <cell r="F417" t="str">
            <v>teadus-haridusasutused</v>
          </cell>
          <cell r="G417" t="str">
            <v>007</v>
          </cell>
          <cell r="H417" t="str">
            <v>Haridus- ja Teadusministeerium</v>
          </cell>
          <cell r="I417" t="str">
            <v>HTM</v>
          </cell>
          <cell r="J417">
            <v>2</v>
          </cell>
          <cell r="K417">
            <v>7</v>
          </cell>
          <cell r="L417" t="str">
            <v>Keskvalitsuse hallatavad asutused</v>
          </cell>
          <cell r="M417" t="str">
            <v>hallatavad asutused</v>
          </cell>
          <cell r="N417">
            <v>1</v>
          </cell>
          <cell r="O417" t="str">
            <v>ameti- ja hallatavad asutused</v>
          </cell>
          <cell r="P417" t="str">
            <v>sisutööd</v>
          </cell>
          <cell r="Q417">
            <v>46</v>
          </cell>
          <cell r="R417">
            <v>26.799999999999997</v>
          </cell>
          <cell r="S417">
            <v>482065</v>
          </cell>
          <cell r="T417">
            <v>48</v>
          </cell>
          <cell r="U417">
            <v>26.999999999999996</v>
          </cell>
          <cell r="V417">
            <v>507715</v>
          </cell>
          <cell r="W417">
            <v>47</v>
          </cell>
          <cell r="X417">
            <v>25.7</v>
          </cell>
          <cell r="Y417">
            <v>470375</v>
          </cell>
          <cell r="Z417">
            <v>24</v>
          </cell>
          <cell r="AA417">
            <v>43</v>
          </cell>
          <cell r="AB417">
            <v>24</v>
          </cell>
          <cell r="AC417">
            <v>5292900</v>
          </cell>
        </row>
        <row r="418">
          <cell r="A418" t="str">
            <v>Eesti Biokeskus</v>
          </cell>
          <cell r="B418" t="str">
            <v>70005944</v>
          </cell>
          <cell r="C418" t="str">
            <v>teadus</v>
          </cell>
          <cell r="D418" t="str">
            <v>teadus- ja arendusasutused</v>
          </cell>
          <cell r="E418">
            <v>10</v>
          </cell>
          <cell r="F418" t="str">
            <v>teadus-haridusasutused</v>
          </cell>
          <cell r="G418" t="str">
            <v>007</v>
          </cell>
          <cell r="H418" t="str">
            <v>Haridus- ja Teadusministeerium</v>
          </cell>
          <cell r="I418" t="str">
            <v>HTM</v>
          </cell>
          <cell r="J418">
            <v>2</v>
          </cell>
          <cell r="K418">
            <v>7</v>
          </cell>
          <cell r="L418" t="str">
            <v>Keskvalitsuse hallatavad asutused</v>
          </cell>
          <cell r="M418" t="str">
            <v>hallatavad asutused</v>
          </cell>
          <cell r="N418">
            <v>1</v>
          </cell>
          <cell r="O418" t="str">
            <v>ameti- ja hallatavad asutused</v>
          </cell>
          <cell r="P418" t="str">
            <v>tugitööd</v>
          </cell>
          <cell r="Q418">
            <v>19</v>
          </cell>
          <cell r="R418">
            <v>14.35</v>
          </cell>
          <cell r="S418">
            <v>158576</v>
          </cell>
          <cell r="T418">
            <v>19</v>
          </cell>
          <cell r="U418">
            <v>14.149999999999999</v>
          </cell>
          <cell r="V418">
            <v>149076</v>
          </cell>
          <cell r="W418">
            <v>17</v>
          </cell>
          <cell r="X418">
            <v>12.549999999999999</v>
          </cell>
          <cell r="Y418">
            <v>145006</v>
          </cell>
          <cell r="Z418">
            <v>13</v>
          </cell>
          <cell r="AA418">
            <v>16</v>
          </cell>
          <cell r="AB418">
            <v>13</v>
          </cell>
          <cell r="AC418">
            <v>1766472</v>
          </cell>
        </row>
        <row r="419">
          <cell r="A419" t="str">
            <v>Põllumajanduse Registrite ja Informatsiooni Amet</v>
          </cell>
          <cell r="B419" t="str">
            <v>70005967</v>
          </cell>
          <cell r="C419" t="str">
            <v>70005967</v>
          </cell>
          <cell r="D419" t="str">
            <v>Põllumajanduse Registrite ja Informatsiooni Amet</v>
          </cell>
          <cell r="E419">
            <v>5</v>
          </cell>
          <cell r="F419" t="str">
            <v>muud ametid ja inspektsioonid</v>
          </cell>
          <cell r="G419" t="str">
            <v>013</v>
          </cell>
          <cell r="H419" t="str">
            <v>Põllumajandusministeerium</v>
          </cell>
          <cell r="I419" t="str">
            <v>PõM</v>
          </cell>
          <cell r="J419">
            <v>1</v>
          </cell>
          <cell r="K419">
            <v>3</v>
          </cell>
          <cell r="L419" t="str">
            <v>Ametid ja inspektsioonid</v>
          </cell>
          <cell r="M419" t="str">
            <v>ametiasutused</v>
          </cell>
          <cell r="N419">
            <v>1</v>
          </cell>
          <cell r="O419" t="str">
            <v>ameti- ja hallatavad asutused</v>
          </cell>
          <cell r="P419" t="str">
            <v>juhitööd</v>
          </cell>
          <cell r="Q419">
            <v>4</v>
          </cell>
          <cell r="R419">
            <v>4</v>
          </cell>
          <cell r="S419">
            <v>150750</v>
          </cell>
          <cell r="T419">
            <v>4</v>
          </cell>
          <cell r="U419">
            <v>4</v>
          </cell>
          <cell r="V419">
            <v>152649</v>
          </cell>
          <cell r="W419">
            <v>4</v>
          </cell>
          <cell r="X419">
            <v>4</v>
          </cell>
          <cell r="Y419">
            <v>152650</v>
          </cell>
          <cell r="Z419">
            <v>4</v>
          </cell>
          <cell r="AA419">
            <v>4</v>
          </cell>
          <cell r="AB419">
            <v>4</v>
          </cell>
          <cell r="AC419">
            <v>1616045</v>
          </cell>
        </row>
        <row r="420">
          <cell r="A420" t="str">
            <v>Põllumajanduse Registrite ja Informatsiooni Amet</v>
          </cell>
          <cell r="B420" t="str">
            <v>70005967</v>
          </cell>
          <cell r="C420" t="str">
            <v>70005967</v>
          </cell>
          <cell r="D420" t="str">
            <v>Põllumajanduse Registrite ja Informatsiooni Amet</v>
          </cell>
          <cell r="E420">
            <v>5</v>
          </cell>
          <cell r="F420" t="str">
            <v>muud ametid ja inspektsioonid</v>
          </cell>
          <cell r="G420" t="str">
            <v>013</v>
          </cell>
          <cell r="H420" t="str">
            <v>Põllumajandusministeerium</v>
          </cell>
          <cell r="I420" t="str">
            <v>PõM</v>
          </cell>
          <cell r="J420">
            <v>1</v>
          </cell>
          <cell r="K420">
            <v>3</v>
          </cell>
          <cell r="L420" t="str">
            <v>Ametid ja inspektsioonid</v>
          </cell>
          <cell r="M420" t="str">
            <v>ametiasutused</v>
          </cell>
          <cell r="N420">
            <v>1</v>
          </cell>
          <cell r="O420" t="str">
            <v>ameti- ja hallatavad asutused</v>
          </cell>
          <cell r="P420" t="str">
            <v>sisutööd</v>
          </cell>
          <cell r="Q420">
            <v>252</v>
          </cell>
          <cell r="R420">
            <v>250.9</v>
          </cell>
          <cell r="S420">
            <v>3510987</v>
          </cell>
          <cell r="T420">
            <v>243</v>
          </cell>
          <cell r="U420">
            <v>240.79999999999998</v>
          </cell>
          <cell r="V420">
            <v>3349574</v>
          </cell>
          <cell r="W420">
            <v>245</v>
          </cell>
          <cell r="X420">
            <v>242.49999999999997</v>
          </cell>
          <cell r="Y420">
            <v>3395874</v>
          </cell>
          <cell r="Z420">
            <v>245</v>
          </cell>
          <cell r="AA420">
            <v>280</v>
          </cell>
          <cell r="AB420">
            <v>260</v>
          </cell>
          <cell r="AC420">
            <v>40138236</v>
          </cell>
        </row>
        <row r="421">
          <cell r="A421" t="str">
            <v>Põllumajanduse Registrite ja Informatsiooni Amet</v>
          </cell>
          <cell r="B421" t="str">
            <v>70005967</v>
          </cell>
          <cell r="C421" t="str">
            <v>70005967</v>
          </cell>
          <cell r="D421" t="str">
            <v>Põllumajanduse Registrite ja Informatsiooni Amet</v>
          </cell>
          <cell r="E421">
            <v>5</v>
          </cell>
          <cell r="F421" t="str">
            <v>muud ametid ja inspektsioonid</v>
          </cell>
          <cell r="G421" t="str">
            <v>013</v>
          </cell>
          <cell r="H421" t="str">
            <v>Põllumajandusministeerium</v>
          </cell>
          <cell r="I421" t="str">
            <v>PõM</v>
          </cell>
          <cell r="J421">
            <v>1</v>
          </cell>
          <cell r="K421">
            <v>3</v>
          </cell>
          <cell r="L421" t="str">
            <v>Ametid ja inspektsioonid</v>
          </cell>
          <cell r="M421" t="str">
            <v>ametiasutused</v>
          </cell>
          <cell r="N421">
            <v>1</v>
          </cell>
          <cell r="O421" t="str">
            <v>ameti- ja hallatavad asutused</v>
          </cell>
          <cell r="P421" t="str">
            <v>tugitööd</v>
          </cell>
          <cell r="Q421">
            <v>108</v>
          </cell>
          <cell r="R421">
            <v>106.44999999999999</v>
          </cell>
          <cell r="S421">
            <v>1759676</v>
          </cell>
          <cell r="T421">
            <v>112</v>
          </cell>
          <cell r="U421">
            <v>111</v>
          </cell>
          <cell r="V421">
            <v>1829065</v>
          </cell>
          <cell r="W421">
            <v>111</v>
          </cell>
          <cell r="X421">
            <v>109.10000000000001</v>
          </cell>
          <cell r="Y421">
            <v>1796825</v>
          </cell>
          <cell r="Z421">
            <v>111</v>
          </cell>
          <cell r="AA421">
            <v>120</v>
          </cell>
          <cell r="AB421">
            <v>116</v>
          </cell>
          <cell r="AC421">
            <v>20008762</v>
          </cell>
        </row>
        <row r="422">
          <cell r="A422" t="str">
            <v>Eesti Piimandusmuuseum</v>
          </cell>
          <cell r="B422" t="str">
            <v>70005982</v>
          </cell>
          <cell r="C422" t="str">
            <v>muuseum</v>
          </cell>
          <cell r="D422" t="str">
            <v>muuseumid</v>
          </cell>
          <cell r="E422">
            <v>11</v>
          </cell>
          <cell r="F422" t="str">
            <v>kultuuriasutused</v>
          </cell>
          <cell r="G422" t="str">
            <v>013</v>
          </cell>
          <cell r="H422" t="str">
            <v>Põllumajandusministeerium</v>
          </cell>
          <cell r="I422" t="str">
            <v>PõM</v>
          </cell>
          <cell r="J422">
            <v>2</v>
          </cell>
          <cell r="K422">
            <v>7</v>
          </cell>
          <cell r="L422" t="str">
            <v>Keskvalitsuse hallatavad asutused</v>
          </cell>
          <cell r="M422" t="str">
            <v>hallatavad asutused</v>
          </cell>
          <cell r="N422">
            <v>1</v>
          </cell>
          <cell r="O422" t="str">
            <v>ameti- ja hallatavad asutused</v>
          </cell>
          <cell r="P422" t="str">
            <v>juhitööd</v>
          </cell>
          <cell r="Q422">
            <v>1</v>
          </cell>
          <cell r="R422">
            <v>1</v>
          </cell>
          <cell r="S422">
            <v>19300</v>
          </cell>
          <cell r="T422">
            <v>1</v>
          </cell>
          <cell r="U422">
            <v>1</v>
          </cell>
          <cell r="V422">
            <v>19300</v>
          </cell>
          <cell r="W422">
            <v>1</v>
          </cell>
          <cell r="X422">
            <v>1</v>
          </cell>
          <cell r="Y422">
            <v>17550</v>
          </cell>
          <cell r="Z422">
            <v>5</v>
          </cell>
          <cell r="AA422">
            <v>5</v>
          </cell>
          <cell r="AB422">
            <v>5</v>
          </cell>
          <cell r="AC422">
            <v>1043304</v>
          </cell>
        </row>
        <row r="423">
          <cell r="A423" t="str">
            <v>Eesti Piimandusmuuseum</v>
          </cell>
          <cell r="B423" t="str">
            <v>70005982</v>
          </cell>
          <cell r="C423" t="str">
            <v>muuseum</v>
          </cell>
          <cell r="D423" t="str">
            <v>muuseumid</v>
          </cell>
          <cell r="E423">
            <v>11</v>
          </cell>
          <cell r="F423" t="str">
            <v>kultuuriasutused</v>
          </cell>
          <cell r="G423" t="str">
            <v>013</v>
          </cell>
          <cell r="H423" t="str">
            <v>Põllumajandusministeerium</v>
          </cell>
          <cell r="I423" t="str">
            <v>PõM</v>
          </cell>
          <cell r="J423">
            <v>2</v>
          </cell>
          <cell r="K423">
            <v>7</v>
          </cell>
          <cell r="L423" t="str">
            <v>Keskvalitsuse hallatavad asutused</v>
          </cell>
          <cell r="M423" t="str">
            <v>hallatavad asutused</v>
          </cell>
          <cell r="N423">
            <v>1</v>
          </cell>
          <cell r="O423" t="str">
            <v>ameti- ja hallatavad asutused</v>
          </cell>
          <cell r="P423" t="str">
            <v>sisutööd</v>
          </cell>
          <cell r="Q423">
            <v>3</v>
          </cell>
          <cell r="R423">
            <v>3</v>
          </cell>
          <cell r="S423">
            <v>26600</v>
          </cell>
          <cell r="T423">
            <v>3</v>
          </cell>
          <cell r="U423">
            <v>3</v>
          </cell>
          <cell r="V423">
            <v>28000</v>
          </cell>
          <cell r="W423">
            <v>3</v>
          </cell>
          <cell r="X423">
            <v>3</v>
          </cell>
          <cell r="Y423">
            <v>27900</v>
          </cell>
        </row>
        <row r="424">
          <cell r="A424" t="str">
            <v>Eesti Piimandusmuuseum</v>
          </cell>
          <cell r="B424" t="str">
            <v>70005982</v>
          </cell>
          <cell r="C424" t="str">
            <v>muuseum</v>
          </cell>
          <cell r="D424" t="str">
            <v>muuseumid</v>
          </cell>
          <cell r="E424">
            <v>11</v>
          </cell>
          <cell r="F424" t="str">
            <v>kultuuriasutused</v>
          </cell>
          <cell r="G424" t="str">
            <v>013</v>
          </cell>
          <cell r="H424" t="str">
            <v>Põllumajandusministeerium</v>
          </cell>
          <cell r="I424" t="str">
            <v>PõM</v>
          </cell>
          <cell r="J424">
            <v>2</v>
          </cell>
          <cell r="K424">
            <v>7</v>
          </cell>
          <cell r="L424" t="str">
            <v>Keskvalitsuse hallatavad asutused</v>
          </cell>
          <cell r="M424" t="str">
            <v>hallatavad asutused</v>
          </cell>
          <cell r="N424">
            <v>1</v>
          </cell>
          <cell r="O424" t="str">
            <v>ameti- ja hallatavad asutused</v>
          </cell>
          <cell r="P424" t="str">
            <v>tugitööd</v>
          </cell>
          <cell r="Q424">
            <v>6.5</v>
          </cell>
          <cell r="R424">
            <v>6.5</v>
          </cell>
          <cell r="S424">
            <v>42010</v>
          </cell>
          <cell r="T424">
            <v>6.5</v>
          </cell>
          <cell r="U424">
            <v>6</v>
          </cell>
          <cell r="V424">
            <v>42580</v>
          </cell>
          <cell r="W424">
            <v>5.5</v>
          </cell>
          <cell r="X424">
            <v>5</v>
          </cell>
          <cell r="Y424">
            <v>33980</v>
          </cell>
        </row>
        <row r="425">
          <cell r="A425" t="str">
            <v>Läänemaa Muuseum</v>
          </cell>
          <cell r="B425" t="str">
            <v>70006091</v>
          </cell>
          <cell r="C425" t="str">
            <v>muuseum</v>
          </cell>
          <cell r="D425" t="str">
            <v>muuseumid</v>
          </cell>
          <cell r="E425">
            <v>11</v>
          </cell>
          <cell r="F425" t="str">
            <v>kultuuriasutused</v>
          </cell>
          <cell r="G425" t="str">
            <v>011</v>
          </cell>
          <cell r="H425" t="str">
            <v>Kultuuriministeerium</v>
          </cell>
          <cell r="I425" t="str">
            <v>KuM</v>
          </cell>
          <cell r="J425">
            <v>2</v>
          </cell>
          <cell r="K425">
            <v>7</v>
          </cell>
          <cell r="L425" t="str">
            <v>Keskvalitsuse hallatavad asutused</v>
          </cell>
          <cell r="M425" t="str">
            <v>hallatavad asutused</v>
          </cell>
          <cell r="N425">
            <v>1</v>
          </cell>
          <cell r="O425" t="str">
            <v>ameti- ja hallatavad asutused</v>
          </cell>
          <cell r="P425" t="str">
            <v>juhitööd</v>
          </cell>
          <cell r="Q425">
            <v>2</v>
          </cell>
          <cell r="R425">
            <v>2</v>
          </cell>
          <cell r="S425">
            <v>31500</v>
          </cell>
          <cell r="T425">
            <v>3</v>
          </cell>
          <cell r="U425">
            <v>3</v>
          </cell>
          <cell r="V425">
            <v>40300</v>
          </cell>
          <cell r="W425">
            <v>2</v>
          </cell>
          <cell r="X425">
            <v>2</v>
          </cell>
          <cell r="Y425">
            <v>31200</v>
          </cell>
          <cell r="Z425">
            <v>2</v>
          </cell>
          <cell r="AA425">
            <v>2</v>
          </cell>
          <cell r="AB425">
            <v>2</v>
          </cell>
          <cell r="AC425">
            <v>376800</v>
          </cell>
        </row>
        <row r="426">
          <cell r="A426" t="str">
            <v>Läänemaa Muuseum</v>
          </cell>
          <cell r="B426" t="str">
            <v>70006091</v>
          </cell>
          <cell r="C426" t="str">
            <v>muuseum</v>
          </cell>
          <cell r="D426" t="str">
            <v>muuseumid</v>
          </cell>
          <cell r="E426">
            <v>11</v>
          </cell>
          <cell r="F426" t="str">
            <v>kultuuriasutused</v>
          </cell>
          <cell r="G426" t="str">
            <v>011</v>
          </cell>
          <cell r="H426" t="str">
            <v>Kultuuriministeerium</v>
          </cell>
          <cell r="I426" t="str">
            <v>KuM</v>
          </cell>
          <cell r="J426">
            <v>2</v>
          </cell>
          <cell r="K426">
            <v>7</v>
          </cell>
          <cell r="L426" t="str">
            <v>Keskvalitsuse hallatavad asutused</v>
          </cell>
          <cell r="M426" t="str">
            <v>hallatavad asutused</v>
          </cell>
          <cell r="N426">
            <v>1</v>
          </cell>
          <cell r="O426" t="str">
            <v>ameti- ja hallatavad asutused</v>
          </cell>
          <cell r="P426" t="str">
            <v>sisutööd</v>
          </cell>
          <cell r="Q426">
            <v>7</v>
          </cell>
          <cell r="R426">
            <v>5.75</v>
          </cell>
          <cell r="S426">
            <v>54650</v>
          </cell>
          <cell r="T426">
            <v>12</v>
          </cell>
          <cell r="U426">
            <v>10.85</v>
          </cell>
          <cell r="V426">
            <v>82950</v>
          </cell>
          <cell r="W426">
            <v>6.35</v>
          </cell>
          <cell r="X426">
            <v>6.35</v>
          </cell>
          <cell r="Y426">
            <v>62450</v>
          </cell>
          <cell r="Z426">
            <v>6</v>
          </cell>
          <cell r="AA426">
            <v>6</v>
          </cell>
          <cell r="AB426">
            <v>6</v>
          </cell>
          <cell r="AC426">
            <v>711000</v>
          </cell>
        </row>
        <row r="427">
          <cell r="A427" t="str">
            <v>Läänemaa Muuseum</v>
          </cell>
          <cell r="B427" t="str">
            <v>70006091</v>
          </cell>
          <cell r="C427" t="str">
            <v>muuseum</v>
          </cell>
          <cell r="D427" t="str">
            <v>muuseumid</v>
          </cell>
          <cell r="E427">
            <v>11</v>
          </cell>
          <cell r="F427" t="str">
            <v>kultuuriasutused</v>
          </cell>
          <cell r="G427" t="str">
            <v>011</v>
          </cell>
          <cell r="H427" t="str">
            <v>Kultuuriministeerium</v>
          </cell>
          <cell r="I427" t="str">
            <v>KuM</v>
          </cell>
          <cell r="J427">
            <v>2</v>
          </cell>
          <cell r="K427">
            <v>7</v>
          </cell>
          <cell r="L427" t="str">
            <v>Keskvalitsuse hallatavad asutused</v>
          </cell>
          <cell r="M427" t="str">
            <v>hallatavad asutused</v>
          </cell>
          <cell r="N427">
            <v>1</v>
          </cell>
          <cell r="O427" t="str">
            <v>ameti- ja hallatavad asutused</v>
          </cell>
          <cell r="P427" t="str">
            <v>tugitööd</v>
          </cell>
          <cell r="Q427">
            <v>11</v>
          </cell>
          <cell r="R427">
            <v>10.6</v>
          </cell>
          <cell r="S427">
            <v>61350</v>
          </cell>
          <cell r="T427">
            <v>4</v>
          </cell>
          <cell r="U427">
            <v>3.5</v>
          </cell>
          <cell r="V427">
            <v>25975</v>
          </cell>
          <cell r="W427">
            <v>8.5</v>
          </cell>
          <cell r="X427">
            <v>7.75</v>
          </cell>
          <cell r="Y427">
            <v>53413</v>
          </cell>
          <cell r="Z427">
            <v>8</v>
          </cell>
          <cell r="AA427">
            <v>13</v>
          </cell>
          <cell r="AB427">
            <v>13</v>
          </cell>
          <cell r="AC427">
            <v>615360</v>
          </cell>
        </row>
        <row r="428">
          <cell r="A428" t="str">
            <v>Rannarootsi Muuseum</v>
          </cell>
          <cell r="B428" t="str">
            <v>70006105</v>
          </cell>
          <cell r="C428" t="str">
            <v>muuseum</v>
          </cell>
          <cell r="D428" t="str">
            <v>muuseumid</v>
          </cell>
          <cell r="E428">
            <v>11</v>
          </cell>
          <cell r="F428" t="str">
            <v>kultuuriasutused</v>
          </cell>
          <cell r="G428" t="str">
            <v>011</v>
          </cell>
          <cell r="H428" t="str">
            <v>Kultuuriministeerium</v>
          </cell>
          <cell r="I428" t="str">
            <v>KuM</v>
          </cell>
          <cell r="J428">
            <v>2</v>
          </cell>
          <cell r="K428">
            <v>7</v>
          </cell>
          <cell r="L428" t="str">
            <v>Keskvalitsuse hallatavad asutused</v>
          </cell>
          <cell r="M428" t="str">
            <v>hallatavad asutused</v>
          </cell>
          <cell r="N428">
            <v>1</v>
          </cell>
          <cell r="O428" t="str">
            <v>ameti- ja hallatavad asutused</v>
          </cell>
          <cell r="P428" t="str">
            <v>juhitööd</v>
          </cell>
          <cell r="Q428">
            <v>1</v>
          </cell>
          <cell r="R428">
            <v>1</v>
          </cell>
          <cell r="S428">
            <v>13395</v>
          </cell>
          <cell r="T428">
            <v>0.4</v>
          </cell>
          <cell r="U428">
            <v>0.4</v>
          </cell>
          <cell r="V428">
            <v>5000</v>
          </cell>
          <cell r="Z428">
            <v>1</v>
          </cell>
          <cell r="AA428">
            <v>1</v>
          </cell>
          <cell r="AB428">
            <v>1</v>
          </cell>
          <cell r="AC428">
            <v>180000</v>
          </cell>
        </row>
        <row r="429">
          <cell r="A429" t="str">
            <v>Rannarootsi Muuseum</v>
          </cell>
          <cell r="B429" t="str">
            <v>70006105</v>
          </cell>
          <cell r="C429" t="str">
            <v>muuseum</v>
          </cell>
          <cell r="D429" t="str">
            <v>muuseumid</v>
          </cell>
          <cell r="E429">
            <v>11</v>
          </cell>
          <cell r="F429" t="str">
            <v>kultuuriasutused</v>
          </cell>
          <cell r="G429" t="str">
            <v>011</v>
          </cell>
          <cell r="H429" t="str">
            <v>Kultuuriministeerium</v>
          </cell>
          <cell r="I429" t="str">
            <v>KuM</v>
          </cell>
          <cell r="J429">
            <v>2</v>
          </cell>
          <cell r="K429">
            <v>7</v>
          </cell>
          <cell r="L429" t="str">
            <v>Keskvalitsuse hallatavad asutused</v>
          </cell>
          <cell r="M429" t="str">
            <v>hallatavad asutused</v>
          </cell>
          <cell r="N429">
            <v>1</v>
          </cell>
          <cell r="O429" t="str">
            <v>ameti- ja hallatavad asutused</v>
          </cell>
          <cell r="P429" t="str">
            <v>sisutööd</v>
          </cell>
          <cell r="Q429">
            <v>2</v>
          </cell>
          <cell r="R429">
            <v>2</v>
          </cell>
          <cell r="S429">
            <v>16560</v>
          </cell>
          <cell r="T429">
            <v>1</v>
          </cell>
          <cell r="U429">
            <v>1</v>
          </cell>
          <cell r="V429">
            <v>9660</v>
          </cell>
          <cell r="W429">
            <v>2</v>
          </cell>
          <cell r="X429">
            <v>2</v>
          </cell>
          <cell r="Y429">
            <v>18032</v>
          </cell>
          <cell r="Z429">
            <v>3</v>
          </cell>
          <cell r="AA429">
            <v>3</v>
          </cell>
          <cell r="AB429">
            <v>3</v>
          </cell>
          <cell r="AC429">
            <v>299184</v>
          </cell>
        </row>
        <row r="430">
          <cell r="A430" t="str">
            <v>Rannarootsi Muuseum</v>
          </cell>
          <cell r="B430" t="str">
            <v>70006105</v>
          </cell>
          <cell r="C430" t="str">
            <v>muuseum</v>
          </cell>
          <cell r="D430" t="str">
            <v>muuseumid</v>
          </cell>
          <cell r="E430">
            <v>11</v>
          </cell>
          <cell r="F430" t="str">
            <v>kultuuriasutused</v>
          </cell>
          <cell r="G430" t="str">
            <v>011</v>
          </cell>
          <cell r="H430" t="str">
            <v>Kultuuriministeerium</v>
          </cell>
          <cell r="I430" t="str">
            <v>KuM</v>
          </cell>
          <cell r="J430">
            <v>2</v>
          </cell>
          <cell r="K430">
            <v>7</v>
          </cell>
          <cell r="L430" t="str">
            <v>Keskvalitsuse hallatavad asutused</v>
          </cell>
          <cell r="M430" t="str">
            <v>hallatavad asutused</v>
          </cell>
          <cell r="N430">
            <v>1</v>
          </cell>
          <cell r="O430" t="str">
            <v>ameti- ja hallatavad asutused</v>
          </cell>
          <cell r="P430" t="str">
            <v>tugitööd</v>
          </cell>
          <cell r="Q430">
            <v>2.75</v>
          </cell>
          <cell r="R430">
            <v>2.75</v>
          </cell>
          <cell r="S430">
            <v>18561</v>
          </cell>
          <cell r="T430">
            <v>3</v>
          </cell>
          <cell r="U430">
            <v>2</v>
          </cell>
          <cell r="V430">
            <v>16809</v>
          </cell>
          <cell r="W430">
            <v>1</v>
          </cell>
          <cell r="X430">
            <v>1</v>
          </cell>
          <cell r="Y430">
            <v>8426</v>
          </cell>
        </row>
        <row r="431">
          <cell r="A431" t="str">
            <v>Laidoneri Muuseum</v>
          </cell>
          <cell r="B431" t="str">
            <v>70006139</v>
          </cell>
          <cell r="C431" t="str">
            <v>muuseum</v>
          </cell>
          <cell r="D431" t="str">
            <v>muuseumid</v>
          </cell>
          <cell r="E431">
            <v>11</v>
          </cell>
          <cell r="F431" t="str">
            <v>kultuuriasutused</v>
          </cell>
          <cell r="G431" t="str">
            <v>009</v>
          </cell>
          <cell r="H431" t="str">
            <v>Kaitseministeerium</v>
          </cell>
          <cell r="I431" t="str">
            <v>KaM</v>
          </cell>
          <cell r="J431">
            <v>2</v>
          </cell>
          <cell r="K431">
            <v>7</v>
          </cell>
          <cell r="L431" t="str">
            <v>Keskvalitsuse hallatavad asutused</v>
          </cell>
          <cell r="M431" t="str">
            <v>hallatavad asutused</v>
          </cell>
          <cell r="N431">
            <v>1</v>
          </cell>
          <cell r="O431" t="str">
            <v>ameti- ja hallatavad asutused</v>
          </cell>
          <cell r="P431" t="str">
            <v>juhitööd</v>
          </cell>
          <cell r="Q431">
            <v>3</v>
          </cell>
          <cell r="R431">
            <v>2.8</v>
          </cell>
          <cell r="S431">
            <v>68356</v>
          </cell>
          <cell r="T431">
            <v>3</v>
          </cell>
          <cell r="U431">
            <v>2.8</v>
          </cell>
          <cell r="V431">
            <v>56224</v>
          </cell>
          <cell r="W431">
            <v>3</v>
          </cell>
          <cell r="X431">
            <v>3</v>
          </cell>
          <cell r="Y431">
            <v>56230</v>
          </cell>
          <cell r="Z431">
            <v>3</v>
          </cell>
          <cell r="AA431">
            <v>3</v>
          </cell>
          <cell r="AB431">
            <v>3</v>
          </cell>
          <cell r="AC431">
            <v>674760</v>
          </cell>
        </row>
        <row r="432">
          <cell r="A432" t="str">
            <v>Laidoneri Muuseum</v>
          </cell>
          <cell r="B432" t="str">
            <v>70006139</v>
          </cell>
          <cell r="C432" t="str">
            <v>muuseum</v>
          </cell>
          <cell r="D432" t="str">
            <v>muuseumid</v>
          </cell>
          <cell r="E432">
            <v>11</v>
          </cell>
          <cell r="F432" t="str">
            <v>kultuuriasutused</v>
          </cell>
          <cell r="G432" t="str">
            <v>009</v>
          </cell>
          <cell r="H432" t="str">
            <v>Kaitseministeerium</v>
          </cell>
          <cell r="I432" t="str">
            <v>KaM</v>
          </cell>
          <cell r="J432">
            <v>2</v>
          </cell>
          <cell r="K432">
            <v>7</v>
          </cell>
          <cell r="L432" t="str">
            <v>Keskvalitsuse hallatavad asutused</v>
          </cell>
          <cell r="M432" t="str">
            <v>hallatavad asutused</v>
          </cell>
          <cell r="N432">
            <v>1</v>
          </cell>
          <cell r="O432" t="str">
            <v>ameti- ja hallatavad asutused</v>
          </cell>
          <cell r="P432" t="str">
            <v>sisutööd</v>
          </cell>
          <cell r="Q432">
            <v>6</v>
          </cell>
          <cell r="R432">
            <v>6</v>
          </cell>
          <cell r="S432">
            <v>71100</v>
          </cell>
          <cell r="T432">
            <v>6</v>
          </cell>
          <cell r="U432">
            <v>6</v>
          </cell>
          <cell r="V432">
            <v>71910</v>
          </cell>
          <cell r="W432">
            <v>2</v>
          </cell>
          <cell r="X432">
            <v>2</v>
          </cell>
          <cell r="Y432">
            <v>24020</v>
          </cell>
          <cell r="Z432">
            <v>2</v>
          </cell>
          <cell r="AA432">
            <v>2</v>
          </cell>
          <cell r="AB432">
            <v>2</v>
          </cell>
          <cell r="AC432">
            <v>288240</v>
          </cell>
        </row>
        <row r="433">
          <cell r="A433" t="str">
            <v>Laidoneri Muuseum</v>
          </cell>
          <cell r="B433" t="str">
            <v>70006139</v>
          </cell>
          <cell r="C433" t="str">
            <v>muuseum</v>
          </cell>
          <cell r="D433" t="str">
            <v>muuseumid</v>
          </cell>
          <cell r="E433">
            <v>11</v>
          </cell>
          <cell r="F433" t="str">
            <v>kultuuriasutused</v>
          </cell>
          <cell r="G433" t="str">
            <v>009</v>
          </cell>
          <cell r="H433" t="str">
            <v>Kaitseministeerium</v>
          </cell>
          <cell r="I433" t="str">
            <v>KaM</v>
          </cell>
          <cell r="J433">
            <v>2</v>
          </cell>
          <cell r="K433">
            <v>7</v>
          </cell>
          <cell r="L433" t="str">
            <v>Keskvalitsuse hallatavad asutused</v>
          </cell>
          <cell r="M433" t="str">
            <v>hallatavad asutused</v>
          </cell>
          <cell r="N433">
            <v>1</v>
          </cell>
          <cell r="O433" t="str">
            <v>ameti- ja hallatavad asutused</v>
          </cell>
          <cell r="P433" t="str">
            <v>tugitööd</v>
          </cell>
          <cell r="Q433">
            <v>3</v>
          </cell>
          <cell r="R433">
            <v>3</v>
          </cell>
          <cell r="S433">
            <v>34265</v>
          </cell>
          <cell r="T433">
            <v>2</v>
          </cell>
          <cell r="U433">
            <v>2</v>
          </cell>
          <cell r="V433">
            <v>18062</v>
          </cell>
          <cell r="W433">
            <v>6</v>
          </cell>
          <cell r="X433">
            <v>6</v>
          </cell>
          <cell r="Y433">
            <v>65952</v>
          </cell>
          <cell r="Z433">
            <v>6</v>
          </cell>
          <cell r="AA433">
            <v>8</v>
          </cell>
          <cell r="AB433">
            <v>8</v>
          </cell>
          <cell r="AC433">
            <v>1180920</v>
          </cell>
        </row>
        <row r="434">
          <cell r="A434" t="str">
            <v>Tervishoiuamet</v>
          </cell>
          <cell r="B434" t="str">
            <v>70006205</v>
          </cell>
          <cell r="C434" t="str">
            <v>70008799</v>
          </cell>
          <cell r="D434" t="str">
            <v>Terviseameti grupp</v>
          </cell>
          <cell r="E434">
            <v>5</v>
          </cell>
          <cell r="F434" t="str">
            <v>muud ametid ja inspektsioonid</v>
          </cell>
          <cell r="G434" t="str">
            <v>016</v>
          </cell>
          <cell r="H434" t="str">
            <v>Sotsiaalministeerium</v>
          </cell>
          <cell r="I434" t="str">
            <v>SoM</v>
          </cell>
          <cell r="J434">
            <v>1</v>
          </cell>
          <cell r="K434">
            <v>3</v>
          </cell>
          <cell r="L434" t="str">
            <v>Ametid ja inspektsioonid</v>
          </cell>
          <cell r="M434" t="str">
            <v>ametiasutused</v>
          </cell>
          <cell r="N434">
            <v>1</v>
          </cell>
          <cell r="O434" t="str">
            <v>ameti- ja hallatavad asutused</v>
          </cell>
          <cell r="P434" t="str">
            <v>juhitööd</v>
          </cell>
          <cell r="Q434">
            <v>1</v>
          </cell>
          <cell r="R434">
            <v>1</v>
          </cell>
          <cell r="S434">
            <v>32731</v>
          </cell>
          <cell r="T434">
            <v>1</v>
          </cell>
          <cell r="U434">
            <v>1</v>
          </cell>
          <cell r="V434">
            <v>32731</v>
          </cell>
        </row>
        <row r="435">
          <cell r="A435" t="str">
            <v>Tervishoiuamet</v>
          </cell>
          <cell r="B435" t="str">
            <v>70006205</v>
          </cell>
          <cell r="C435" t="str">
            <v>70008799</v>
          </cell>
          <cell r="D435" t="str">
            <v>Terviseameti grupp</v>
          </cell>
          <cell r="E435">
            <v>5</v>
          </cell>
          <cell r="F435" t="str">
            <v>muud ametid ja inspektsioonid</v>
          </cell>
          <cell r="G435" t="str">
            <v>016</v>
          </cell>
          <cell r="H435" t="str">
            <v>Sotsiaalministeerium</v>
          </cell>
          <cell r="I435" t="str">
            <v>SoM</v>
          </cell>
          <cell r="J435">
            <v>1</v>
          </cell>
          <cell r="K435">
            <v>3</v>
          </cell>
          <cell r="L435" t="str">
            <v>Ametid ja inspektsioonid</v>
          </cell>
          <cell r="M435" t="str">
            <v>ametiasutused</v>
          </cell>
          <cell r="N435">
            <v>1</v>
          </cell>
          <cell r="O435" t="str">
            <v>ameti- ja hallatavad asutused</v>
          </cell>
          <cell r="P435" t="str">
            <v>sisutööd</v>
          </cell>
          <cell r="Q435">
            <v>18</v>
          </cell>
          <cell r="R435">
            <v>18</v>
          </cell>
          <cell r="S435">
            <v>267716</v>
          </cell>
          <cell r="T435">
            <v>21</v>
          </cell>
          <cell r="U435">
            <v>20.5</v>
          </cell>
          <cell r="V435">
            <v>312061</v>
          </cell>
        </row>
        <row r="436">
          <cell r="A436" t="str">
            <v>Tervishoiuamet</v>
          </cell>
          <cell r="B436" t="str">
            <v>70006205</v>
          </cell>
          <cell r="C436" t="str">
            <v>70008799</v>
          </cell>
          <cell r="D436" t="str">
            <v>Terviseameti grupp</v>
          </cell>
          <cell r="E436">
            <v>5</v>
          </cell>
          <cell r="F436" t="str">
            <v>muud ametid ja inspektsioonid</v>
          </cell>
          <cell r="G436" t="str">
            <v>016</v>
          </cell>
          <cell r="H436" t="str">
            <v>Sotsiaalministeerium</v>
          </cell>
          <cell r="I436" t="str">
            <v>SoM</v>
          </cell>
          <cell r="J436">
            <v>1</v>
          </cell>
          <cell r="K436">
            <v>3</v>
          </cell>
          <cell r="L436" t="str">
            <v>Ametid ja inspektsioonid</v>
          </cell>
          <cell r="M436" t="str">
            <v>ametiasutused</v>
          </cell>
          <cell r="N436">
            <v>1</v>
          </cell>
          <cell r="O436" t="str">
            <v>ameti- ja hallatavad asutused</v>
          </cell>
          <cell r="P436" t="str">
            <v>tugitööd</v>
          </cell>
          <cell r="Q436">
            <v>4</v>
          </cell>
          <cell r="R436">
            <v>3.2</v>
          </cell>
          <cell r="S436">
            <v>51826</v>
          </cell>
          <cell r="T436">
            <v>3</v>
          </cell>
          <cell r="U436">
            <v>3</v>
          </cell>
          <cell r="V436">
            <v>47000</v>
          </cell>
        </row>
        <row r="437">
          <cell r="A437" t="str">
            <v>Seli Tervisekeskus</v>
          </cell>
          <cell r="B437" t="str">
            <v>70006257</v>
          </cell>
          <cell r="C437" t="str">
            <v>hoolekanne</v>
          </cell>
          <cell r="D437" t="str">
            <v>hoolekandeasutusesed</v>
          </cell>
          <cell r="E437">
            <v>13</v>
          </cell>
          <cell r="F437" t="str">
            <v>hoolekandeasutusesed</v>
          </cell>
          <cell r="G437" t="str">
            <v>009</v>
          </cell>
          <cell r="H437" t="str">
            <v>Kaitseministeerium</v>
          </cell>
          <cell r="I437" t="str">
            <v>KaM</v>
          </cell>
          <cell r="J437">
            <v>2</v>
          </cell>
          <cell r="K437">
            <v>7</v>
          </cell>
          <cell r="L437" t="str">
            <v>Keskvalitsuse hallatavad asutused</v>
          </cell>
          <cell r="M437" t="str">
            <v>hallatavad asutused</v>
          </cell>
          <cell r="N437">
            <v>1</v>
          </cell>
          <cell r="O437" t="str">
            <v>ameti- ja hallatavad asutused</v>
          </cell>
          <cell r="P437" t="str">
            <v>juhitööd</v>
          </cell>
          <cell r="Q437">
            <v>1</v>
          </cell>
          <cell r="R437">
            <v>1</v>
          </cell>
          <cell r="S437">
            <v>23400</v>
          </cell>
          <cell r="T437">
            <v>1</v>
          </cell>
          <cell r="U437">
            <v>1</v>
          </cell>
          <cell r="V437">
            <v>21960</v>
          </cell>
          <cell r="W437">
            <v>1</v>
          </cell>
          <cell r="X437">
            <v>1</v>
          </cell>
          <cell r="Y437">
            <v>21960</v>
          </cell>
          <cell r="Z437">
            <v>1</v>
          </cell>
          <cell r="AA437">
            <v>1</v>
          </cell>
          <cell r="AB437">
            <v>1</v>
          </cell>
          <cell r="AC437">
            <v>263520</v>
          </cell>
        </row>
        <row r="438">
          <cell r="A438" t="str">
            <v>Seli Tervisekeskus</v>
          </cell>
          <cell r="B438" t="str">
            <v>70006257</v>
          </cell>
          <cell r="C438" t="str">
            <v>hoolekanne</v>
          </cell>
          <cell r="D438" t="str">
            <v>hoolekandeasutusesed</v>
          </cell>
          <cell r="E438">
            <v>13</v>
          </cell>
          <cell r="F438" t="str">
            <v>hoolekandeasutusesed</v>
          </cell>
          <cell r="G438" t="str">
            <v>009</v>
          </cell>
          <cell r="H438" t="str">
            <v>Kaitseministeerium</v>
          </cell>
          <cell r="I438" t="str">
            <v>KaM</v>
          </cell>
          <cell r="J438">
            <v>2</v>
          </cell>
          <cell r="K438">
            <v>7</v>
          </cell>
          <cell r="L438" t="str">
            <v>Keskvalitsuse hallatavad asutused</v>
          </cell>
          <cell r="M438" t="str">
            <v>hallatavad asutused</v>
          </cell>
          <cell r="N438">
            <v>1</v>
          </cell>
          <cell r="O438" t="str">
            <v>ameti- ja hallatavad asutused</v>
          </cell>
          <cell r="P438" t="str">
            <v>sisutööd</v>
          </cell>
          <cell r="T438">
            <v>7.5</v>
          </cell>
          <cell r="U438">
            <v>7</v>
          </cell>
          <cell r="V438">
            <v>82250</v>
          </cell>
          <cell r="W438">
            <v>8</v>
          </cell>
          <cell r="X438">
            <v>8</v>
          </cell>
          <cell r="Y438">
            <v>96120</v>
          </cell>
          <cell r="Z438">
            <v>8</v>
          </cell>
          <cell r="AA438">
            <v>8</v>
          </cell>
          <cell r="AB438">
            <v>8</v>
          </cell>
          <cell r="AC438">
            <v>1180413</v>
          </cell>
        </row>
        <row r="439">
          <cell r="A439" t="str">
            <v>Seli Tervisekeskus</v>
          </cell>
          <cell r="B439" t="str">
            <v>70006257</v>
          </cell>
          <cell r="C439" t="str">
            <v>hoolekanne</v>
          </cell>
          <cell r="D439" t="str">
            <v>hoolekandeasutusesed</v>
          </cell>
          <cell r="E439">
            <v>13</v>
          </cell>
          <cell r="F439" t="str">
            <v>hoolekandeasutusesed</v>
          </cell>
          <cell r="G439" t="str">
            <v>009</v>
          </cell>
          <cell r="H439" t="str">
            <v>Kaitseministeerium</v>
          </cell>
          <cell r="I439" t="str">
            <v>KaM</v>
          </cell>
          <cell r="J439">
            <v>2</v>
          </cell>
          <cell r="K439">
            <v>7</v>
          </cell>
          <cell r="L439" t="str">
            <v>Keskvalitsuse hallatavad asutused</v>
          </cell>
          <cell r="M439" t="str">
            <v>hallatavad asutused</v>
          </cell>
          <cell r="N439">
            <v>1</v>
          </cell>
          <cell r="O439" t="str">
            <v>ameti- ja hallatavad asutused</v>
          </cell>
          <cell r="P439" t="str">
            <v>tugitööd</v>
          </cell>
          <cell r="Q439">
            <v>13</v>
          </cell>
          <cell r="R439">
            <v>13</v>
          </cell>
          <cell r="S439">
            <v>108147</v>
          </cell>
          <cell r="T439">
            <v>13</v>
          </cell>
          <cell r="U439">
            <v>13</v>
          </cell>
          <cell r="V439">
            <v>110462</v>
          </cell>
          <cell r="W439">
            <v>12</v>
          </cell>
          <cell r="X439">
            <v>12</v>
          </cell>
          <cell r="Y439">
            <v>96592</v>
          </cell>
          <cell r="Z439">
            <v>12</v>
          </cell>
          <cell r="AA439">
            <v>12</v>
          </cell>
          <cell r="AB439">
            <v>12</v>
          </cell>
          <cell r="AC439">
            <v>1189896</v>
          </cell>
        </row>
        <row r="440">
          <cell r="A440" t="str">
            <v>Tervise Arengu Instituut</v>
          </cell>
          <cell r="B440" t="str">
            <v>70006292</v>
          </cell>
          <cell r="C440" t="str">
            <v>teadus</v>
          </cell>
          <cell r="D440" t="str">
            <v>teadus- ja arendusasutused</v>
          </cell>
          <cell r="E440">
            <v>10</v>
          </cell>
          <cell r="F440" t="str">
            <v>teadus-haridusasutused</v>
          </cell>
          <cell r="G440" t="str">
            <v>016</v>
          </cell>
          <cell r="H440" t="str">
            <v>Sotsiaalministeerium</v>
          </cell>
          <cell r="I440" t="str">
            <v>SoM</v>
          </cell>
          <cell r="J440">
            <v>2</v>
          </cell>
          <cell r="K440">
            <v>7</v>
          </cell>
          <cell r="L440" t="str">
            <v>Keskvalitsuse hallatavad asutused</v>
          </cell>
          <cell r="M440" t="str">
            <v>hallatavad asutused</v>
          </cell>
          <cell r="N440">
            <v>1</v>
          </cell>
          <cell r="O440" t="str">
            <v>ameti- ja hallatavad asutused</v>
          </cell>
          <cell r="P440" t="str">
            <v>juhitööd</v>
          </cell>
          <cell r="Q440">
            <v>3</v>
          </cell>
          <cell r="R440">
            <v>3</v>
          </cell>
          <cell r="S440">
            <v>108940</v>
          </cell>
          <cell r="T440">
            <v>4</v>
          </cell>
          <cell r="U440">
            <v>4</v>
          </cell>
          <cell r="V440">
            <v>145740</v>
          </cell>
          <cell r="W440">
            <v>4</v>
          </cell>
          <cell r="X440">
            <v>4</v>
          </cell>
          <cell r="Y440">
            <v>147740</v>
          </cell>
          <cell r="Z440">
            <v>4</v>
          </cell>
          <cell r="AA440">
            <v>4</v>
          </cell>
          <cell r="AB440">
            <v>4</v>
          </cell>
          <cell r="AC440">
            <v>1748880</v>
          </cell>
        </row>
        <row r="441">
          <cell r="A441" t="str">
            <v>Tervise Arengu Instituut</v>
          </cell>
          <cell r="B441" t="str">
            <v>70006292</v>
          </cell>
          <cell r="C441" t="str">
            <v>teadus</v>
          </cell>
          <cell r="D441" t="str">
            <v>teadus- ja arendusasutused</v>
          </cell>
          <cell r="E441">
            <v>10</v>
          </cell>
          <cell r="F441" t="str">
            <v>teadus-haridusasutused</v>
          </cell>
          <cell r="G441" t="str">
            <v>016</v>
          </cell>
          <cell r="H441" t="str">
            <v>Sotsiaalministeerium</v>
          </cell>
          <cell r="I441" t="str">
            <v>SoM</v>
          </cell>
          <cell r="J441">
            <v>2</v>
          </cell>
          <cell r="K441">
            <v>7</v>
          </cell>
          <cell r="L441" t="str">
            <v>Keskvalitsuse hallatavad asutused</v>
          </cell>
          <cell r="M441" t="str">
            <v>hallatavad asutused</v>
          </cell>
          <cell r="N441">
            <v>1</v>
          </cell>
          <cell r="O441" t="str">
            <v>ameti- ja hallatavad asutused</v>
          </cell>
          <cell r="P441" t="str">
            <v>sisutööd</v>
          </cell>
          <cell r="Q441">
            <v>102</v>
          </cell>
          <cell r="R441">
            <v>96.15</v>
          </cell>
          <cell r="S441">
            <v>1460550</v>
          </cell>
          <cell r="T441">
            <v>111</v>
          </cell>
          <cell r="U441">
            <v>103.64999999999999</v>
          </cell>
          <cell r="V441">
            <v>1592880</v>
          </cell>
          <cell r="W441">
            <v>112</v>
          </cell>
          <cell r="X441">
            <v>106.89999999999999</v>
          </cell>
          <cell r="Y441">
            <v>1648510</v>
          </cell>
          <cell r="Z441">
            <v>119</v>
          </cell>
          <cell r="AA441">
            <v>125</v>
          </cell>
          <cell r="AB441">
            <v>122</v>
          </cell>
          <cell r="AC441">
            <v>21077520</v>
          </cell>
        </row>
        <row r="442">
          <cell r="A442" t="str">
            <v>Tervise Arengu Instituut</v>
          </cell>
          <cell r="B442" t="str">
            <v>70006292</v>
          </cell>
          <cell r="C442" t="str">
            <v>teadus</v>
          </cell>
          <cell r="D442" t="str">
            <v>teadus- ja arendusasutused</v>
          </cell>
          <cell r="E442">
            <v>10</v>
          </cell>
          <cell r="F442" t="str">
            <v>teadus-haridusasutused</v>
          </cell>
          <cell r="G442" t="str">
            <v>016</v>
          </cell>
          <cell r="H442" t="str">
            <v>Sotsiaalministeerium</v>
          </cell>
          <cell r="I442" t="str">
            <v>SoM</v>
          </cell>
          <cell r="J442">
            <v>2</v>
          </cell>
          <cell r="K442">
            <v>7</v>
          </cell>
          <cell r="L442" t="str">
            <v>Keskvalitsuse hallatavad asutused</v>
          </cell>
          <cell r="M442" t="str">
            <v>hallatavad asutused</v>
          </cell>
          <cell r="N442">
            <v>1</v>
          </cell>
          <cell r="O442" t="str">
            <v>ameti- ja hallatavad asutused</v>
          </cell>
          <cell r="P442" t="str">
            <v>tugitööd</v>
          </cell>
          <cell r="Q442">
            <v>32</v>
          </cell>
          <cell r="R442">
            <v>32</v>
          </cell>
          <cell r="S442">
            <v>526892</v>
          </cell>
          <cell r="T442">
            <v>26</v>
          </cell>
          <cell r="U442">
            <v>26</v>
          </cell>
          <cell r="V442">
            <v>398692</v>
          </cell>
          <cell r="W442">
            <v>24</v>
          </cell>
          <cell r="X442">
            <v>25</v>
          </cell>
          <cell r="Y442">
            <v>395880</v>
          </cell>
          <cell r="Z442">
            <v>27</v>
          </cell>
          <cell r="AA442">
            <v>27</v>
          </cell>
          <cell r="AB442">
            <v>27</v>
          </cell>
          <cell r="AC442">
            <v>5138160</v>
          </cell>
        </row>
        <row r="443">
          <cell r="A443" t="str">
            <v>Riigi Infosüsteemide Arenduskeskus</v>
          </cell>
          <cell r="B443" t="str">
            <v>70006317</v>
          </cell>
          <cell r="C443" t="str">
            <v>teadus</v>
          </cell>
          <cell r="D443" t="str">
            <v>teadus- ja arendusasutused</v>
          </cell>
          <cell r="E443">
            <v>10</v>
          </cell>
          <cell r="F443" t="str">
            <v>teadus-haridusasutused</v>
          </cell>
          <cell r="G443" t="str">
            <v>012</v>
          </cell>
          <cell r="H443" t="str">
            <v>Majandus- ja Kommunikatsiooniministeerium</v>
          </cell>
          <cell r="I443" t="str">
            <v>MKM</v>
          </cell>
          <cell r="J443">
            <v>2</v>
          </cell>
          <cell r="K443">
            <v>7</v>
          </cell>
          <cell r="L443" t="str">
            <v>Keskvalitsuse hallatavad asutused</v>
          </cell>
          <cell r="M443" t="str">
            <v>hallatavad asutused</v>
          </cell>
          <cell r="N443">
            <v>1</v>
          </cell>
          <cell r="O443" t="str">
            <v>ameti- ja hallatavad asutused</v>
          </cell>
          <cell r="P443" t="str">
            <v>juhitööd</v>
          </cell>
          <cell r="Q443">
            <v>2</v>
          </cell>
          <cell r="R443">
            <v>2</v>
          </cell>
          <cell r="S443">
            <v>78000</v>
          </cell>
          <cell r="T443">
            <v>2</v>
          </cell>
          <cell r="U443">
            <v>2</v>
          </cell>
          <cell r="V443">
            <v>78000</v>
          </cell>
          <cell r="W443">
            <v>2</v>
          </cell>
          <cell r="X443">
            <v>2</v>
          </cell>
          <cell r="Y443">
            <v>78000</v>
          </cell>
          <cell r="Z443">
            <v>2</v>
          </cell>
          <cell r="AA443">
            <v>2</v>
          </cell>
          <cell r="AB443">
            <v>2</v>
          </cell>
          <cell r="AC443">
            <v>936000</v>
          </cell>
        </row>
        <row r="444">
          <cell r="A444" t="str">
            <v>Riigi Infosüsteemide Arenduskeskus</v>
          </cell>
          <cell r="B444" t="str">
            <v>70006317</v>
          </cell>
          <cell r="C444" t="str">
            <v>teadus</v>
          </cell>
          <cell r="D444" t="str">
            <v>teadus- ja arendusasutused</v>
          </cell>
          <cell r="E444">
            <v>10</v>
          </cell>
          <cell r="F444" t="str">
            <v>teadus-haridusasutused</v>
          </cell>
          <cell r="G444" t="str">
            <v>012</v>
          </cell>
          <cell r="H444" t="str">
            <v>Majandus- ja Kommunikatsiooniministeerium</v>
          </cell>
          <cell r="I444" t="str">
            <v>MKM</v>
          </cell>
          <cell r="J444">
            <v>2</v>
          </cell>
          <cell r="K444">
            <v>7</v>
          </cell>
          <cell r="L444" t="str">
            <v>Keskvalitsuse hallatavad asutused</v>
          </cell>
          <cell r="M444" t="str">
            <v>hallatavad asutused</v>
          </cell>
          <cell r="N444">
            <v>1</v>
          </cell>
          <cell r="O444" t="str">
            <v>ameti- ja hallatavad asutused</v>
          </cell>
          <cell r="P444" t="str">
            <v>sisutööd</v>
          </cell>
          <cell r="Q444">
            <v>41</v>
          </cell>
          <cell r="R444">
            <v>40.75</v>
          </cell>
          <cell r="S444">
            <v>997850</v>
          </cell>
          <cell r="T444">
            <v>44</v>
          </cell>
          <cell r="U444">
            <v>43.5</v>
          </cell>
          <cell r="V444">
            <v>1072100</v>
          </cell>
          <cell r="W444">
            <v>42</v>
          </cell>
          <cell r="X444">
            <v>42</v>
          </cell>
          <cell r="Y444">
            <v>1037100</v>
          </cell>
          <cell r="Z444">
            <v>48</v>
          </cell>
          <cell r="AA444">
            <v>51</v>
          </cell>
          <cell r="AB444">
            <v>51</v>
          </cell>
          <cell r="AC444">
            <v>14534098</v>
          </cell>
        </row>
        <row r="445">
          <cell r="A445" t="str">
            <v>Riigi Infosüsteemide Arenduskeskus</v>
          </cell>
          <cell r="B445" t="str">
            <v>70006317</v>
          </cell>
          <cell r="C445" t="str">
            <v>teadus</v>
          </cell>
          <cell r="D445" t="str">
            <v>teadus- ja arendusasutused</v>
          </cell>
          <cell r="E445">
            <v>10</v>
          </cell>
          <cell r="F445" t="str">
            <v>teadus-haridusasutused</v>
          </cell>
          <cell r="G445" t="str">
            <v>012</v>
          </cell>
          <cell r="H445" t="str">
            <v>Majandus- ja Kommunikatsiooniministeerium</v>
          </cell>
          <cell r="I445" t="str">
            <v>MKM</v>
          </cell>
          <cell r="J445">
            <v>2</v>
          </cell>
          <cell r="K445">
            <v>7</v>
          </cell>
          <cell r="L445" t="str">
            <v>Keskvalitsuse hallatavad asutused</v>
          </cell>
          <cell r="M445" t="str">
            <v>hallatavad asutused</v>
          </cell>
          <cell r="N445">
            <v>1</v>
          </cell>
          <cell r="O445" t="str">
            <v>ameti- ja hallatavad asutused</v>
          </cell>
          <cell r="P445" t="str">
            <v>tugitööd</v>
          </cell>
          <cell r="Q445">
            <v>8</v>
          </cell>
          <cell r="R445">
            <v>8</v>
          </cell>
          <cell r="S445">
            <v>181000</v>
          </cell>
          <cell r="T445">
            <v>8</v>
          </cell>
          <cell r="U445">
            <v>8</v>
          </cell>
          <cell r="V445">
            <v>179000</v>
          </cell>
          <cell r="W445">
            <v>8</v>
          </cell>
          <cell r="X445">
            <v>8</v>
          </cell>
          <cell r="Y445">
            <v>185000</v>
          </cell>
          <cell r="Z445">
            <v>8</v>
          </cell>
          <cell r="AA445">
            <v>8</v>
          </cell>
          <cell r="AB445">
            <v>8</v>
          </cell>
          <cell r="AC445">
            <v>2220000</v>
          </cell>
        </row>
        <row r="446">
          <cell r="A446" t="str">
            <v>Eesti Siseturvalisuse Muuseum</v>
          </cell>
          <cell r="B446" t="str">
            <v>70006441</v>
          </cell>
          <cell r="C446" t="str">
            <v>muuseum</v>
          </cell>
          <cell r="D446" t="str">
            <v>muuseumid</v>
          </cell>
          <cell r="E446">
            <v>11</v>
          </cell>
          <cell r="F446" t="str">
            <v>kultuuriasutused</v>
          </cell>
          <cell r="G446" t="str">
            <v>015</v>
          </cell>
          <cell r="H446" t="str">
            <v>Siseministeerium</v>
          </cell>
          <cell r="I446" t="str">
            <v>SiM</v>
          </cell>
          <cell r="J446">
            <v>2</v>
          </cell>
          <cell r="K446">
            <v>7</v>
          </cell>
          <cell r="L446" t="str">
            <v>Keskvalitsuse hallatavad asutused</v>
          </cell>
          <cell r="M446" t="str">
            <v>hallatavad asutused</v>
          </cell>
          <cell r="N446">
            <v>1</v>
          </cell>
          <cell r="O446" t="str">
            <v>ameti- ja hallatavad asutused</v>
          </cell>
          <cell r="P446" t="str">
            <v>juhitööd</v>
          </cell>
          <cell r="Q446">
            <v>1</v>
          </cell>
          <cell r="R446">
            <v>1</v>
          </cell>
          <cell r="S446">
            <v>21880</v>
          </cell>
          <cell r="T446">
            <v>1</v>
          </cell>
          <cell r="U446">
            <v>1</v>
          </cell>
          <cell r="V446">
            <v>20130</v>
          </cell>
          <cell r="W446">
            <v>1</v>
          </cell>
          <cell r="X446">
            <v>1</v>
          </cell>
          <cell r="Y446">
            <v>20130</v>
          </cell>
          <cell r="Z446">
            <v>1</v>
          </cell>
          <cell r="AA446">
            <v>1</v>
          </cell>
          <cell r="AB446">
            <v>1</v>
          </cell>
          <cell r="AC446">
            <v>241560</v>
          </cell>
        </row>
        <row r="447">
          <cell r="A447" t="str">
            <v>Eesti Siseturvalisuse Muuseum</v>
          </cell>
          <cell r="B447" t="str">
            <v>70006441</v>
          </cell>
          <cell r="C447" t="str">
            <v>muuseum</v>
          </cell>
          <cell r="D447" t="str">
            <v>muuseumid</v>
          </cell>
          <cell r="E447">
            <v>11</v>
          </cell>
          <cell r="F447" t="str">
            <v>kultuuriasutused</v>
          </cell>
          <cell r="G447" t="str">
            <v>015</v>
          </cell>
          <cell r="H447" t="str">
            <v>Siseministeerium</v>
          </cell>
          <cell r="I447" t="str">
            <v>SiM</v>
          </cell>
          <cell r="J447">
            <v>2</v>
          </cell>
          <cell r="K447">
            <v>7</v>
          </cell>
          <cell r="L447" t="str">
            <v>Keskvalitsuse hallatavad asutused</v>
          </cell>
          <cell r="M447" t="str">
            <v>hallatavad asutused</v>
          </cell>
          <cell r="N447">
            <v>1</v>
          </cell>
          <cell r="O447" t="str">
            <v>ameti- ja hallatavad asutused</v>
          </cell>
          <cell r="P447" t="str">
            <v>sisutööd</v>
          </cell>
          <cell r="Q447">
            <v>1</v>
          </cell>
          <cell r="R447">
            <v>1</v>
          </cell>
          <cell r="S447">
            <v>9487</v>
          </cell>
          <cell r="T447">
            <v>2</v>
          </cell>
          <cell r="U447">
            <v>1.45</v>
          </cell>
          <cell r="V447">
            <v>10313</v>
          </cell>
          <cell r="W447">
            <v>2</v>
          </cell>
          <cell r="X447">
            <v>1</v>
          </cell>
          <cell r="Y447">
            <v>14220</v>
          </cell>
          <cell r="Z447">
            <v>1</v>
          </cell>
          <cell r="AA447">
            <v>2</v>
          </cell>
          <cell r="AB447">
            <v>2</v>
          </cell>
          <cell r="AC447">
            <v>216600</v>
          </cell>
        </row>
        <row r="448">
          <cell r="A448" t="str">
            <v>Ida Politseiprefektuur</v>
          </cell>
          <cell r="B448" t="str">
            <v>70006748</v>
          </cell>
          <cell r="C448" t="str">
            <v>PPA_grupp</v>
          </cell>
          <cell r="D448" t="str">
            <v>Politsei- ja Piirivalveameti grupp</v>
          </cell>
          <cell r="E448">
            <v>4</v>
          </cell>
          <cell r="F448" t="str">
            <v>sisejulgeoleku asutused</v>
          </cell>
          <cell r="G448" t="str">
            <v>015</v>
          </cell>
          <cell r="H448" t="str">
            <v>Siseministeerium</v>
          </cell>
          <cell r="I448" t="str">
            <v>SiM</v>
          </cell>
          <cell r="J448">
            <v>1</v>
          </cell>
          <cell r="K448">
            <v>3</v>
          </cell>
          <cell r="L448" t="str">
            <v>Ametid ja inspektsioonid</v>
          </cell>
          <cell r="M448" t="str">
            <v>ametiasutused</v>
          </cell>
          <cell r="N448">
            <v>1</v>
          </cell>
          <cell r="O448" t="str">
            <v>ameti- ja hallatavad asutused</v>
          </cell>
          <cell r="P448" t="str">
            <v>juhitööd</v>
          </cell>
          <cell r="T448">
            <v>1</v>
          </cell>
          <cell r="U448">
            <v>1</v>
          </cell>
          <cell r="V448">
            <v>41400</v>
          </cell>
        </row>
        <row r="449">
          <cell r="A449" t="str">
            <v>Ida Politseiprefektuur</v>
          </cell>
          <cell r="B449" t="str">
            <v>70006748</v>
          </cell>
          <cell r="C449" t="str">
            <v>PPA_grupp</v>
          </cell>
          <cell r="D449" t="str">
            <v>Politsei- ja Piirivalveameti grupp</v>
          </cell>
          <cell r="E449">
            <v>4</v>
          </cell>
          <cell r="F449" t="str">
            <v>sisejulgeoleku asutused</v>
          </cell>
          <cell r="G449" t="str">
            <v>015</v>
          </cell>
          <cell r="H449" t="str">
            <v>Siseministeerium</v>
          </cell>
          <cell r="I449" t="str">
            <v>SiM</v>
          </cell>
          <cell r="J449">
            <v>1</v>
          </cell>
          <cell r="K449">
            <v>3</v>
          </cell>
          <cell r="L449" t="str">
            <v>Ametid ja inspektsioonid</v>
          </cell>
          <cell r="M449" t="str">
            <v>ametiasutused</v>
          </cell>
          <cell r="N449">
            <v>1</v>
          </cell>
          <cell r="O449" t="str">
            <v>ameti- ja hallatavad asutused</v>
          </cell>
          <cell r="P449" t="str">
            <v>sisutööd</v>
          </cell>
          <cell r="Q449">
            <v>534</v>
          </cell>
          <cell r="R449">
            <v>534</v>
          </cell>
          <cell r="S449">
            <v>7438131</v>
          </cell>
          <cell r="T449">
            <v>540</v>
          </cell>
          <cell r="U449">
            <v>540</v>
          </cell>
          <cell r="V449">
            <v>6896633</v>
          </cell>
        </row>
        <row r="450">
          <cell r="A450" t="str">
            <v>Ida Politseiprefektuur</v>
          </cell>
          <cell r="B450" t="str">
            <v>70006748</v>
          </cell>
          <cell r="C450" t="str">
            <v>PPA_grupp</v>
          </cell>
          <cell r="D450" t="str">
            <v>Politsei- ja Piirivalveameti grupp</v>
          </cell>
          <cell r="E450">
            <v>4</v>
          </cell>
          <cell r="F450" t="str">
            <v>sisejulgeoleku asutused</v>
          </cell>
          <cell r="G450" t="str">
            <v>015</v>
          </cell>
          <cell r="H450" t="str">
            <v>Siseministeerium</v>
          </cell>
          <cell r="I450" t="str">
            <v>SiM</v>
          </cell>
          <cell r="J450">
            <v>1</v>
          </cell>
          <cell r="K450">
            <v>3</v>
          </cell>
          <cell r="L450" t="str">
            <v>Ametid ja inspektsioonid</v>
          </cell>
          <cell r="M450" t="str">
            <v>ametiasutused</v>
          </cell>
          <cell r="N450">
            <v>1</v>
          </cell>
          <cell r="O450" t="str">
            <v>ameti- ja hallatavad asutused</v>
          </cell>
          <cell r="P450" t="str">
            <v>tugitööd</v>
          </cell>
          <cell r="Q450">
            <v>78</v>
          </cell>
          <cell r="R450">
            <v>78</v>
          </cell>
          <cell r="S450">
            <v>855119</v>
          </cell>
          <cell r="T450">
            <v>53</v>
          </cell>
          <cell r="U450">
            <v>53</v>
          </cell>
          <cell r="V450">
            <v>615192</v>
          </cell>
        </row>
        <row r="451">
          <cell r="A451" t="str">
            <v>Põhja Politseiprefektuur</v>
          </cell>
          <cell r="B451" t="str">
            <v>70006754</v>
          </cell>
          <cell r="C451" t="str">
            <v>PPA_grupp</v>
          </cell>
          <cell r="D451" t="str">
            <v>Politsei- ja Piirivalveameti grupp</v>
          </cell>
          <cell r="E451">
            <v>4</v>
          </cell>
          <cell r="F451" t="str">
            <v>sisejulgeoleku asutused</v>
          </cell>
          <cell r="G451" t="str">
            <v>015</v>
          </cell>
          <cell r="H451" t="str">
            <v>Siseministeerium</v>
          </cell>
          <cell r="I451" t="str">
            <v>SiM</v>
          </cell>
          <cell r="J451">
            <v>1</v>
          </cell>
          <cell r="K451">
            <v>3</v>
          </cell>
          <cell r="L451" t="str">
            <v>Ametid ja inspektsioonid</v>
          </cell>
          <cell r="M451" t="str">
            <v>ametiasutused</v>
          </cell>
          <cell r="N451">
            <v>1</v>
          </cell>
          <cell r="O451" t="str">
            <v>ameti- ja hallatavad asutused</v>
          </cell>
          <cell r="P451" t="str">
            <v>juhitööd</v>
          </cell>
          <cell r="Q451">
            <v>1</v>
          </cell>
          <cell r="R451">
            <v>1</v>
          </cell>
          <cell r="S451">
            <v>50000</v>
          </cell>
          <cell r="T451">
            <v>1</v>
          </cell>
          <cell r="U451">
            <v>1</v>
          </cell>
          <cell r="V451">
            <v>46000</v>
          </cell>
        </row>
        <row r="452">
          <cell r="A452" t="str">
            <v>Põhja Politseiprefektuur</v>
          </cell>
          <cell r="B452" t="str">
            <v>70006754</v>
          </cell>
          <cell r="C452" t="str">
            <v>PPA_grupp</v>
          </cell>
          <cell r="D452" t="str">
            <v>Politsei- ja Piirivalveameti grupp</v>
          </cell>
          <cell r="E452">
            <v>4</v>
          </cell>
          <cell r="F452" t="str">
            <v>sisejulgeoleku asutused</v>
          </cell>
          <cell r="G452" t="str">
            <v>015</v>
          </cell>
          <cell r="H452" t="str">
            <v>Siseministeerium</v>
          </cell>
          <cell r="I452" t="str">
            <v>SiM</v>
          </cell>
          <cell r="J452">
            <v>1</v>
          </cell>
          <cell r="K452">
            <v>3</v>
          </cell>
          <cell r="L452" t="str">
            <v>Ametid ja inspektsioonid</v>
          </cell>
          <cell r="M452" t="str">
            <v>ametiasutused</v>
          </cell>
          <cell r="N452">
            <v>1</v>
          </cell>
          <cell r="O452" t="str">
            <v>ameti- ja hallatavad asutused</v>
          </cell>
          <cell r="P452" t="str">
            <v>sisutööd</v>
          </cell>
          <cell r="Q452">
            <v>1187</v>
          </cell>
          <cell r="R452">
            <v>1184.5</v>
          </cell>
          <cell r="S452">
            <v>19589420</v>
          </cell>
          <cell r="T452">
            <v>1208</v>
          </cell>
          <cell r="U452">
            <v>1204.7</v>
          </cell>
          <cell r="V452">
            <v>18151497</v>
          </cell>
        </row>
        <row r="453">
          <cell r="A453" t="str">
            <v>Põhja Politseiprefektuur</v>
          </cell>
          <cell r="B453" t="str">
            <v>70006754</v>
          </cell>
          <cell r="C453" t="str">
            <v>PPA_grupp</v>
          </cell>
          <cell r="D453" t="str">
            <v>Politsei- ja Piirivalveameti grupp</v>
          </cell>
          <cell r="E453">
            <v>4</v>
          </cell>
          <cell r="F453" t="str">
            <v>sisejulgeoleku asutused</v>
          </cell>
          <cell r="G453" t="str">
            <v>015</v>
          </cell>
          <cell r="H453" t="str">
            <v>Siseministeerium</v>
          </cell>
          <cell r="I453" t="str">
            <v>SiM</v>
          </cell>
          <cell r="J453">
            <v>1</v>
          </cell>
          <cell r="K453">
            <v>3</v>
          </cell>
          <cell r="L453" t="str">
            <v>Ametid ja inspektsioonid</v>
          </cell>
          <cell r="M453" t="str">
            <v>ametiasutused</v>
          </cell>
          <cell r="N453">
            <v>1</v>
          </cell>
          <cell r="O453" t="str">
            <v>ameti- ja hallatavad asutused</v>
          </cell>
          <cell r="P453" t="str">
            <v>tugitööd</v>
          </cell>
          <cell r="Q453">
            <v>153</v>
          </cell>
          <cell r="R453">
            <v>151.44999999999999</v>
          </cell>
          <cell r="S453">
            <v>1882894</v>
          </cell>
          <cell r="T453">
            <v>115</v>
          </cell>
          <cell r="U453">
            <v>114.2</v>
          </cell>
          <cell r="V453">
            <v>1403825</v>
          </cell>
        </row>
        <row r="454">
          <cell r="A454" t="str">
            <v>Lääne Politseiprefektuur</v>
          </cell>
          <cell r="B454" t="str">
            <v>70006760</v>
          </cell>
          <cell r="C454" t="str">
            <v>PPA_grupp</v>
          </cell>
          <cell r="D454" t="str">
            <v>Politsei- ja Piirivalveameti grupp</v>
          </cell>
          <cell r="E454">
            <v>4</v>
          </cell>
          <cell r="F454" t="str">
            <v>sisejulgeoleku asutused</v>
          </cell>
          <cell r="G454" t="str">
            <v>015</v>
          </cell>
          <cell r="H454" t="str">
            <v>Siseministeerium</v>
          </cell>
          <cell r="I454" t="str">
            <v>SiM</v>
          </cell>
          <cell r="J454">
            <v>1</v>
          </cell>
          <cell r="K454">
            <v>3</v>
          </cell>
          <cell r="L454" t="str">
            <v>Ametid ja inspektsioonid</v>
          </cell>
          <cell r="M454" t="str">
            <v>ametiasutused</v>
          </cell>
          <cell r="N454">
            <v>1</v>
          </cell>
          <cell r="O454" t="str">
            <v>ameti- ja hallatavad asutused</v>
          </cell>
          <cell r="P454" t="str">
            <v>juhitööd</v>
          </cell>
          <cell r="Q454">
            <v>1</v>
          </cell>
          <cell r="R454">
            <v>1</v>
          </cell>
          <cell r="S454">
            <v>45000</v>
          </cell>
          <cell r="T454">
            <v>1</v>
          </cell>
          <cell r="U454">
            <v>1</v>
          </cell>
          <cell r="V454">
            <v>42033</v>
          </cell>
        </row>
        <row r="455">
          <cell r="A455" t="str">
            <v>Lääne Politseiprefektuur</v>
          </cell>
          <cell r="B455" t="str">
            <v>70006760</v>
          </cell>
          <cell r="C455" t="str">
            <v>PPA_grupp</v>
          </cell>
          <cell r="D455" t="str">
            <v>Politsei- ja Piirivalveameti grupp</v>
          </cell>
          <cell r="E455">
            <v>4</v>
          </cell>
          <cell r="F455" t="str">
            <v>sisejulgeoleku asutused</v>
          </cell>
          <cell r="G455" t="str">
            <v>015</v>
          </cell>
          <cell r="H455" t="str">
            <v>Siseministeerium</v>
          </cell>
          <cell r="I455" t="str">
            <v>SiM</v>
          </cell>
          <cell r="J455">
            <v>1</v>
          </cell>
          <cell r="K455">
            <v>3</v>
          </cell>
          <cell r="L455" t="str">
            <v>Ametid ja inspektsioonid</v>
          </cell>
          <cell r="M455" t="str">
            <v>ametiasutused</v>
          </cell>
          <cell r="N455">
            <v>1</v>
          </cell>
          <cell r="O455" t="str">
            <v>ameti- ja hallatavad asutused</v>
          </cell>
          <cell r="P455" t="str">
            <v>sisutööd</v>
          </cell>
          <cell r="Q455">
            <v>509</v>
          </cell>
          <cell r="R455">
            <v>506.58000000000004</v>
          </cell>
          <cell r="S455">
            <v>6312793</v>
          </cell>
          <cell r="T455">
            <v>507</v>
          </cell>
          <cell r="U455">
            <v>504.48</v>
          </cell>
          <cell r="V455">
            <v>5838628</v>
          </cell>
        </row>
        <row r="456">
          <cell r="A456" t="str">
            <v>Lääne Politseiprefektuur</v>
          </cell>
          <cell r="B456" t="str">
            <v>70006760</v>
          </cell>
          <cell r="C456" t="str">
            <v>PPA_grupp</v>
          </cell>
          <cell r="D456" t="str">
            <v>Politsei- ja Piirivalveameti grupp</v>
          </cell>
          <cell r="E456">
            <v>4</v>
          </cell>
          <cell r="F456" t="str">
            <v>sisejulgeoleku asutused</v>
          </cell>
          <cell r="G456" t="str">
            <v>015</v>
          </cell>
          <cell r="H456" t="str">
            <v>Siseministeerium</v>
          </cell>
          <cell r="I456" t="str">
            <v>SiM</v>
          </cell>
          <cell r="J456">
            <v>1</v>
          </cell>
          <cell r="K456">
            <v>3</v>
          </cell>
          <cell r="L456" t="str">
            <v>Ametid ja inspektsioonid</v>
          </cell>
          <cell r="M456" t="str">
            <v>ametiasutused</v>
          </cell>
          <cell r="N456">
            <v>1</v>
          </cell>
          <cell r="O456" t="str">
            <v>ameti- ja hallatavad asutused</v>
          </cell>
          <cell r="P456" t="str">
            <v>tugitööd</v>
          </cell>
          <cell r="Q456">
            <v>70</v>
          </cell>
          <cell r="R456">
            <v>69.150000000000006</v>
          </cell>
          <cell r="S456">
            <v>642378</v>
          </cell>
          <cell r="T456">
            <v>58</v>
          </cell>
          <cell r="U456">
            <v>56.65</v>
          </cell>
          <cell r="V456">
            <v>532101</v>
          </cell>
        </row>
        <row r="457">
          <cell r="A457" t="str">
            <v>Lõuna Politseiprefektuur</v>
          </cell>
          <cell r="B457" t="str">
            <v>70006777</v>
          </cell>
          <cell r="C457" t="str">
            <v>PPA_grupp</v>
          </cell>
          <cell r="D457" t="str">
            <v>Politsei- ja Piirivalveameti grupp</v>
          </cell>
          <cell r="E457">
            <v>4</v>
          </cell>
          <cell r="F457" t="str">
            <v>sisejulgeoleku asutused</v>
          </cell>
          <cell r="G457" t="str">
            <v>015</v>
          </cell>
          <cell r="H457" t="str">
            <v>Siseministeerium</v>
          </cell>
          <cell r="I457" t="str">
            <v>SiM</v>
          </cell>
          <cell r="J457">
            <v>1</v>
          </cell>
          <cell r="K457">
            <v>3</v>
          </cell>
          <cell r="L457" t="str">
            <v>Ametid ja inspektsioonid</v>
          </cell>
          <cell r="M457" t="str">
            <v>ametiasutused</v>
          </cell>
          <cell r="N457">
            <v>1</v>
          </cell>
          <cell r="O457" t="str">
            <v>ameti- ja hallatavad asutused</v>
          </cell>
          <cell r="P457" t="str">
            <v>juhitööd</v>
          </cell>
          <cell r="Q457">
            <v>1</v>
          </cell>
          <cell r="R457">
            <v>1</v>
          </cell>
          <cell r="S457">
            <v>49588</v>
          </cell>
          <cell r="T457">
            <v>1</v>
          </cell>
          <cell r="U457">
            <v>1</v>
          </cell>
          <cell r="V457">
            <v>45621</v>
          </cell>
        </row>
        <row r="458">
          <cell r="A458" t="str">
            <v>Lõuna Politseiprefektuur</v>
          </cell>
          <cell r="B458" t="str">
            <v>70006777</v>
          </cell>
          <cell r="C458" t="str">
            <v>PPA_grupp</v>
          </cell>
          <cell r="D458" t="str">
            <v>Politsei- ja Piirivalveameti grupp</v>
          </cell>
          <cell r="E458">
            <v>4</v>
          </cell>
          <cell r="F458" t="str">
            <v>sisejulgeoleku asutused</v>
          </cell>
          <cell r="G458" t="str">
            <v>015</v>
          </cell>
          <cell r="H458" t="str">
            <v>Siseministeerium</v>
          </cell>
          <cell r="I458" t="str">
            <v>SiM</v>
          </cell>
          <cell r="J458">
            <v>1</v>
          </cell>
          <cell r="K458">
            <v>3</v>
          </cell>
          <cell r="L458" t="str">
            <v>Ametid ja inspektsioonid</v>
          </cell>
          <cell r="M458" t="str">
            <v>ametiasutused</v>
          </cell>
          <cell r="N458">
            <v>1</v>
          </cell>
          <cell r="O458" t="str">
            <v>ameti- ja hallatavad asutused</v>
          </cell>
          <cell r="P458" t="str">
            <v>sisutööd</v>
          </cell>
          <cell r="Q458">
            <v>702</v>
          </cell>
          <cell r="R458">
            <v>702</v>
          </cell>
          <cell r="S458">
            <v>9306883</v>
          </cell>
          <cell r="T458">
            <v>703</v>
          </cell>
          <cell r="U458">
            <v>701.8</v>
          </cell>
          <cell r="V458">
            <v>8856230</v>
          </cell>
        </row>
        <row r="459">
          <cell r="A459" t="str">
            <v>Lõuna Politseiprefektuur</v>
          </cell>
          <cell r="B459" t="str">
            <v>70006777</v>
          </cell>
          <cell r="C459" t="str">
            <v>PPA_grupp</v>
          </cell>
          <cell r="D459" t="str">
            <v>Politsei- ja Piirivalveameti grupp</v>
          </cell>
          <cell r="E459">
            <v>4</v>
          </cell>
          <cell r="F459" t="str">
            <v>sisejulgeoleku asutused</v>
          </cell>
          <cell r="G459" t="str">
            <v>015</v>
          </cell>
          <cell r="H459" t="str">
            <v>Siseministeerium</v>
          </cell>
          <cell r="I459" t="str">
            <v>SiM</v>
          </cell>
          <cell r="J459">
            <v>1</v>
          </cell>
          <cell r="K459">
            <v>3</v>
          </cell>
          <cell r="L459" t="str">
            <v>Ametid ja inspektsioonid</v>
          </cell>
          <cell r="M459" t="str">
            <v>ametiasutused</v>
          </cell>
          <cell r="N459">
            <v>1</v>
          </cell>
          <cell r="O459" t="str">
            <v>ameti- ja hallatavad asutused</v>
          </cell>
          <cell r="P459" t="str">
            <v>tugitööd</v>
          </cell>
          <cell r="Q459">
            <v>91</v>
          </cell>
          <cell r="R459">
            <v>89</v>
          </cell>
          <cell r="S459">
            <v>905776</v>
          </cell>
          <cell r="T459">
            <v>72</v>
          </cell>
          <cell r="U459">
            <v>71.5</v>
          </cell>
          <cell r="V459">
            <v>742635</v>
          </cell>
        </row>
        <row r="460">
          <cell r="A460" t="str">
            <v>Eesti Tarbekunsti- ja Disainimuuseum</v>
          </cell>
          <cell r="B460" t="str">
            <v>70006932</v>
          </cell>
          <cell r="C460" t="str">
            <v>muuseum</v>
          </cell>
          <cell r="D460" t="str">
            <v>muuseumid</v>
          </cell>
          <cell r="E460">
            <v>11</v>
          </cell>
          <cell r="F460" t="str">
            <v>kultuuriasutused</v>
          </cell>
          <cell r="G460" t="str">
            <v>011</v>
          </cell>
          <cell r="H460" t="str">
            <v>Kultuuriministeerium</v>
          </cell>
          <cell r="I460" t="str">
            <v>KuM</v>
          </cell>
          <cell r="J460">
            <v>2</v>
          </cell>
          <cell r="K460">
            <v>7</v>
          </cell>
          <cell r="L460" t="str">
            <v>Keskvalitsuse hallatavad asutused</v>
          </cell>
          <cell r="M460" t="str">
            <v>hallatavad asutused</v>
          </cell>
          <cell r="N460">
            <v>1</v>
          </cell>
          <cell r="O460" t="str">
            <v>ameti- ja hallatavad asutused</v>
          </cell>
          <cell r="P460" t="str">
            <v>juhitööd</v>
          </cell>
          <cell r="Q460">
            <v>1</v>
          </cell>
          <cell r="R460">
            <v>1</v>
          </cell>
          <cell r="S460">
            <v>21000</v>
          </cell>
          <cell r="T460">
            <v>1</v>
          </cell>
          <cell r="U460">
            <v>1</v>
          </cell>
          <cell r="V460">
            <v>21000</v>
          </cell>
          <cell r="W460">
            <v>2</v>
          </cell>
          <cell r="X460">
            <v>2</v>
          </cell>
          <cell r="Y460">
            <v>42000</v>
          </cell>
          <cell r="Z460">
            <v>1</v>
          </cell>
          <cell r="AA460">
            <v>1</v>
          </cell>
          <cell r="AB460">
            <v>1</v>
          </cell>
          <cell r="AC460">
            <v>252000</v>
          </cell>
        </row>
        <row r="461">
          <cell r="A461" t="str">
            <v>Eesti Tarbekunsti- ja Disainimuuseum</v>
          </cell>
          <cell r="B461" t="str">
            <v>70006932</v>
          </cell>
          <cell r="C461" t="str">
            <v>muuseum</v>
          </cell>
          <cell r="D461" t="str">
            <v>muuseumid</v>
          </cell>
          <cell r="E461">
            <v>11</v>
          </cell>
          <cell r="F461" t="str">
            <v>kultuuriasutused</v>
          </cell>
          <cell r="G461" t="str">
            <v>011</v>
          </cell>
          <cell r="H461" t="str">
            <v>Kultuuriministeerium</v>
          </cell>
          <cell r="I461" t="str">
            <v>KuM</v>
          </cell>
          <cell r="J461">
            <v>2</v>
          </cell>
          <cell r="K461">
            <v>7</v>
          </cell>
          <cell r="L461" t="str">
            <v>Keskvalitsuse hallatavad asutused</v>
          </cell>
          <cell r="M461" t="str">
            <v>hallatavad asutused</v>
          </cell>
          <cell r="N461">
            <v>1</v>
          </cell>
          <cell r="O461" t="str">
            <v>ameti- ja hallatavad asutused</v>
          </cell>
          <cell r="P461" t="str">
            <v>sisutööd</v>
          </cell>
          <cell r="Q461">
            <v>6</v>
          </cell>
          <cell r="R461">
            <v>4.7300000000000004</v>
          </cell>
          <cell r="S461">
            <v>53825</v>
          </cell>
          <cell r="T461">
            <v>7</v>
          </cell>
          <cell r="U461">
            <v>6.73</v>
          </cell>
          <cell r="V461">
            <v>94405</v>
          </cell>
          <cell r="W461">
            <v>12</v>
          </cell>
          <cell r="X461">
            <v>12</v>
          </cell>
          <cell r="Y461">
            <v>144070</v>
          </cell>
          <cell r="Z461">
            <v>6</v>
          </cell>
          <cell r="AA461">
            <v>8</v>
          </cell>
          <cell r="AB461">
            <v>8</v>
          </cell>
          <cell r="AC461">
            <v>1128420</v>
          </cell>
        </row>
        <row r="462">
          <cell r="A462" t="str">
            <v>Eesti Tarbekunsti- ja Disainimuuseum</v>
          </cell>
          <cell r="B462" t="str">
            <v>70006932</v>
          </cell>
          <cell r="C462" t="str">
            <v>muuseum</v>
          </cell>
          <cell r="D462" t="str">
            <v>muuseumid</v>
          </cell>
          <cell r="E462">
            <v>11</v>
          </cell>
          <cell r="F462" t="str">
            <v>kultuuriasutused</v>
          </cell>
          <cell r="G462" t="str">
            <v>011</v>
          </cell>
          <cell r="H462" t="str">
            <v>Kultuuriministeerium</v>
          </cell>
          <cell r="I462" t="str">
            <v>KuM</v>
          </cell>
          <cell r="J462">
            <v>2</v>
          </cell>
          <cell r="K462">
            <v>7</v>
          </cell>
          <cell r="L462" t="str">
            <v>Keskvalitsuse hallatavad asutused</v>
          </cell>
          <cell r="M462" t="str">
            <v>hallatavad asutused</v>
          </cell>
          <cell r="N462">
            <v>1</v>
          </cell>
          <cell r="O462" t="str">
            <v>ameti- ja hallatavad asutused</v>
          </cell>
          <cell r="P462" t="str">
            <v>tugitööd</v>
          </cell>
          <cell r="Q462">
            <v>14</v>
          </cell>
          <cell r="R462">
            <v>14</v>
          </cell>
          <cell r="S462">
            <v>88666</v>
          </cell>
          <cell r="T462">
            <v>12</v>
          </cell>
          <cell r="U462">
            <v>12</v>
          </cell>
          <cell r="V462">
            <v>74726</v>
          </cell>
          <cell r="W462">
            <v>16</v>
          </cell>
          <cell r="X462">
            <v>15</v>
          </cell>
          <cell r="Y462">
            <v>98220</v>
          </cell>
          <cell r="Z462">
            <v>11</v>
          </cell>
          <cell r="AA462">
            <v>11</v>
          </cell>
          <cell r="AB462">
            <v>11</v>
          </cell>
          <cell r="AC462">
            <v>841712</v>
          </cell>
        </row>
        <row r="463">
          <cell r="A463" t="str">
            <v>Kohtute Raamatupidamiskeskus</v>
          </cell>
          <cell r="B463" t="str">
            <v>70007340</v>
          </cell>
          <cell r="C463" t="str">
            <v>70007340</v>
          </cell>
          <cell r="D463" t="str">
            <v>Kohtute Raamatupidamiskeskus</v>
          </cell>
          <cell r="E463">
            <v>15</v>
          </cell>
          <cell r="F463" t="str">
            <v>muu valitsussektor</v>
          </cell>
          <cell r="G463" t="str">
            <v>008</v>
          </cell>
          <cell r="H463" t="str">
            <v>Justiitsministeerium</v>
          </cell>
          <cell r="I463" t="str">
            <v>JuM</v>
          </cell>
          <cell r="J463">
            <v>2</v>
          </cell>
          <cell r="K463">
            <v>7</v>
          </cell>
          <cell r="L463" t="str">
            <v>Keskvalitsuse hallatavad asutused</v>
          </cell>
          <cell r="M463" t="str">
            <v>hallatavad asutused</v>
          </cell>
          <cell r="N463">
            <v>1</v>
          </cell>
          <cell r="O463" t="str">
            <v>ameti- ja hallatavad asutused</v>
          </cell>
          <cell r="P463" t="str">
            <v>juhitööd</v>
          </cell>
          <cell r="Q463">
            <v>1</v>
          </cell>
          <cell r="R463">
            <v>1</v>
          </cell>
          <cell r="S463">
            <v>26600</v>
          </cell>
          <cell r="T463">
            <v>1</v>
          </cell>
          <cell r="U463">
            <v>1</v>
          </cell>
          <cell r="V463">
            <v>26600</v>
          </cell>
          <cell r="W463">
            <v>1</v>
          </cell>
          <cell r="X463">
            <v>1</v>
          </cell>
          <cell r="Y463">
            <v>26600</v>
          </cell>
          <cell r="Z463">
            <v>1</v>
          </cell>
          <cell r="AA463">
            <v>1</v>
          </cell>
          <cell r="AB463">
            <v>1</v>
          </cell>
          <cell r="AC463">
            <v>319200</v>
          </cell>
        </row>
        <row r="464">
          <cell r="A464" t="str">
            <v>Kohtute Raamatupidamiskeskus</v>
          </cell>
          <cell r="B464" t="str">
            <v>70007340</v>
          </cell>
          <cell r="C464" t="str">
            <v>70007340</v>
          </cell>
          <cell r="D464" t="str">
            <v>Kohtute Raamatupidamiskeskus</v>
          </cell>
          <cell r="E464">
            <v>15</v>
          </cell>
          <cell r="F464" t="str">
            <v>muu valitsussektor</v>
          </cell>
          <cell r="G464" t="str">
            <v>008</v>
          </cell>
          <cell r="H464" t="str">
            <v>Justiitsministeerium</v>
          </cell>
          <cell r="I464" t="str">
            <v>JuM</v>
          </cell>
          <cell r="J464">
            <v>2</v>
          </cell>
          <cell r="K464">
            <v>7</v>
          </cell>
          <cell r="L464" t="str">
            <v>Keskvalitsuse hallatavad asutused</v>
          </cell>
          <cell r="M464" t="str">
            <v>hallatavad asutused</v>
          </cell>
          <cell r="N464">
            <v>1</v>
          </cell>
          <cell r="O464" t="str">
            <v>ameti- ja hallatavad asutused</v>
          </cell>
          <cell r="P464" t="str">
            <v>sisutööd</v>
          </cell>
          <cell r="Q464">
            <v>29</v>
          </cell>
          <cell r="R464">
            <v>28.5</v>
          </cell>
          <cell r="S464">
            <v>370545</v>
          </cell>
        </row>
        <row r="465">
          <cell r="A465" t="str">
            <v>Kohtute Raamatupidamiskeskus</v>
          </cell>
          <cell r="B465" t="str">
            <v>70007340</v>
          </cell>
          <cell r="C465" t="str">
            <v>70007340</v>
          </cell>
          <cell r="D465" t="str">
            <v>Kohtute Raamatupidamiskeskus</v>
          </cell>
          <cell r="E465">
            <v>15</v>
          </cell>
          <cell r="F465" t="str">
            <v>muu valitsussektor</v>
          </cell>
          <cell r="G465" t="str">
            <v>008</v>
          </cell>
          <cell r="H465" t="str">
            <v>Justiitsministeerium</v>
          </cell>
          <cell r="I465" t="str">
            <v>JuM</v>
          </cell>
          <cell r="J465">
            <v>2</v>
          </cell>
          <cell r="K465">
            <v>7</v>
          </cell>
          <cell r="L465" t="str">
            <v>Keskvalitsuse hallatavad asutused</v>
          </cell>
          <cell r="M465" t="str">
            <v>hallatavad asutused</v>
          </cell>
          <cell r="N465">
            <v>1</v>
          </cell>
          <cell r="O465" t="str">
            <v>ameti- ja hallatavad asutused</v>
          </cell>
          <cell r="P465" t="str">
            <v>tugitööd</v>
          </cell>
          <cell r="Q465">
            <v>4</v>
          </cell>
          <cell r="R465">
            <v>4</v>
          </cell>
          <cell r="S465">
            <v>34369</v>
          </cell>
          <cell r="T465">
            <v>27</v>
          </cell>
          <cell r="U465">
            <v>26.5</v>
          </cell>
          <cell r="V465">
            <v>326818</v>
          </cell>
          <cell r="W465">
            <v>27</v>
          </cell>
          <cell r="X465">
            <v>27</v>
          </cell>
          <cell r="Y465">
            <v>332364</v>
          </cell>
          <cell r="Z465">
            <v>27</v>
          </cell>
          <cell r="AA465">
            <v>27</v>
          </cell>
          <cell r="AB465">
            <v>27</v>
          </cell>
          <cell r="AC465">
            <v>3992808</v>
          </cell>
        </row>
        <row r="466">
          <cell r="A466" t="str">
            <v>Lääne Piirivalvepiirkond</v>
          </cell>
          <cell r="B466" t="str">
            <v>70007357</v>
          </cell>
          <cell r="C466" t="str">
            <v>PPA_grupp</v>
          </cell>
          <cell r="D466" t="str">
            <v>Politsei- ja Piirivalveameti grupp</v>
          </cell>
          <cell r="E466">
            <v>4</v>
          </cell>
          <cell r="F466" t="str">
            <v>sisejulgeoleku asutused</v>
          </cell>
          <cell r="G466" t="str">
            <v>015</v>
          </cell>
          <cell r="H466" t="str">
            <v>Siseministeerium</v>
          </cell>
          <cell r="I466" t="str">
            <v>SiM</v>
          </cell>
          <cell r="J466">
            <v>1</v>
          </cell>
          <cell r="K466">
            <v>3</v>
          </cell>
          <cell r="L466" t="str">
            <v>Ametid ja inspektsioonid</v>
          </cell>
          <cell r="M466" t="str">
            <v>ametiasutused</v>
          </cell>
          <cell r="N466">
            <v>1</v>
          </cell>
          <cell r="O466" t="str">
            <v>ameti- ja hallatavad asutused</v>
          </cell>
          <cell r="P466" t="str">
            <v>juhitööd</v>
          </cell>
          <cell r="Q466">
            <v>2</v>
          </cell>
          <cell r="R466">
            <v>2</v>
          </cell>
          <cell r="S466">
            <v>52995</v>
          </cell>
          <cell r="T466">
            <v>2</v>
          </cell>
          <cell r="U466">
            <v>2</v>
          </cell>
          <cell r="V466">
            <v>47260</v>
          </cell>
        </row>
        <row r="467">
          <cell r="A467" t="str">
            <v>Lääne Piirivalvepiirkond</v>
          </cell>
          <cell r="B467" t="str">
            <v>70007357</v>
          </cell>
          <cell r="C467" t="str">
            <v>PPA_grupp</v>
          </cell>
          <cell r="D467" t="str">
            <v>Politsei- ja Piirivalveameti grupp</v>
          </cell>
          <cell r="E467">
            <v>4</v>
          </cell>
          <cell r="F467" t="str">
            <v>sisejulgeoleku asutused</v>
          </cell>
          <cell r="G467" t="str">
            <v>015</v>
          </cell>
          <cell r="H467" t="str">
            <v>Siseministeerium</v>
          </cell>
          <cell r="I467" t="str">
            <v>SiM</v>
          </cell>
          <cell r="J467">
            <v>1</v>
          </cell>
          <cell r="K467">
            <v>3</v>
          </cell>
          <cell r="L467" t="str">
            <v>Ametid ja inspektsioonid</v>
          </cell>
          <cell r="M467" t="str">
            <v>ametiasutused</v>
          </cell>
          <cell r="N467">
            <v>1</v>
          </cell>
          <cell r="O467" t="str">
            <v>ameti- ja hallatavad asutused</v>
          </cell>
          <cell r="P467" t="str">
            <v>sisutööd</v>
          </cell>
          <cell r="Q467">
            <v>174</v>
          </cell>
          <cell r="R467">
            <v>174</v>
          </cell>
          <cell r="S467">
            <v>2354938</v>
          </cell>
          <cell r="T467">
            <v>175</v>
          </cell>
          <cell r="U467">
            <v>175</v>
          </cell>
          <cell r="V467">
            <v>2199752</v>
          </cell>
        </row>
        <row r="468">
          <cell r="A468" t="str">
            <v>Lääne Piirivalvepiirkond</v>
          </cell>
          <cell r="B468" t="str">
            <v>70007357</v>
          </cell>
          <cell r="C468" t="str">
            <v>PPA_grupp</v>
          </cell>
          <cell r="D468" t="str">
            <v>Politsei- ja Piirivalveameti grupp</v>
          </cell>
          <cell r="E468">
            <v>4</v>
          </cell>
          <cell r="F468" t="str">
            <v>sisejulgeoleku asutused</v>
          </cell>
          <cell r="G468" t="str">
            <v>015</v>
          </cell>
          <cell r="H468" t="str">
            <v>Siseministeerium</v>
          </cell>
          <cell r="I468" t="str">
            <v>SiM</v>
          </cell>
          <cell r="J468">
            <v>1</v>
          </cell>
          <cell r="K468">
            <v>3</v>
          </cell>
          <cell r="L468" t="str">
            <v>Ametid ja inspektsioonid</v>
          </cell>
          <cell r="M468" t="str">
            <v>ametiasutused</v>
          </cell>
          <cell r="N468">
            <v>1</v>
          </cell>
          <cell r="O468" t="str">
            <v>ameti- ja hallatavad asutused</v>
          </cell>
          <cell r="P468" t="str">
            <v>tugitööd</v>
          </cell>
          <cell r="Q468">
            <v>37</v>
          </cell>
          <cell r="R468">
            <v>37</v>
          </cell>
          <cell r="S468">
            <v>475295</v>
          </cell>
          <cell r="T468">
            <v>27</v>
          </cell>
          <cell r="U468">
            <v>27</v>
          </cell>
          <cell r="V468">
            <v>307015</v>
          </cell>
        </row>
        <row r="469">
          <cell r="A469" t="str">
            <v>Häirekeskus</v>
          </cell>
          <cell r="B469" t="str">
            <v>70007446</v>
          </cell>
          <cell r="C469" t="str">
            <v>PAA_grupp</v>
          </cell>
          <cell r="D469" t="str">
            <v>Päästeameti grupp</v>
          </cell>
          <cell r="E469">
            <v>4</v>
          </cell>
          <cell r="F469" t="str">
            <v>sisejulgeoleku asutused</v>
          </cell>
          <cell r="G469" t="str">
            <v>015</v>
          </cell>
          <cell r="H469" t="str">
            <v>Siseministeerium</v>
          </cell>
          <cell r="I469" t="str">
            <v>SiM</v>
          </cell>
          <cell r="J469">
            <v>1</v>
          </cell>
          <cell r="K469">
            <v>3</v>
          </cell>
          <cell r="L469" t="str">
            <v>Ametid ja inspektsioonid</v>
          </cell>
          <cell r="M469" t="str">
            <v>ametiasutused</v>
          </cell>
          <cell r="N469">
            <v>1</v>
          </cell>
          <cell r="O469" t="str">
            <v>ameti- ja hallatavad asutused</v>
          </cell>
          <cell r="P469" t="str">
            <v>juhitööd</v>
          </cell>
          <cell r="Q469">
            <v>2</v>
          </cell>
          <cell r="R469">
            <v>2</v>
          </cell>
          <cell r="S469">
            <v>66550</v>
          </cell>
          <cell r="T469">
            <v>2</v>
          </cell>
          <cell r="U469">
            <v>2</v>
          </cell>
          <cell r="V469">
            <v>61226</v>
          </cell>
          <cell r="W469">
            <v>2</v>
          </cell>
          <cell r="X469">
            <v>2</v>
          </cell>
          <cell r="Y469">
            <v>61226</v>
          </cell>
        </row>
        <row r="470">
          <cell r="A470" t="str">
            <v>Häirekeskus</v>
          </cell>
          <cell r="B470" t="str">
            <v>70007446</v>
          </cell>
          <cell r="C470" t="str">
            <v>PAA_grupp</v>
          </cell>
          <cell r="D470" t="str">
            <v>Päästeameti grupp</v>
          </cell>
          <cell r="E470">
            <v>4</v>
          </cell>
          <cell r="F470" t="str">
            <v>sisejulgeoleku asutused</v>
          </cell>
          <cell r="G470" t="str">
            <v>015</v>
          </cell>
          <cell r="H470" t="str">
            <v>Siseministeerium</v>
          </cell>
          <cell r="I470" t="str">
            <v>SiM</v>
          </cell>
          <cell r="J470">
            <v>1</v>
          </cell>
          <cell r="K470">
            <v>3</v>
          </cell>
          <cell r="L470" t="str">
            <v>Ametid ja inspektsioonid</v>
          </cell>
          <cell r="M470" t="str">
            <v>ametiasutused</v>
          </cell>
          <cell r="N470">
            <v>1</v>
          </cell>
          <cell r="O470" t="str">
            <v>ameti- ja hallatavad asutused</v>
          </cell>
          <cell r="P470" t="str">
            <v>sisutööd</v>
          </cell>
          <cell r="Q470">
            <v>151</v>
          </cell>
          <cell r="R470">
            <v>150.30000000000001</v>
          </cell>
          <cell r="S470">
            <v>2044956</v>
          </cell>
          <cell r="T470">
            <v>142</v>
          </cell>
          <cell r="U470">
            <v>139.25</v>
          </cell>
          <cell r="V470">
            <v>1778700</v>
          </cell>
          <cell r="W470">
            <v>139</v>
          </cell>
          <cell r="X470">
            <v>136.5</v>
          </cell>
          <cell r="Y470">
            <v>1730102</v>
          </cell>
        </row>
        <row r="471">
          <cell r="A471" t="str">
            <v>Häirekeskus</v>
          </cell>
          <cell r="B471" t="str">
            <v>70007446</v>
          </cell>
          <cell r="C471" t="str">
            <v>PAA_grupp</v>
          </cell>
          <cell r="D471" t="str">
            <v>Päästeameti grupp</v>
          </cell>
          <cell r="E471">
            <v>4</v>
          </cell>
          <cell r="F471" t="str">
            <v>sisejulgeoleku asutused</v>
          </cell>
          <cell r="G471" t="str">
            <v>015</v>
          </cell>
          <cell r="H471" t="str">
            <v>Siseministeerium</v>
          </cell>
          <cell r="I471" t="str">
            <v>SiM</v>
          </cell>
          <cell r="J471">
            <v>1</v>
          </cell>
          <cell r="K471">
            <v>3</v>
          </cell>
          <cell r="L471" t="str">
            <v>Ametid ja inspektsioonid</v>
          </cell>
          <cell r="M471" t="str">
            <v>ametiasutused</v>
          </cell>
          <cell r="N471">
            <v>1</v>
          </cell>
          <cell r="O471" t="str">
            <v>ameti- ja hallatavad asutused</v>
          </cell>
          <cell r="P471" t="str">
            <v>tugitööd</v>
          </cell>
          <cell r="Q471">
            <v>7</v>
          </cell>
          <cell r="R471">
            <v>7</v>
          </cell>
          <cell r="S471">
            <v>125500</v>
          </cell>
          <cell r="T471">
            <v>6</v>
          </cell>
          <cell r="U471">
            <v>6</v>
          </cell>
          <cell r="V471">
            <v>99360</v>
          </cell>
          <cell r="W471">
            <v>6</v>
          </cell>
          <cell r="X471">
            <v>6</v>
          </cell>
          <cell r="Y471">
            <v>100360</v>
          </cell>
        </row>
        <row r="472">
          <cell r="A472" t="str">
            <v>Põhja Regionaalne Maanteeamet</v>
          </cell>
          <cell r="B472" t="str">
            <v>70007541</v>
          </cell>
          <cell r="C472" t="str">
            <v>MAA_grupp</v>
          </cell>
          <cell r="D472" t="str">
            <v>Maanteeameti grupp</v>
          </cell>
          <cell r="E472">
            <v>5</v>
          </cell>
          <cell r="F472" t="str">
            <v>muud ametid ja inspektsioonid</v>
          </cell>
          <cell r="G472" t="str">
            <v>012</v>
          </cell>
          <cell r="H472" t="str">
            <v>Majandus- ja Kommunikatsiooniministeerium</v>
          </cell>
          <cell r="I472" t="str">
            <v>MKM</v>
          </cell>
          <cell r="J472">
            <v>1</v>
          </cell>
          <cell r="K472">
            <v>3</v>
          </cell>
          <cell r="L472" t="str">
            <v>Ametid ja inspektsioonid</v>
          </cell>
          <cell r="M472" t="str">
            <v>ametiasutused</v>
          </cell>
          <cell r="N472">
            <v>1</v>
          </cell>
          <cell r="O472" t="str">
            <v>ameti- ja hallatavad asutused</v>
          </cell>
          <cell r="P472" t="str">
            <v>juhitööd</v>
          </cell>
          <cell r="Q472">
            <v>3</v>
          </cell>
          <cell r="R472">
            <v>3</v>
          </cell>
          <cell r="S472">
            <v>119500</v>
          </cell>
          <cell r="T472">
            <v>4</v>
          </cell>
          <cell r="U472">
            <v>4</v>
          </cell>
          <cell r="V472">
            <v>148500</v>
          </cell>
          <cell r="W472">
            <v>4</v>
          </cell>
          <cell r="X472">
            <v>4</v>
          </cell>
          <cell r="Y472">
            <v>150240</v>
          </cell>
        </row>
        <row r="473">
          <cell r="A473" t="str">
            <v>Põhja Regionaalne Maanteeamet</v>
          </cell>
          <cell r="B473" t="str">
            <v>70007541</v>
          </cell>
          <cell r="C473" t="str">
            <v>MAA_grupp</v>
          </cell>
          <cell r="D473" t="str">
            <v>Maanteeameti grupp</v>
          </cell>
          <cell r="E473">
            <v>5</v>
          </cell>
          <cell r="F473" t="str">
            <v>muud ametid ja inspektsioonid</v>
          </cell>
          <cell r="G473" t="str">
            <v>012</v>
          </cell>
          <cell r="H473" t="str">
            <v>Majandus- ja Kommunikatsiooniministeerium</v>
          </cell>
          <cell r="I473" t="str">
            <v>MKM</v>
          </cell>
          <cell r="J473">
            <v>1</v>
          </cell>
          <cell r="K473">
            <v>3</v>
          </cell>
          <cell r="L473" t="str">
            <v>Ametid ja inspektsioonid</v>
          </cell>
          <cell r="M473" t="str">
            <v>ametiasutused</v>
          </cell>
          <cell r="N473">
            <v>1</v>
          </cell>
          <cell r="O473" t="str">
            <v>ameti- ja hallatavad asutused</v>
          </cell>
          <cell r="P473" t="str">
            <v>sisutööd</v>
          </cell>
          <cell r="Q473">
            <v>28</v>
          </cell>
          <cell r="R473">
            <v>28</v>
          </cell>
          <cell r="S473">
            <v>599500</v>
          </cell>
          <cell r="T473">
            <v>24</v>
          </cell>
          <cell r="U473">
            <v>24</v>
          </cell>
          <cell r="V473">
            <v>508535</v>
          </cell>
          <cell r="W473">
            <v>88</v>
          </cell>
          <cell r="X473">
            <v>88</v>
          </cell>
          <cell r="Y473">
            <v>1246805</v>
          </cell>
        </row>
        <row r="474">
          <cell r="A474" t="str">
            <v>Põhja Regionaalne Maanteeamet</v>
          </cell>
          <cell r="B474" t="str">
            <v>70007541</v>
          </cell>
          <cell r="C474" t="str">
            <v>MAA_grupp</v>
          </cell>
          <cell r="D474" t="str">
            <v>Maanteeameti grupp</v>
          </cell>
          <cell r="E474">
            <v>5</v>
          </cell>
          <cell r="F474" t="str">
            <v>muud ametid ja inspektsioonid</v>
          </cell>
          <cell r="G474" t="str">
            <v>012</v>
          </cell>
          <cell r="H474" t="str">
            <v>Majandus- ja Kommunikatsiooniministeerium</v>
          </cell>
          <cell r="I474" t="str">
            <v>MKM</v>
          </cell>
          <cell r="J474">
            <v>1</v>
          </cell>
          <cell r="K474">
            <v>3</v>
          </cell>
          <cell r="L474" t="str">
            <v>Ametid ja inspektsioonid</v>
          </cell>
          <cell r="M474" t="str">
            <v>ametiasutused</v>
          </cell>
          <cell r="N474">
            <v>1</v>
          </cell>
          <cell r="O474" t="str">
            <v>ameti- ja hallatavad asutused</v>
          </cell>
          <cell r="P474" t="str">
            <v>tugitööd</v>
          </cell>
          <cell r="Q474">
            <v>13</v>
          </cell>
          <cell r="R474">
            <v>12.6</v>
          </cell>
          <cell r="S474">
            <v>235600</v>
          </cell>
          <cell r="T474">
            <v>85</v>
          </cell>
          <cell r="U474">
            <v>84.6</v>
          </cell>
          <cell r="V474">
            <v>1072925</v>
          </cell>
          <cell r="W474">
            <v>18</v>
          </cell>
          <cell r="X474">
            <v>18</v>
          </cell>
          <cell r="Y474">
            <v>314110</v>
          </cell>
        </row>
        <row r="475">
          <cell r="A475" t="str">
            <v>Kaitseressursside Amet</v>
          </cell>
          <cell r="B475" t="str">
            <v>70007647</v>
          </cell>
          <cell r="C475" t="str">
            <v>70007647</v>
          </cell>
          <cell r="D475" t="str">
            <v>Kaitseressursside Amet</v>
          </cell>
          <cell r="E475">
            <v>6</v>
          </cell>
          <cell r="F475" t="str">
            <v>kaitsejõud</v>
          </cell>
          <cell r="G475" t="str">
            <v>009</v>
          </cell>
          <cell r="H475" t="str">
            <v>Kaitseministeerium</v>
          </cell>
          <cell r="I475" t="str">
            <v>KaM</v>
          </cell>
          <cell r="J475">
            <v>1</v>
          </cell>
          <cell r="K475">
            <v>3</v>
          </cell>
          <cell r="L475" t="str">
            <v>Ametid ja inspektsioonid</v>
          </cell>
          <cell r="M475" t="str">
            <v>ametiasutused</v>
          </cell>
          <cell r="N475">
            <v>1</v>
          </cell>
          <cell r="O475" t="str">
            <v>ameti- ja hallatavad asutused</v>
          </cell>
          <cell r="P475" t="str">
            <v>juhitööd</v>
          </cell>
          <cell r="Q475">
            <v>2</v>
          </cell>
          <cell r="R475">
            <v>2</v>
          </cell>
          <cell r="S475">
            <v>73441</v>
          </cell>
          <cell r="T475">
            <v>2</v>
          </cell>
          <cell r="U475">
            <v>2</v>
          </cell>
          <cell r="V475">
            <v>68504</v>
          </cell>
          <cell r="W475">
            <v>2</v>
          </cell>
          <cell r="X475">
            <v>2</v>
          </cell>
          <cell r="Y475">
            <v>68503</v>
          </cell>
          <cell r="Z475">
            <v>2</v>
          </cell>
          <cell r="AA475">
            <v>2</v>
          </cell>
          <cell r="AB475">
            <v>2</v>
          </cell>
          <cell r="AC475">
            <v>822048</v>
          </cell>
        </row>
        <row r="476">
          <cell r="A476" t="str">
            <v>Kaitseressursside Amet</v>
          </cell>
          <cell r="B476" t="str">
            <v>70007647</v>
          </cell>
          <cell r="C476" t="str">
            <v>70007647</v>
          </cell>
          <cell r="D476" t="str">
            <v>Kaitseressursside Amet</v>
          </cell>
          <cell r="E476">
            <v>6</v>
          </cell>
          <cell r="F476" t="str">
            <v>kaitsejõud</v>
          </cell>
          <cell r="G476" t="str">
            <v>009</v>
          </cell>
          <cell r="H476" t="str">
            <v>Kaitseministeerium</v>
          </cell>
          <cell r="I476" t="str">
            <v>KaM</v>
          </cell>
          <cell r="J476">
            <v>1</v>
          </cell>
          <cell r="K476">
            <v>3</v>
          </cell>
          <cell r="L476" t="str">
            <v>Ametid ja inspektsioonid</v>
          </cell>
          <cell r="M476" t="str">
            <v>ametiasutused</v>
          </cell>
          <cell r="N476">
            <v>1</v>
          </cell>
          <cell r="O476" t="str">
            <v>ameti- ja hallatavad asutused</v>
          </cell>
          <cell r="P476" t="str">
            <v>sisutööd</v>
          </cell>
          <cell r="Q476">
            <v>55</v>
          </cell>
          <cell r="R476">
            <v>54.5</v>
          </cell>
          <cell r="S476">
            <v>913973</v>
          </cell>
          <cell r="T476">
            <v>56</v>
          </cell>
          <cell r="U476">
            <v>55.5</v>
          </cell>
          <cell r="V476">
            <v>908175</v>
          </cell>
          <cell r="W476">
            <v>55</v>
          </cell>
          <cell r="X476">
            <v>54.3</v>
          </cell>
          <cell r="Y476">
            <v>887493</v>
          </cell>
          <cell r="Z476">
            <v>55</v>
          </cell>
          <cell r="AA476">
            <v>61</v>
          </cell>
          <cell r="AB476">
            <v>58</v>
          </cell>
          <cell r="AC476">
            <v>11381124</v>
          </cell>
        </row>
        <row r="477">
          <cell r="A477" t="str">
            <v>Kaitseressursside Amet</v>
          </cell>
          <cell r="B477" t="str">
            <v>70007647</v>
          </cell>
          <cell r="C477" t="str">
            <v>70007647</v>
          </cell>
          <cell r="D477" t="str">
            <v>Kaitseressursside Amet</v>
          </cell>
          <cell r="E477">
            <v>6</v>
          </cell>
          <cell r="F477" t="str">
            <v>kaitsejõud</v>
          </cell>
          <cell r="G477" t="str">
            <v>009</v>
          </cell>
          <cell r="H477" t="str">
            <v>Kaitseministeerium</v>
          </cell>
          <cell r="I477" t="str">
            <v>KaM</v>
          </cell>
          <cell r="J477">
            <v>1</v>
          </cell>
          <cell r="K477">
            <v>3</v>
          </cell>
          <cell r="L477" t="str">
            <v>Ametid ja inspektsioonid</v>
          </cell>
          <cell r="M477" t="str">
            <v>ametiasutused</v>
          </cell>
          <cell r="N477">
            <v>1</v>
          </cell>
          <cell r="O477" t="str">
            <v>ameti- ja hallatavad asutused</v>
          </cell>
          <cell r="P477" t="str">
            <v>tugitööd</v>
          </cell>
          <cell r="Q477">
            <v>36</v>
          </cell>
          <cell r="R477">
            <v>36</v>
          </cell>
          <cell r="S477">
            <v>577970</v>
          </cell>
          <cell r="T477">
            <v>29</v>
          </cell>
          <cell r="U477">
            <v>29</v>
          </cell>
          <cell r="V477">
            <v>437261</v>
          </cell>
          <cell r="W477">
            <v>29</v>
          </cell>
          <cell r="X477">
            <v>29</v>
          </cell>
          <cell r="Y477">
            <v>437915</v>
          </cell>
          <cell r="Z477">
            <v>29</v>
          </cell>
          <cell r="AA477">
            <v>32</v>
          </cell>
          <cell r="AB477">
            <v>32</v>
          </cell>
          <cell r="AC477">
            <v>6085928</v>
          </cell>
        </row>
        <row r="478">
          <cell r="A478" t="str">
            <v>Lõuna-Eesti Päästekeskus</v>
          </cell>
          <cell r="B478" t="str">
            <v>70007854</v>
          </cell>
          <cell r="C478" t="str">
            <v>PAA_grupp</v>
          </cell>
          <cell r="D478" t="str">
            <v>Päästeameti grupp</v>
          </cell>
          <cell r="E478">
            <v>4</v>
          </cell>
          <cell r="F478" t="str">
            <v>sisejulgeoleku asutused</v>
          </cell>
          <cell r="G478" t="str">
            <v>015</v>
          </cell>
          <cell r="H478" t="str">
            <v>Siseministeerium</v>
          </cell>
          <cell r="I478" t="str">
            <v>SiM</v>
          </cell>
          <cell r="J478">
            <v>1</v>
          </cell>
          <cell r="K478">
            <v>3</v>
          </cell>
          <cell r="L478" t="str">
            <v>Ametid ja inspektsioonid</v>
          </cell>
          <cell r="M478" t="str">
            <v>ametiasutused</v>
          </cell>
          <cell r="N478">
            <v>1</v>
          </cell>
          <cell r="O478" t="str">
            <v>ameti- ja hallatavad asutused</v>
          </cell>
          <cell r="P478" t="str">
            <v>juhitööd</v>
          </cell>
          <cell r="Q478">
            <v>1</v>
          </cell>
          <cell r="R478">
            <v>1</v>
          </cell>
          <cell r="S478">
            <v>36000</v>
          </cell>
          <cell r="T478">
            <v>1</v>
          </cell>
          <cell r="U478">
            <v>1</v>
          </cell>
          <cell r="V478">
            <v>33120</v>
          </cell>
          <cell r="W478">
            <v>1</v>
          </cell>
          <cell r="X478">
            <v>1</v>
          </cell>
          <cell r="Y478">
            <v>33120</v>
          </cell>
        </row>
        <row r="479">
          <cell r="A479" t="str">
            <v>Lõuna-Eesti Päästekeskus</v>
          </cell>
          <cell r="B479" t="str">
            <v>70007854</v>
          </cell>
          <cell r="C479" t="str">
            <v>PAA_grupp</v>
          </cell>
          <cell r="D479" t="str">
            <v>Päästeameti grupp</v>
          </cell>
          <cell r="E479">
            <v>4</v>
          </cell>
          <cell r="F479" t="str">
            <v>sisejulgeoleku asutused</v>
          </cell>
          <cell r="G479" t="str">
            <v>015</v>
          </cell>
          <cell r="H479" t="str">
            <v>Siseministeerium</v>
          </cell>
          <cell r="I479" t="str">
            <v>SiM</v>
          </cell>
          <cell r="J479">
            <v>1</v>
          </cell>
          <cell r="K479">
            <v>3</v>
          </cell>
          <cell r="L479" t="str">
            <v>Ametid ja inspektsioonid</v>
          </cell>
          <cell r="M479" t="str">
            <v>ametiasutused</v>
          </cell>
          <cell r="N479">
            <v>1</v>
          </cell>
          <cell r="O479" t="str">
            <v>ameti- ja hallatavad asutused</v>
          </cell>
          <cell r="P479" t="str">
            <v>sisutööd</v>
          </cell>
          <cell r="Q479">
            <v>644</v>
          </cell>
          <cell r="R479">
            <v>640.79999999999995</v>
          </cell>
          <cell r="S479">
            <v>7302350</v>
          </cell>
          <cell r="T479">
            <v>634</v>
          </cell>
          <cell r="U479">
            <v>626.79999999999995</v>
          </cell>
          <cell r="V479">
            <v>6607944</v>
          </cell>
          <cell r="W479">
            <v>619</v>
          </cell>
          <cell r="X479">
            <v>611</v>
          </cell>
          <cell r="Y479">
            <v>6489693</v>
          </cell>
        </row>
        <row r="480">
          <cell r="A480" t="str">
            <v>Lõuna-Eesti Päästekeskus</v>
          </cell>
          <cell r="B480" t="str">
            <v>70007854</v>
          </cell>
          <cell r="C480" t="str">
            <v>PAA_grupp</v>
          </cell>
          <cell r="D480" t="str">
            <v>Päästeameti grupp</v>
          </cell>
          <cell r="E480">
            <v>4</v>
          </cell>
          <cell r="F480" t="str">
            <v>sisejulgeoleku asutused</v>
          </cell>
          <cell r="G480" t="str">
            <v>015</v>
          </cell>
          <cell r="H480" t="str">
            <v>Siseministeerium</v>
          </cell>
          <cell r="I480" t="str">
            <v>SiM</v>
          </cell>
          <cell r="J480">
            <v>1</v>
          </cell>
          <cell r="K480">
            <v>3</v>
          </cell>
          <cell r="L480" t="str">
            <v>Ametid ja inspektsioonid</v>
          </cell>
          <cell r="M480" t="str">
            <v>ametiasutused</v>
          </cell>
          <cell r="N480">
            <v>1</v>
          </cell>
          <cell r="O480" t="str">
            <v>ameti- ja hallatavad asutused</v>
          </cell>
          <cell r="P480" t="str">
            <v>tugitööd</v>
          </cell>
          <cell r="Q480">
            <v>44</v>
          </cell>
          <cell r="R480">
            <v>44</v>
          </cell>
          <cell r="S480">
            <v>547957</v>
          </cell>
          <cell r="T480">
            <v>45.5</v>
          </cell>
          <cell r="U480">
            <v>44.870000000000005</v>
          </cell>
          <cell r="V480">
            <v>522264</v>
          </cell>
          <cell r="W480">
            <v>45</v>
          </cell>
          <cell r="X480">
            <v>43.870000000000005</v>
          </cell>
          <cell r="Y480">
            <v>508003</v>
          </cell>
        </row>
        <row r="481">
          <cell r="A481" t="str">
            <v>Lääne-Eesti Päästekeskus</v>
          </cell>
          <cell r="B481" t="str">
            <v>70007943</v>
          </cell>
          <cell r="C481" t="str">
            <v>PAA_grupp</v>
          </cell>
          <cell r="D481" t="str">
            <v>Päästeameti grupp</v>
          </cell>
          <cell r="E481">
            <v>4</v>
          </cell>
          <cell r="F481" t="str">
            <v>sisejulgeoleku asutused</v>
          </cell>
          <cell r="G481" t="str">
            <v>015</v>
          </cell>
          <cell r="H481" t="str">
            <v>Siseministeerium</v>
          </cell>
          <cell r="I481" t="str">
            <v>SiM</v>
          </cell>
          <cell r="J481">
            <v>1</v>
          </cell>
          <cell r="K481">
            <v>3</v>
          </cell>
          <cell r="L481" t="str">
            <v>Ametid ja inspektsioonid</v>
          </cell>
          <cell r="M481" t="str">
            <v>ametiasutused</v>
          </cell>
          <cell r="N481">
            <v>1</v>
          </cell>
          <cell r="O481" t="str">
            <v>ameti- ja hallatavad asutused</v>
          </cell>
          <cell r="P481" t="str">
            <v>juhitööd</v>
          </cell>
          <cell r="Q481">
            <v>1</v>
          </cell>
          <cell r="R481">
            <v>1</v>
          </cell>
          <cell r="S481">
            <v>36000</v>
          </cell>
          <cell r="T481">
            <v>1</v>
          </cell>
          <cell r="U481">
            <v>1</v>
          </cell>
          <cell r="V481">
            <v>33120</v>
          </cell>
          <cell r="W481">
            <v>1</v>
          </cell>
          <cell r="X481">
            <v>1</v>
          </cell>
          <cell r="Y481">
            <v>33120</v>
          </cell>
        </row>
        <row r="482">
          <cell r="A482" t="str">
            <v>Lääne-Eesti Päästekeskus</v>
          </cell>
          <cell r="B482" t="str">
            <v>70007943</v>
          </cell>
          <cell r="C482" t="str">
            <v>PAA_grupp</v>
          </cell>
          <cell r="D482" t="str">
            <v>Päästeameti grupp</v>
          </cell>
          <cell r="E482">
            <v>4</v>
          </cell>
          <cell r="F482" t="str">
            <v>sisejulgeoleku asutused</v>
          </cell>
          <cell r="G482" t="str">
            <v>015</v>
          </cell>
          <cell r="H482" t="str">
            <v>Siseministeerium</v>
          </cell>
          <cell r="I482" t="str">
            <v>SiM</v>
          </cell>
          <cell r="J482">
            <v>1</v>
          </cell>
          <cell r="K482">
            <v>3</v>
          </cell>
          <cell r="L482" t="str">
            <v>Ametid ja inspektsioonid</v>
          </cell>
          <cell r="M482" t="str">
            <v>ametiasutused</v>
          </cell>
          <cell r="N482">
            <v>1</v>
          </cell>
          <cell r="O482" t="str">
            <v>ameti- ja hallatavad asutused</v>
          </cell>
          <cell r="P482" t="str">
            <v>sisutööd</v>
          </cell>
          <cell r="Q482">
            <v>535</v>
          </cell>
          <cell r="R482">
            <v>528.25</v>
          </cell>
          <cell r="S482">
            <v>5867006</v>
          </cell>
          <cell r="T482">
            <v>544</v>
          </cell>
          <cell r="U482">
            <v>537.75</v>
          </cell>
          <cell r="V482">
            <v>5512009</v>
          </cell>
          <cell r="W482">
            <v>542</v>
          </cell>
          <cell r="X482">
            <v>537.75</v>
          </cell>
          <cell r="Y482">
            <v>5494241</v>
          </cell>
        </row>
        <row r="483">
          <cell r="A483" t="str">
            <v>Lääne-Eesti Päästekeskus</v>
          </cell>
          <cell r="B483" t="str">
            <v>70007943</v>
          </cell>
          <cell r="C483" t="str">
            <v>PAA_grupp</v>
          </cell>
          <cell r="D483" t="str">
            <v>Päästeameti grupp</v>
          </cell>
          <cell r="E483">
            <v>4</v>
          </cell>
          <cell r="F483" t="str">
            <v>sisejulgeoleku asutused</v>
          </cell>
          <cell r="G483" t="str">
            <v>015</v>
          </cell>
          <cell r="H483" t="str">
            <v>Siseministeerium</v>
          </cell>
          <cell r="I483" t="str">
            <v>SiM</v>
          </cell>
          <cell r="J483">
            <v>1</v>
          </cell>
          <cell r="K483">
            <v>3</v>
          </cell>
          <cell r="L483" t="str">
            <v>Ametid ja inspektsioonid</v>
          </cell>
          <cell r="M483" t="str">
            <v>ametiasutused</v>
          </cell>
          <cell r="N483">
            <v>1</v>
          </cell>
          <cell r="O483" t="str">
            <v>ameti- ja hallatavad asutused</v>
          </cell>
          <cell r="P483" t="str">
            <v>tugitööd</v>
          </cell>
          <cell r="Q483">
            <v>33</v>
          </cell>
          <cell r="R483">
            <v>33</v>
          </cell>
          <cell r="S483">
            <v>431848</v>
          </cell>
          <cell r="T483">
            <v>31</v>
          </cell>
          <cell r="U483">
            <v>31</v>
          </cell>
          <cell r="V483">
            <v>394576</v>
          </cell>
          <cell r="W483">
            <v>29</v>
          </cell>
          <cell r="X483">
            <v>29</v>
          </cell>
          <cell r="Y483">
            <v>360598</v>
          </cell>
        </row>
        <row r="484">
          <cell r="A484" t="str">
            <v>Ida-Eesti Päästekeskus</v>
          </cell>
          <cell r="B484" t="str">
            <v>70007950</v>
          </cell>
          <cell r="C484" t="str">
            <v>PAA_grupp</v>
          </cell>
          <cell r="D484" t="str">
            <v>Päästeameti grupp</v>
          </cell>
          <cell r="E484">
            <v>4</v>
          </cell>
          <cell r="F484" t="str">
            <v>sisejulgeoleku asutused</v>
          </cell>
          <cell r="G484" t="str">
            <v>015</v>
          </cell>
          <cell r="H484" t="str">
            <v>Siseministeerium</v>
          </cell>
          <cell r="I484" t="str">
            <v>SiM</v>
          </cell>
          <cell r="J484">
            <v>1</v>
          </cell>
          <cell r="K484">
            <v>3</v>
          </cell>
          <cell r="L484" t="str">
            <v>Ametid ja inspektsioonid</v>
          </cell>
          <cell r="M484" t="str">
            <v>ametiasutused</v>
          </cell>
          <cell r="N484">
            <v>1</v>
          </cell>
          <cell r="O484" t="str">
            <v>ameti- ja hallatavad asutused</v>
          </cell>
          <cell r="P484" t="str">
            <v>juhitööd</v>
          </cell>
          <cell r="Q484">
            <v>1</v>
          </cell>
          <cell r="R484">
            <v>1</v>
          </cell>
          <cell r="S484">
            <v>36000</v>
          </cell>
          <cell r="T484">
            <v>1</v>
          </cell>
          <cell r="U484">
            <v>1</v>
          </cell>
          <cell r="V484">
            <v>34960</v>
          </cell>
          <cell r="W484">
            <v>1</v>
          </cell>
          <cell r="X484">
            <v>1</v>
          </cell>
          <cell r="Y484">
            <v>34960</v>
          </cell>
        </row>
        <row r="485">
          <cell r="A485" t="str">
            <v>Ida-Eesti Päästekeskus</v>
          </cell>
          <cell r="B485" t="str">
            <v>70007950</v>
          </cell>
          <cell r="C485" t="str">
            <v>PAA_grupp</v>
          </cell>
          <cell r="D485" t="str">
            <v>Päästeameti grupp</v>
          </cell>
          <cell r="E485">
            <v>4</v>
          </cell>
          <cell r="F485" t="str">
            <v>sisejulgeoleku asutused</v>
          </cell>
          <cell r="G485" t="str">
            <v>015</v>
          </cell>
          <cell r="H485" t="str">
            <v>Siseministeerium</v>
          </cell>
          <cell r="I485" t="str">
            <v>SiM</v>
          </cell>
          <cell r="J485">
            <v>1</v>
          </cell>
          <cell r="K485">
            <v>3</v>
          </cell>
          <cell r="L485" t="str">
            <v>Ametid ja inspektsioonid</v>
          </cell>
          <cell r="M485" t="str">
            <v>ametiasutused</v>
          </cell>
          <cell r="N485">
            <v>1</v>
          </cell>
          <cell r="O485" t="str">
            <v>ameti- ja hallatavad asutused</v>
          </cell>
          <cell r="P485" t="str">
            <v>sisutööd</v>
          </cell>
          <cell r="Q485">
            <v>419</v>
          </cell>
          <cell r="R485">
            <v>419</v>
          </cell>
          <cell r="S485">
            <v>4920563</v>
          </cell>
          <cell r="T485">
            <v>398</v>
          </cell>
          <cell r="U485">
            <v>398</v>
          </cell>
          <cell r="V485">
            <v>4320548</v>
          </cell>
          <cell r="W485">
            <v>388</v>
          </cell>
          <cell r="X485">
            <v>388</v>
          </cell>
          <cell r="Y485">
            <v>4227637</v>
          </cell>
        </row>
        <row r="486">
          <cell r="A486" t="str">
            <v>Ida-Eesti Päästekeskus</v>
          </cell>
          <cell r="B486" t="str">
            <v>70007950</v>
          </cell>
          <cell r="C486" t="str">
            <v>PAA_grupp</v>
          </cell>
          <cell r="D486" t="str">
            <v>Päästeameti grupp</v>
          </cell>
          <cell r="E486">
            <v>4</v>
          </cell>
          <cell r="F486" t="str">
            <v>sisejulgeoleku asutused</v>
          </cell>
          <cell r="G486" t="str">
            <v>015</v>
          </cell>
          <cell r="H486" t="str">
            <v>Siseministeerium</v>
          </cell>
          <cell r="I486" t="str">
            <v>SiM</v>
          </cell>
          <cell r="J486">
            <v>1</v>
          </cell>
          <cell r="K486">
            <v>3</v>
          </cell>
          <cell r="L486" t="str">
            <v>Ametid ja inspektsioonid</v>
          </cell>
          <cell r="M486" t="str">
            <v>ametiasutused</v>
          </cell>
          <cell r="N486">
            <v>1</v>
          </cell>
          <cell r="O486" t="str">
            <v>ameti- ja hallatavad asutused</v>
          </cell>
          <cell r="P486" t="str">
            <v>tugitööd</v>
          </cell>
          <cell r="Q486">
            <v>40</v>
          </cell>
          <cell r="R486">
            <v>40</v>
          </cell>
          <cell r="S486">
            <v>513324</v>
          </cell>
          <cell r="T486">
            <v>37</v>
          </cell>
          <cell r="U486">
            <v>37</v>
          </cell>
          <cell r="V486">
            <v>458966</v>
          </cell>
          <cell r="W486">
            <v>36</v>
          </cell>
          <cell r="X486">
            <v>35.5</v>
          </cell>
          <cell r="Y486">
            <v>443970</v>
          </cell>
        </row>
        <row r="487">
          <cell r="A487" t="str">
            <v>Siseministeeriumi infotehnoloogia- ja arenduskesku</v>
          </cell>
          <cell r="B487" t="str">
            <v>70008440</v>
          </cell>
          <cell r="C487" t="str">
            <v>teadus</v>
          </cell>
          <cell r="D487" t="str">
            <v>teadus- ja arendusasutused</v>
          </cell>
          <cell r="E487">
            <v>10</v>
          </cell>
          <cell r="F487" t="str">
            <v>teadus-haridusasutused</v>
          </cell>
          <cell r="G487" t="str">
            <v>015</v>
          </cell>
          <cell r="H487" t="str">
            <v>Siseministeerium</v>
          </cell>
          <cell r="I487" t="str">
            <v>SiM</v>
          </cell>
          <cell r="J487">
            <v>2</v>
          </cell>
          <cell r="K487">
            <v>7</v>
          </cell>
          <cell r="L487" t="str">
            <v>Keskvalitsuse hallatavad asutused</v>
          </cell>
          <cell r="M487" t="str">
            <v>hallatavad asutused</v>
          </cell>
          <cell r="N487">
            <v>1</v>
          </cell>
          <cell r="O487" t="str">
            <v>ameti- ja hallatavad asutused</v>
          </cell>
          <cell r="P487" t="str">
            <v>juhitööd</v>
          </cell>
          <cell r="Q487">
            <v>1</v>
          </cell>
          <cell r="R487">
            <v>1</v>
          </cell>
          <cell r="S487">
            <v>60000</v>
          </cell>
          <cell r="T487">
            <v>2</v>
          </cell>
          <cell r="U487">
            <v>1.2</v>
          </cell>
          <cell r="V487">
            <v>65200</v>
          </cell>
          <cell r="W487">
            <v>2</v>
          </cell>
          <cell r="X487">
            <v>1.2</v>
          </cell>
          <cell r="Y487">
            <v>65200</v>
          </cell>
          <cell r="Z487">
            <v>2</v>
          </cell>
          <cell r="AA487">
            <v>2</v>
          </cell>
          <cell r="AB487">
            <v>2</v>
          </cell>
          <cell r="AC487">
            <v>1236480</v>
          </cell>
        </row>
        <row r="488">
          <cell r="A488" t="str">
            <v>Siseministeeriumi infotehnoloogia- ja arenduskesku</v>
          </cell>
          <cell r="B488" t="str">
            <v>70008440</v>
          </cell>
          <cell r="C488" t="str">
            <v>teadus</v>
          </cell>
          <cell r="D488" t="str">
            <v>teadus- ja arendusasutused</v>
          </cell>
          <cell r="E488">
            <v>10</v>
          </cell>
          <cell r="F488" t="str">
            <v>teadus-haridusasutused</v>
          </cell>
          <cell r="G488" t="str">
            <v>015</v>
          </cell>
          <cell r="H488" t="str">
            <v>Siseministeerium</v>
          </cell>
          <cell r="I488" t="str">
            <v>SiM</v>
          </cell>
          <cell r="J488">
            <v>2</v>
          </cell>
          <cell r="K488">
            <v>7</v>
          </cell>
          <cell r="L488" t="str">
            <v>Keskvalitsuse hallatavad asutused</v>
          </cell>
          <cell r="M488" t="str">
            <v>hallatavad asutused</v>
          </cell>
          <cell r="N488">
            <v>1</v>
          </cell>
          <cell r="O488" t="str">
            <v>ameti- ja hallatavad asutused</v>
          </cell>
          <cell r="P488" t="str">
            <v>sisutööd</v>
          </cell>
          <cell r="Q488">
            <v>62</v>
          </cell>
          <cell r="R488">
            <v>61.5</v>
          </cell>
          <cell r="S488">
            <v>1797604</v>
          </cell>
          <cell r="T488">
            <v>82</v>
          </cell>
          <cell r="U488">
            <v>79.399999999999991</v>
          </cell>
          <cell r="V488">
            <v>2022987</v>
          </cell>
          <cell r="W488">
            <v>186</v>
          </cell>
          <cell r="X488">
            <v>181.05</v>
          </cell>
          <cell r="Y488">
            <v>3737310</v>
          </cell>
          <cell r="Z488">
            <v>184</v>
          </cell>
          <cell r="AA488">
            <v>184</v>
          </cell>
          <cell r="AB488">
            <v>184</v>
          </cell>
          <cell r="AC488">
            <v>46124808</v>
          </cell>
        </row>
        <row r="489">
          <cell r="A489" t="str">
            <v>Siseministeeriumi infotehnoloogia- ja arenduskesku</v>
          </cell>
          <cell r="B489" t="str">
            <v>70008440</v>
          </cell>
          <cell r="C489" t="str">
            <v>teadus</v>
          </cell>
          <cell r="D489" t="str">
            <v>teadus- ja arendusasutused</v>
          </cell>
          <cell r="E489">
            <v>10</v>
          </cell>
          <cell r="F489" t="str">
            <v>teadus-haridusasutused</v>
          </cell>
          <cell r="G489" t="str">
            <v>015</v>
          </cell>
          <cell r="H489" t="str">
            <v>Siseministeerium</v>
          </cell>
          <cell r="I489" t="str">
            <v>SiM</v>
          </cell>
          <cell r="J489">
            <v>2</v>
          </cell>
          <cell r="K489">
            <v>7</v>
          </cell>
          <cell r="L489" t="str">
            <v>Keskvalitsuse hallatavad asutused</v>
          </cell>
          <cell r="M489" t="str">
            <v>hallatavad asutused</v>
          </cell>
          <cell r="N489">
            <v>1</v>
          </cell>
          <cell r="O489" t="str">
            <v>ameti- ja hallatavad asutused</v>
          </cell>
          <cell r="P489" t="str">
            <v>tugitööd</v>
          </cell>
          <cell r="Q489">
            <v>12</v>
          </cell>
          <cell r="R489">
            <v>12</v>
          </cell>
          <cell r="S489">
            <v>265900</v>
          </cell>
          <cell r="T489">
            <v>18</v>
          </cell>
          <cell r="U489">
            <v>17.5</v>
          </cell>
          <cell r="V489">
            <v>320162</v>
          </cell>
          <cell r="W489">
            <v>24</v>
          </cell>
          <cell r="X489">
            <v>23.55</v>
          </cell>
          <cell r="Y489">
            <v>430360</v>
          </cell>
          <cell r="Z489">
            <v>28</v>
          </cell>
          <cell r="AA489">
            <v>28</v>
          </cell>
          <cell r="AB489">
            <v>28</v>
          </cell>
          <cell r="AC489">
            <v>5854980</v>
          </cell>
        </row>
        <row r="490">
          <cell r="A490" t="str">
            <v>Kaitsevägi</v>
          </cell>
          <cell r="B490" t="str">
            <v>70008641</v>
          </cell>
          <cell r="C490" t="str">
            <v>70008641</v>
          </cell>
          <cell r="D490" t="str">
            <v>Kaitsevägi</v>
          </cell>
          <cell r="E490">
            <v>6</v>
          </cell>
          <cell r="F490" t="str">
            <v>kaitsejõud</v>
          </cell>
          <cell r="G490" t="str">
            <v>009</v>
          </cell>
          <cell r="H490" t="str">
            <v>Kaitseministeerium</v>
          </cell>
          <cell r="I490" t="str">
            <v>KaM</v>
          </cell>
          <cell r="J490">
            <v>1</v>
          </cell>
          <cell r="K490">
            <v>6</v>
          </cell>
          <cell r="L490" t="str">
            <v>Kaitsejõud</v>
          </cell>
          <cell r="M490" t="str">
            <v>ametiasutused</v>
          </cell>
          <cell r="N490">
            <v>1</v>
          </cell>
          <cell r="O490" t="str">
            <v>ameti- ja hallatavad asutused</v>
          </cell>
          <cell r="P490" t="str">
            <v>juhitööd</v>
          </cell>
          <cell r="Q490">
            <v>5</v>
          </cell>
          <cell r="R490">
            <v>5</v>
          </cell>
          <cell r="S490">
            <v>218800</v>
          </cell>
          <cell r="T490">
            <v>5</v>
          </cell>
          <cell r="U490">
            <v>5</v>
          </cell>
          <cell r="V490">
            <v>203939</v>
          </cell>
          <cell r="W490">
            <v>5</v>
          </cell>
          <cell r="X490">
            <v>5</v>
          </cell>
          <cell r="Y490">
            <v>209652</v>
          </cell>
          <cell r="Z490">
            <v>5</v>
          </cell>
          <cell r="AA490">
            <v>5</v>
          </cell>
          <cell r="AB490">
            <v>5</v>
          </cell>
          <cell r="AC490">
            <v>2515825</v>
          </cell>
        </row>
        <row r="491">
          <cell r="A491" t="str">
            <v>Kaitsevägi</v>
          </cell>
          <cell r="B491" t="str">
            <v>70008641</v>
          </cell>
          <cell r="C491" t="str">
            <v>70008641</v>
          </cell>
          <cell r="D491" t="str">
            <v>Kaitsevägi</v>
          </cell>
          <cell r="E491">
            <v>6</v>
          </cell>
          <cell r="F491" t="str">
            <v>kaitsejõud</v>
          </cell>
          <cell r="G491" t="str">
            <v>009</v>
          </cell>
          <cell r="H491" t="str">
            <v>Kaitseministeerium</v>
          </cell>
          <cell r="I491" t="str">
            <v>KaM</v>
          </cell>
          <cell r="J491">
            <v>1</v>
          </cell>
          <cell r="K491">
            <v>6</v>
          </cell>
          <cell r="L491" t="str">
            <v>Kaitsejõud</v>
          </cell>
          <cell r="M491" t="str">
            <v>ametiasutused</v>
          </cell>
          <cell r="N491">
            <v>1</v>
          </cell>
          <cell r="O491" t="str">
            <v>ameti- ja hallatavad asutused</v>
          </cell>
          <cell r="P491" t="str">
            <v>sisutööd</v>
          </cell>
          <cell r="Q491">
            <v>2621</v>
          </cell>
          <cell r="R491">
            <v>2621</v>
          </cell>
          <cell r="S491">
            <v>40314900</v>
          </cell>
          <cell r="T491">
            <v>711</v>
          </cell>
          <cell r="U491">
            <v>708.7</v>
          </cell>
          <cell r="V491">
            <v>12551946</v>
          </cell>
          <cell r="W491">
            <v>665</v>
          </cell>
          <cell r="X491">
            <v>665</v>
          </cell>
          <cell r="Y491">
            <v>12056344</v>
          </cell>
          <cell r="Z491">
            <v>2924</v>
          </cell>
          <cell r="AA491">
            <v>3638</v>
          </cell>
          <cell r="AB491">
            <v>3061</v>
          </cell>
          <cell r="AC491">
            <v>533751486</v>
          </cell>
        </row>
        <row r="492">
          <cell r="A492" t="str">
            <v>Kaitsevägi</v>
          </cell>
          <cell r="B492" t="str">
            <v>70008641</v>
          </cell>
          <cell r="C492" t="str">
            <v>70008641</v>
          </cell>
          <cell r="D492" t="str">
            <v>Kaitsevägi</v>
          </cell>
          <cell r="E492">
            <v>6</v>
          </cell>
          <cell r="F492" t="str">
            <v>kaitsejõud</v>
          </cell>
          <cell r="G492" t="str">
            <v>009</v>
          </cell>
          <cell r="H492" t="str">
            <v>Kaitseministeerium</v>
          </cell>
          <cell r="I492" t="str">
            <v>KaM</v>
          </cell>
          <cell r="J492">
            <v>1</v>
          </cell>
          <cell r="K492">
            <v>6</v>
          </cell>
          <cell r="L492" t="str">
            <v>Kaitsejõud</v>
          </cell>
          <cell r="M492" t="str">
            <v>ametiasutused</v>
          </cell>
          <cell r="N492">
            <v>1</v>
          </cell>
          <cell r="O492" t="str">
            <v>ameti- ja hallatavad asutused</v>
          </cell>
          <cell r="P492" t="str">
            <v>tugitööd</v>
          </cell>
          <cell r="Q492">
            <v>955</v>
          </cell>
          <cell r="R492">
            <v>946.77</v>
          </cell>
          <cell r="S492">
            <v>11283200</v>
          </cell>
          <cell r="T492">
            <v>3031</v>
          </cell>
          <cell r="U492">
            <v>3019.3199999999997</v>
          </cell>
          <cell r="V492">
            <v>38867682</v>
          </cell>
          <cell r="W492">
            <v>3158</v>
          </cell>
          <cell r="X492">
            <v>3158</v>
          </cell>
          <cell r="Y492">
            <v>41102680</v>
          </cell>
          <cell r="Z492">
            <v>1062</v>
          </cell>
          <cell r="AA492">
            <v>1323</v>
          </cell>
          <cell r="AB492">
            <v>1062</v>
          </cell>
          <cell r="AC492">
            <v>149771901</v>
          </cell>
        </row>
        <row r="493">
          <cell r="A493" t="str">
            <v>Keskkonnaamet</v>
          </cell>
          <cell r="B493" t="str">
            <v>70008658</v>
          </cell>
          <cell r="C493" t="str">
            <v>70008658</v>
          </cell>
          <cell r="D493" t="str">
            <v>Keskkonnaamet</v>
          </cell>
          <cell r="E493">
            <v>5</v>
          </cell>
          <cell r="F493" t="str">
            <v>muud ametid ja inspektsioonid</v>
          </cell>
          <cell r="G493" t="str">
            <v>010</v>
          </cell>
          <cell r="H493" t="str">
            <v>Keskkonnaministeerium</v>
          </cell>
          <cell r="I493" t="str">
            <v>KKM</v>
          </cell>
          <cell r="J493">
            <v>1</v>
          </cell>
          <cell r="K493">
            <v>3</v>
          </cell>
          <cell r="L493" t="str">
            <v>Ametid ja inspektsioonid</v>
          </cell>
          <cell r="M493" t="str">
            <v>ametiasutused</v>
          </cell>
          <cell r="N493">
            <v>1</v>
          </cell>
          <cell r="O493" t="str">
            <v>ameti- ja hallatavad asutused</v>
          </cell>
          <cell r="P493" t="str">
            <v>juhitööd</v>
          </cell>
          <cell r="Q493">
            <v>4</v>
          </cell>
          <cell r="R493">
            <v>4</v>
          </cell>
          <cell r="S493">
            <v>170000</v>
          </cell>
          <cell r="T493">
            <v>4</v>
          </cell>
          <cell r="U493">
            <v>4</v>
          </cell>
          <cell r="V493">
            <v>170000</v>
          </cell>
          <cell r="W493">
            <v>4</v>
          </cell>
          <cell r="X493">
            <v>4</v>
          </cell>
          <cell r="Y493">
            <v>170000</v>
          </cell>
          <cell r="Z493">
            <v>4</v>
          </cell>
          <cell r="AA493">
            <v>4</v>
          </cell>
          <cell r="AB493">
            <v>4</v>
          </cell>
          <cell r="AC493">
            <v>2040000</v>
          </cell>
        </row>
        <row r="494">
          <cell r="A494" t="str">
            <v>Keskkonnaamet</v>
          </cell>
          <cell r="B494" t="str">
            <v>70008658</v>
          </cell>
          <cell r="C494" t="str">
            <v>70008658</v>
          </cell>
          <cell r="D494" t="str">
            <v>Keskkonnaamet</v>
          </cell>
          <cell r="E494">
            <v>5</v>
          </cell>
          <cell r="F494" t="str">
            <v>muud ametid ja inspektsioonid</v>
          </cell>
          <cell r="G494" t="str">
            <v>010</v>
          </cell>
          <cell r="H494" t="str">
            <v>Keskkonnaministeerium</v>
          </cell>
          <cell r="I494" t="str">
            <v>KKM</v>
          </cell>
          <cell r="J494">
            <v>1</v>
          </cell>
          <cell r="K494">
            <v>3</v>
          </cell>
          <cell r="L494" t="str">
            <v>Ametid ja inspektsioonid</v>
          </cell>
          <cell r="M494" t="str">
            <v>ametiasutused</v>
          </cell>
          <cell r="N494">
            <v>1</v>
          </cell>
          <cell r="O494" t="str">
            <v>ameti- ja hallatavad asutused</v>
          </cell>
          <cell r="P494" t="str">
            <v>sisutööd</v>
          </cell>
          <cell r="Q494">
            <v>311</v>
          </cell>
          <cell r="R494">
            <v>308.15999999999997</v>
          </cell>
          <cell r="S494">
            <v>4875136</v>
          </cell>
          <cell r="T494">
            <v>314.5</v>
          </cell>
          <cell r="U494">
            <v>312.2</v>
          </cell>
          <cell r="V494">
            <v>4979713</v>
          </cell>
          <cell r="W494">
            <v>313</v>
          </cell>
          <cell r="X494">
            <v>311.2</v>
          </cell>
          <cell r="Y494">
            <v>4937714</v>
          </cell>
          <cell r="Z494">
            <v>326</v>
          </cell>
          <cell r="AA494">
            <v>326</v>
          </cell>
          <cell r="AB494">
            <v>326</v>
          </cell>
          <cell r="AC494">
            <v>60273173</v>
          </cell>
        </row>
        <row r="495">
          <cell r="A495" t="str">
            <v>Keskkonnaamet</v>
          </cell>
          <cell r="B495" t="str">
            <v>70008658</v>
          </cell>
          <cell r="C495" t="str">
            <v>70008658</v>
          </cell>
          <cell r="D495" t="str">
            <v>Keskkonnaamet</v>
          </cell>
          <cell r="E495">
            <v>5</v>
          </cell>
          <cell r="F495" t="str">
            <v>muud ametid ja inspektsioonid</v>
          </cell>
          <cell r="G495" t="str">
            <v>010</v>
          </cell>
          <cell r="H495" t="str">
            <v>Keskkonnaministeerium</v>
          </cell>
          <cell r="I495" t="str">
            <v>KKM</v>
          </cell>
          <cell r="J495">
            <v>1</v>
          </cell>
          <cell r="K495">
            <v>3</v>
          </cell>
          <cell r="L495" t="str">
            <v>Ametid ja inspektsioonid</v>
          </cell>
          <cell r="M495" t="str">
            <v>ametiasutused</v>
          </cell>
          <cell r="N495">
            <v>1</v>
          </cell>
          <cell r="O495" t="str">
            <v>ameti- ja hallatavad asutused</v>
          </cell>
          <cell r="P495" t="str">
            <v>tugitööd</v>
          </cell>
          <cell r="Q495">
            <v>80</v>
          </cell>
          <cell r="R495">
            <v>80</v>
          </cell>
          <cell r="S495">
            <v>1083537</v>
          </cell>
          <cell r="T495">
            <v>81</v>
          </cell>
          <cell r="U495">
            <v>81</v>
          </cell>
          <cell r="V495">
            <v>1101887</v>
          </cell>
          <cell r="W495">
            <v>82</v>
          </cell>
          <cell r="X495">
            <v>82</v>
          </cell>
          <cell r="Y495">
            <v>1124387</v>
          </cell>
          <cell r="Z495">
            <v>72</v>
          </cell>
          <cell r="AA495">
            <v>72</v>
          </cell>
          <cell r="AB495">
            <v>72</v>
          </cell>
          <cell r="AC495">
            <v>12457980</v>
          </cell>
        </row>
        <row r="496">
          <cell r="A496" t="str">
            <v>Politsei- ja Piirivalveamet</v>
          </cell>
          <cell r="B496" t="str">
            <v>70008747</v>
          </cell>
          <cell r="C496" t="str">
            <v>PPA_grupp</v>
          </cell>
          <cell r="D496" t="str">
            <v>Politsei- ja Piirivalveameti grupp</v>
          </cell>
          <cell r="E496">
            <v>4</v>
          </cell>
          <cell r="F496" t="str">
            <v>sisejulgeoleku asutused</v>
          </cell>
          <cell r="G496" t="str">
            <v>015</v>
          </cell>
          <cell r="H496" t="str">
            <v>Siseministeerium</v>
          </cell>
          <cell r="I496" t="str">
            <v>SiM</v>
          </cell>
          <cell r="J496">
            <v>1</v>
          </cell>
          <cell r="K496">
            <v>3</v>
          </cell>
          <cell r="L496" t="str">
            <v>Ametid ja inspektsioonid</v>
          </cell>
          <cell r="M496" t="str">
            <v>ametiasutused</v>
          </cell>
          <cell r="N496">
            <v>1</v>
          </cell>
          <cell r="O496" t="str">
            <v>ameti- ja hallatavad asutused</v>
          </cell>
          <cell r="P496" t="str">
            <v>juhitööd</v>
          </cell>
          <cell r="W496">
            <v>4</v>
          </cell>
          <cell r="X496">
            <v>4</v>
          </cell>
          <cell r="Y496">
            <v>209095</v>
          </cell>
          <cell r="Z496">
            <v>4</v>
          </cell>
          <cell r="AA496">
            <v>4</v>
          </cell>
          <cell r="AB496">
            <v>4</v>
          </cell>
          <cell r="AC496">
            <v>2301966</v>
          </cell>
        </row>
        <row r="497">
          <cell r="A497" t="str">
            <v>Politsei- ja Piirivalveamet</v>
          </cell>
          <cell r="B497" t="str">
            <v>70008747</v>
          </cell>
          <cell r="C497" t="str">
            <v>PPA_grupp</v>
          </cell>
          <cell r="D497" t="str">
            <v>Politsei- ja Piirivalveameti grupp</v>
          </cell>
          <cell r="E497">
            <v>4</v>
          </cell>
          <cell r="F497" t="str">
            <v>sisejulgeoleku asutused</v>
          </cell>
          <cell r="G497" t="str">
            <v>015</v>
          </cell>
          <cell r="H497" t="str">
            <v>Siseministeerium</v>
          </cell>
          <cell r="I497" t="str">
            <v>SiM</v>
          </cell>
          <cell r="J497">
            <v>1</v>
          </cell>
          <cell r="K497">
            <v>3</v>
          </cell>
          <cell r="L497" t="str">
            <v>Ametid ja inspektsioonid</v>
          </cell>
          <cell r="M497" t="str">
            <v>ametiasutused</v>
          </cell>
          <cell r="N497">
            <v>1</v>
          </cell>
          <cell r="O497" t="str">
            <v>ameti- ja hallatavad asutused</v>
          </cell>
          <cell r="P497" t="str">
            <v>sisutööd</v>
          </cell>
          <cell r="W497">
            <v>994</v>
          </cell>
          <cell r="X497">
            <v>991.9</v>
          </cell>
          <cell r="Y497">
            <v>18400210</v>
          </cell>
          <cell r="Z497">
            <v>1052</v>
          </cell>
          <cell r="AA497">
            <v>1209</v>
          </cell>
          <cell r="AB497">
            <v>1052</v>
          </cell>
          <cell r="AC497">
            <v>236862574</v>
          </cell>
        </row>
        <row r="498">
          <cell r="A498" t="str">
            <v>Politsei- ja Piirivalveamet</v>
          </cell>
          <cell r="B498" t="str">
            <v>70008747</v>
          </cell>
          <cell r="C498" t="str">
            <v>PPA_grupp</v>
          </cell>
          <cell r="D498" t="str">
            <v>Politsei- ja Piirivalveameti grupp</v>
          </cell>
          <cell r="E498">
            <v>4</v>
          </cell>
          <cell r="F498" t="str">
            <v>sisejulgeoleku asutused</v>
          </cell>
          <cell r="G498" t="str">
            <v>015</v>
          </cell>
          <cell r="H498" t="str">
            <v>Siseministeerium</v>
          </cell>
          <cell r="I498" t="str">
            <v>SiM</v>
          </cell>
          <cell r="J498">
            <v>1</v>
          </cell>
          <cell r="K498">
            <v>3</v>
          </cell>
          <cell r="L498" t="str">
            <v>Ametid ja inspektsioonid</v>
          </cell>
          <cell r="M498" t="str">
            <v>ametiasutused</v>
          </cell>
          <cell r="N498">
            <v>1</v>
          </cell>
          <cell r="O498" t="str">
            <v>ameti- ja hallatavad asutused</v>
          </cell>
          <cell r="P498" t="str">
            <v>tugitööd</v>
          </cell>
          <cell r="W498">
            <v>822</v>
          </cell>
          <cell r="X498">
            <v>818.6</v>
          </cell>
          <cell r="Y498">
            <v>9806692</v>
          </cell>
          <cell r="Z498">
            <v>827</v>
          </cell>
          <cell r="AA498">
            <v>899</v>
          </cell>
          <cell r="AB498">
            <v>827</v>
          </cell>
          <cell r="AC498">
            <v>109594470</v>
          </cell>
        </row>
        <row r="499">
          <cell r="A499" t="str">
            <v>Ida Prefektuur</v>
          </cell>
          <cell r="B499" t="str">
            <v>70008753</v>
          </cell>
          <cell r="C499" t="str">
            <v>PPA_grupp</v>
          </cell>
          <cell r="D499" t="str">
            <v>Politsei- ja Piirivalveameti grupp</v>
          </cell>
          <cell r="E499">
            <v>4</v>
          </cell>
          <cell r="F499" t="str">
            <v>sisejulgeoleku asutused</v>
          </cell>
          <cell r="G499" t="str">
            <v>015</v>
          </cell>
          <cell r="H499" t="str">
            <v>Siseministeerium</v>
          </cell>
          <cell r="I499" t="str">
            <v>SiM</v>
          </cell>
          <cell r="J499">
            <v>1</v>
          </cell>
          <cell r="K499">
            <v>3</v>
          </cell>
          <cell r="L499" t="str">
            <v>Ametid ja inspektsioonid</v>
          </cell>
          <cell r="M499" t="str">
            <v>ametiasutused</v>
          </cell>
          <cell r="N499">
            <v>1</v>
          </cell>
          <cell r="O499" t="str">
            <v>ameti- ja hallatavad asutused</v>
          </cell>
          <cell r="P499" t="str">
            <v>juhitööd</v>
          </cell>
          <cell r="W499">
            <v>1</v>
          </cell>
          <cell r="X499">
            <v>1</v>
          </cell>
          <cell r="Y499">
            <v>46000</v>
          </cell>
          <cell r="Z499">
            <v>1</v>
          </cell>
          <cell r="AA499">
            <v>1</v>
          </cell>
          <cell r="AB499">
            <v>1</v>
          </cell>
          <cell r="AC499">
            <v>506422</v>
          </cell>
        </row>
        <row r="500">
          <cell r="A500" t="str">
            <v>Ida Prefektuur</v>
          </cell>
          <cell r="B500" t="str">
            <v>70008753</v>
          </cell>
          <cell r="C500" t="str">
            <v>PPA_grupp</v>
          </cell>
          <cell r="D500" t="str">
            <v>Politsei- ja Piirivalveameti grupp</v>
          </cell>
          <cell r="E500">
            <v>4</v>
          </cell>
          <cell r="F500" t="str">
            <v>sisejulgeoleku asutused</v>
          </cell>
          <cell r="G500" t="str">
            <v>015</v>
          </cell>
          <cell r="H500" t="str">
            <v>Siseministeerium</v>
          </cell>
          <cell r="I500" t="str">
            <v>SiM</v>
          </cell>
          <cell r="J500">
            <v>1</v>
          </cell>
          <cell r="K500">
            <v>3</v>
          </cell>
          <cell r="L500" t="str">
            <v>Ametid ja inspektsioonid</v>
          </cell>
          <cell r="M500" t="str">
            <v>ametiasutused</v>
          </cell>
          <cell r="N500">
            <v>1</v>
          </cell>
          <cell r="O500" t="str">
            <v>ameti- ja hallatavad asutused</v>
          </cell>
          <cell r="P500" t="str">
            <v>sisutööd</v>
          </cell>
          <cell r="W500">
            <v>937</v>
          </cell>
          <cell r="X500">
            <v>937</v>
          </cell>
          <cell r="Y500">
            <v>12166522</v>
          </cell>
          <cell r="Z500">
            <v>958</v>
          </cell>
          <cell r="AA500">
            <v>1090</v>
          </cell>
          <cell r="AB500">
            <v>958</v>
          </cell>
          <cell r="AC500">
            <v>147383129</v>
          </cell>
        </row>
        <row r="501">
          <cell r="A501" t="str">
            <v>Lõuna Prefektuur</v>
          </cell>
          <cell r="B501" t="str">
            <v>70008760</v>
          </cell>
          <cell r="C501" t="str">
            <v>PPA_grupp</v>
          </cell>
          <cell r="D501" t="str">
            <v>Politsei- ja Piirivalveameti grupp</v>
          </cell>
          <cell r="E501">
            <v>4</v>
          </cell>
          <cell r="F501" t="str">
            <v>sisejulgeoleku asutused</v>
          </cell>
          <cell r="G501" t="str">
            <v>015</v>
          </cell>
          <cell r="H501" t="str">
            <v>Siseministeerium</v>
          </cell>
          <cell r="I501" t="str">
            <v>SiM</v>
          </cell>
          <cell r="J501">
            <v>1</v>
          </cell>
          <cell r="K501">
            <v>3</v>
          </cell>
          <cell r="L501" t="str">
            <v>Ametid ja inspektsioonid</v>
          </cell>
          <cell r="M501" t="str">
            <v>ametiasutused</v>
          </cell>
          <cell r="N501">
            <v>1</v>
          </cell>
          <cell r="O501" t="str">
            <v>ameti- ja hallatavad asutused</v>
          </cell>
          <cell r="P501" t="str">
            <v>juhitööd</v>
          </cell>
          <cell r="W501">
            <v>1</v>
          </cell>
          <cell r="X501">
            <v>1</v>
          </cell>
          <cell r="Y501">
            <v>45621</v>
          </cell>
          <cell r="Z501">
            <v>1</v>
          </cell>
          <cell r="AA501">
            <v>1</v>
          </cell>
          <cell r="AB501">
            <v>1</v>
          </cell>
          <cell r="AC501">
            <v>502250</v>
          </cell>
        </row>
        <row r="502">
          <cell r="A502" t="str">
            <v>Lõuna Prefektuur</v>
          </cell>
          <cell r="B502" t="str">
            <v>70008760</v>
          </cell>
          <cell r="C502" t="str">
            <v>PPA_grupp</v>
          </cell>
          <cell r="D502" t="str">
            <v>Politsei- ja Piirivalveameti grupp</v>
          </cell>
          <cell r="E502">
            <v>4</v>
          </cell>
          <cell r="F502" t="str">
            <v>sisejulgeoleku asutused</v>
          </cell>
          <cell r="G502" t="str">
            <v>015</v>
          </cell>
          <cell r="H502" t="str">
            <v>Siseministeerium</v>
          </cell>
          <cell r="I502" t="str">
            <v>SiM</v>
          </cell>
          <cell r="J502">
            <v>1</v>
          </cell>
          <cell r="K502">
            <v>3</v>
          </cell>
          <cell r="L502" t="str">
            <v>Ametid ja inspektsioonid</v>
          </cell>
          <cell r="M502" t="str">
            <v>ametiasutused</v>
          </cell>
          <cell r="N502">
            <v>1</v>
          </cell>
          <cell r="O502" t="str">
            <v>ameti- ja hallatavad asutused</v>
          </cell>
          <cell r="P502" t="str">
            <v>sisutööd</v>
          </cell>
          <cell r="W502">
            <v>1102</v>
          </cell>
          <cell r="X502">
            <v>1102</v>
          </cell>
          <cell r="Y502">
            <v>13821472</v>
          </cell>
          <cell r="Z502">
            <v>1101</v>
          </cell>
          <cell r="AA502">
            <v>1224</v>
          </cell>
          <cell r="AB502">
            <v>1101</v>
          </cell>
          <cell r="AC502">
            <v>164147470</v>
          </cell>
        </row>
        <row r="503">
          <cell r="A503" t="str">
            <v>Lõuna Prefektuur</v>
          </cell>
          <cell r="B503" t="str">
            <v>70008760</v>
          </cell>
          <cell r="C503" t="str">
            <v>PPA_grupp</v>
          </cell>
          <cell r="D503" t="str">
            <v>Politsei- ja Piirivalveameti grupp</v>
          </cell>
          <cell r="E503">
            <v>4</v>
          </cell>
          <cell r="F503" t="str">
            <v>sisejulgeoleku asutused</v>
          </cell>
          <cell r="G503" t="str">
            <v>015</v>
          </cell>
          <cell r="H503" t="str">
            <v>Siseministeerium</v>
          </cell>
          <cell r="I503" t="str">
            <v>SiM</v>
          </cell>
          <cell r="J503">
            <v>1</v>
          </cell>
          <cell r="K503">
            <v>3</v>
          </cell>
          <cell r="L503" t="str">
            <v>Ametid ja inspektsioonid</v>
          </cell>
          <cell r="M503" t="str">
            <v>ametiasutused</v>
          </cell>
          <cell r="N503">
            <v>1</v>
          </cell>
          <cell r="O503" t="str">
            <v>ameti- ja hallatavad asutused</v>
          </cell>
          <cell r="P503" t="str">
            <v>tugitööd</v>
          </cell>
          <cell r="W503">
            <v>2</v>
          </cell>
          <cell r="X503">
            <v>2</v>
          </cell>
          <cell r="Y503">
            <v>26423</v>
          </cell>
          <cell r="Z503">
            <v>2</v>
          </cell>
          <cell r="AA503">
            <v>2</v>
          </cell>
          <cell r="AB503">
            <v>2</v>
          </cell>
          <cell r="AC503">
            <v>290898</v>
          </cell>
        </row>
        <row r="504">
          <cell r="A504" t="str">
            <v>Lääne Prefektuur</v>
          </cell>
          <cell r="B504" t="str">
            <v>70008776</v>
          </cell>
          <cell r="C504" t="str">
            <v>PPA_grupp</v>
          </cell>
          <cell r="D504" t="str">
            <v>Politsei- ja Piirivalveameti grupp</v>
          </cell>
          <cell r="E504">
            <v>4</v>
          </cell>
          <cell r="F504" t="str">
            <v>sisejulgeoleku asutused</v>
          </cell>
          <cell r="G504" t="str">
            <v>015</v>
          </cell>
          <cell r="H504" t="str">
            <v>Siseministeerium</v>
          </cell>
          <cell r="I504" t="str">
            <v>SiM</v>
          </cell>
          <cell r="J504">
            <v>1</v>
          </cell>
          <cell r="K504">
            <v>3</v>
          </cell>
          <cell r="L504" t="str">
            <v>Ametid ja inspektsioonid</v>
          </cell>
          <cell r="M504" t="str">
            <v>ametiasutused</v>
          </cell>
          <cell r="N504">
            <v>1</v>
          </cell>
          <cell r="O504" t="str">
            <v>ameti- ja hallatavad asutused</v>
          </cell>
          <cell r="P504" t="str">
            <v>juhitööd</v>
          </cell>
          <cell r="W504">
            <v>1</v>
          </cell>
          <cell r="X504">
            <v>1</v>
          </cell>
          <cell r="Y504">
            <v>42033</v>
          </cell>
          <cell r="Z504">
            <v>1</v>
          </cell>
          <cell r="AA504">
            <v>1</v>
          </cell>
          <cell r="AB504">
            <v>1</v>
          </cell>
          <cell r="AC504">
            <v>462749</v>
          </cell>
        </row>
        <row r="505">
          <cell r="A505" t="str">
            <v>Lääne Prefektuur</v>
          </cell>
          <cell r="B505" t="str">
            <v>70008776</v>
          </cell>
          <cell r="C505" t="str">
            <v>PPA_grupp</v>
          </cell>
          <cell r="D505" t="str">
            <v>Politsei- ja Piirivalveameti grupp</v>
          </cell>
          <cell r="E505">
            <v>4</v>
          </cell>
          <cell r="F505" t="str">
            <v>sisejulgeoleku asutused</v>
          </cell>
          <cell r="G505" t="str">
            <v>015</v>
          </cell>
          <cell r="H505" t="str">
            <v>Siseministeerium</v>
          </cell>
          <cell r="I505" t="str">
            <v>SiM</v>
          </cell>
          <cell r="J505">
            <v>1</v>
          </cell>
          <cell r="K505">
            <v>3</v>
          </cell>
          <cell r="L505" t="str">
            <v>Ametid ja inspektsioonid</v>
          </cell>
          <cell r="M505" t="str">
            <v>ametiasutused</v>
          </cell>
          <cell r="N505">
            <v>1</v>
          </cell>
          <cell r="O505" t="str">
            <v>ameti- ja hallatavad asutused</v>
          </cell>
          <cell r="P505" t="str">
            <v>sisutööd</v>
          </cell>
          <cell r="W505">
            <v>696</v>
          </cell>
          <cell r="X505">
            <v>693.98</v>
          </cell>
          <cell r="Y505">
            <v>8226543</v>
          </cell>
          <cell r="Z505">
            <v>698</v>
          </cell>
          <cell r="AA505">
            <v>770</v>
          </cell>
          <cell r="AB505">
            <v>698</v>
          </cell>
          <cell r="AC505">
            <v>98425401</v>
          </cell>
        </row>
        <row r="506">
          <cell r="A506" t="str">
            <v>Lääne Prefektuur</v>
          </cell>
          <cell r="B506" t="str">
            <v>70008776</v>
          </cell>
          <cell r="C506" t="str">
            <v>PPA_grupp</v>
          </cell>
          <cell r="D506" t="str">
            <v>Politsei- ja Piirivalveameti grupp</v>
          </cell>
          <cell r="E506">
            <v>4</v>
          </cell>
          <cell r="F506" t="str">
            <v>sisejulgeoleku asutused</v>
          </cell>
          <cell r="G506" t="str">
            <v>015</v>
          </cell>
          <cell r="H506" t="str">
            <v>Siseministeerium</v>
          </cell>
          <cell r="I506" t="str">
            <v>SiM</v>
          </cell>
          <cell r="J506">
            <v>1</v>
          </cell>
          <cell r="K506">
            <v>3</v>
          </cell>
          <cell r="L506" t="str">
            <v>Ametid ja inspektsioonid</v>
          </cell>
          <cell r="M506" t="str">
            <v>ametiasutused</v>
          </cell>
          <cell r="N506">
            <v>1</v>
          </cell>
          <cell r="O506" t="str">
            <v>ameti- ja hallatavad asutused</v>
          </cell>
          <cell r="P506" t="str">
            <v>tugitööd</v>
          </cell>
          <cell r="W506">
            <v>1</v>
          </cell>
          <cell r="X506">
            <v>1</v>
          </cell>
          <cell r="Y506">
            <v>13081</v>
          </cell>
          <cell r="Z506">
            <v>1</v>
          </cell>
          <cell r="AA506">
            <v>1</v>
          </cell>
          <cell r="AB506">
            <v>1</v>
          </cell>
          <cell r="AC506">
            <v>144011</v>
          </cell>
        </row>
        <row r="507">
          <cell r="A507" t="str">
            <v>Põhja Prefektuur</v>
          </cell>
          <cell r="B507" t="str">
            <v>70008782</v>
          </cell>
          <cell r="C507" t="str">
            <v>PPA_grupp</v>
          </cell>
          <cell r="D507" t="str">
            <v>Politsei- ja Piirivalveameti grupp</v>
          </cell>
          <cell r="E507">
            <v>4</v>
          </cell>
          <cell r="F507" t="str">
            <v>sisejulgeoleku asutused</v>
          </cell>
          <cell r="G507" t="str">
            <v>015</v>
          </cell>
          <cell r="H507" t="str">
            <v>Siseministeerium</v>
          </cell>
          <cell r="I507" t="str">
            <v>SiM</v>
          </cell>
          <cell r="J507">
            <v>1</v>
          </cell>
          <cell r="K507">
            <v>3</v>
          </cell>
          <cell r="L507" t="str">
            <v>Ametid ja inspektsioonid</v>
          </cell>
          <cell r="M507" t="str">
            <v>ametiasutused</v>
          </cell>
          <cell r="N507">
            <v>1</v>
          </cell>
          <cell r="O507" t="str">
            <v>ameti- ja hallatavad asutused</v>
          </cell>
          <cell r="P507" t="str">
            <v>juhitööd</v>
          </cell>
          <cell r="W507">
            <v>1</v>
          </cell>
          <cell r="X507">
            <v>1</v>
          </cell>
          <cell r="Y507">
            <v>46000</v>
          </cell>
          <cell r="Z507">
            <v>1</v>
          </cell>
          <cell r="AA507">
            <v>1</v>
          </cell>
          <cell r="AB507">
            <v>1</v>
          </cell>
          <cell r="AC507">
            <v>506422</v>
          </cell>
        </row>
        <row r="508">
          <cell r="A508" t="str">
            <v>Põhja Prefektuur</v>
          </cell>
          <cell r="B508" t="str">
            <v>70008782</v>
          </cell>
          <cell r="C508" t="str">
            <v>PPA_grupp</v>
          </cell>
          <cell r="D508" t="str">
            <v>Politsei- ja Piirivalveameti grupp</v>
          </cell>
          <cell r="E508">
            <v>4</v>
          </cell>
          <cell r="F508" t="str">
            <v>sisejulgeoleku asutused</v>
          </cell>
          <cell r="G508" t="str">
            <v>015</v>
          </cell>
          <cell r="H508" t="str">
            <v>Siseministeerium</v>
          </cell>
          <cell r="I508" t="str">
            <v>SiM</v>
          </cell>
          <cell r="J508">
            <v>1</v>
          </cell>
          <cell r="K508">
            <v>3</v>
          </cell>
          <cell r="L508" t="str">
            <v>Ametid ja inspektsioonid</v>
          </cell>
          <cell r="M508" t="str">
            <v>ametiasutused</v>
          </cell>
          <cell r="N508">
            <v>1</v>
          </cell>
          <cell r="O508" t="str">
            <v>ameti- ja hallatavad asutused</v>
          </cell>
          <cell r="P508" t="str">
            <v>sisutööd</v>
          </cell>
          <cell r="W508">
            <v>1419</v>
          </cell>
          <cell r="X508">
            <v>1414.95</v>
          </cell>
          <cell r="Y508">
            <v>20697426</v>
          </cell>
          <cell r="Z508">
            <v>1465</v>
          </cell>
          <cell r="AA508">
            <v>1698</v>
          </cell>
          <cell r="AB508">
            <v>1465</v>
          </cell>
          <cell r="AC508">
            <v>254344179</v>
          </cell>
        </row>
        <row r="509">
          <cell r="A509" t="str">
            <v>Põhja Prefektuur</v>
          </cell>
          <cell r="B509" t="str">
            <v>70008782</v>
          </cell>
          <cell r="C509" t="str">
            <v>PPA_grupp</v>
          </cell>
          <cell r="D509" t="str">
            <v>Politsei- ja Piirivalveameti grupp</v>
          </cell>
          <cell r="E509">
            <v>4</v>
          </cell>
          <cell r="F509" t="str">
            <v>sisejulgeoleku asutused</v>
          </cell>
          <cell r="G509" t="str">
            <v>015</v>
          </cell>
          <cell r="H509" t="str">
            <v>Siseministeerium</v>
          </cell>
          <cell r="I509" t="str">
            <v>SiM</v>
          </cell>
          <cell r="J509">
            <v>1</v>
          </cell>
          <cell r="K509">
            <v>3</v>
          </cell>
          <cell r="L509" t="str">
            <v>Ametid ja inspektsioonid</v>
          </cell>
          <cell r="M509" t="str">
            <v>ametiasutused</v>
          </cell>
          <cell r="N509">
            <v>1</v>
          </cell>
          <cell r="O509" t="str">
            <v>ameti- ja hallatavad asutused</v>
          </cell>
          <cell r="P509" t="str">
            <v>tugitööd</v>
          </cell>
          <cell r="W509">
            <v>4</v>
          </cell>
          <cell r="X509">
            <v>4</v>
          </cell>
          <cell r="Y509">
            <v>35079</v>
          </cell>
          <cell r="Z509">
            <v>4</v>
          </cell>
          <cell r="AA509">
            <v>5</v>
          </cell>
          <cell r="AB509">
            <v>4</v>
          </cell>
          <cell r="AC509">
            <v>386201</v>
          </cell>
        </row>
        <row r="510">
          <cell r="A510" t="str">
            <v>Terviseamet</v>
          </cell>
          <cell r="B510" t="str">
            <v>70008799</v>
          </cell>
          <cell r="C510" t="str">
            <v>70008799</v>
          </cell>
          <cell r="D510" t="str">
            <v>Terviseameti grupp</v>
          </cell>
          <cell r="E510">
            <v>5</v>
          </cell>
          <cell r="F510" t="str">
            <v>muud ametid ja inspektsioonid</v>
          </cell>
          <cell r="G510" t="str">
            <v>016</v>
          </cell>
          <cell r="H510" t="str">
            <v>Sotsiaalministeerium</v>
          </cell>
          <cell r="I510" t="str">
            <v>SoM</v>
          </cell>
          <cell r="J510">
            <v>1</v>
          </cell>
          <cell r="K510">
            <v>3</v>
          </cell>
          <cell r="L510" t="str">
            <v>Ametid ja inspektsioonid</v>
          </cell>
          <cell r="M510" t="str">
            <v>ametiasutused</v>
          </cell>
          <cell r="N510">
            <v>1</v>
          </cell>
          <cell r="O510" t="str">
            <v>ameti- ja hallatavad asutused</v>
          </cell>
          <cell r="P510" t="str">
            <v>juhitööd</v>
          </cell>
          <cell r="W510">
            <v>4</v>
          </cell>
          <cell r="X510">
            <v>4</v>
          </cell>
          <cell r="Y510">
            <v>134005</v>
          </cell>
          <cell r="AA510">
            <v>4</v>
          </cell>
          <cell r="AB510">
            <v>4</v>
          </cell>
          <cell r="AC510">
            <v>1347544</v>
          </cell>
        </row>
        <row r="511">
          <cell r="A511" t="str">
            <v>Terviseamet</v>
          </cell>
          <cell r="B511" t="str">
            <v>70008799</v>
          </cell>
          <cell r="C511" t="str">
            <v>70008799</v>
          </cell>
          <cell r="D511" t="str">
            <v>Terviseameti grupp</v>
          </cell>
          <cell r="E511">
            <v>5</v>
          </cell>
          <cell r="F511" t="str">
            <v>muud ametid ja inspektsioonid</v>
          </cell>
          <cell r="G511" t="str">
            <v>016</v>
          </cell>
          <cell r="H511" t="str">
            <v>Sotsiaalministeerium</v>
          </cell>
          <cell r="I511" t="str">
            <v>SoM</v>
          </cell>
          <cell r="J511">
            <v>1</v>
          </cell>
          <cell r="K511">
            <v>3</v>
          </cell>
          <cell r="L511" t="str">
            <v>Ametid ja inspektsioonid</v>
          </cell>
          <cell r="M511" t="str">
            <v>ametiasutused</v>
          </cell>
          <cell r="N511">
            <v>1</v>
          </cell>
          <cell r="O511" t="str">
            <v>ameti- ja hallatavad asutused</v>
          </cell>
          <cell r="P511" t="str">
            <v>sisutööd</v>
          </cell>
          <cell r="W511">
            <v>161.5</v>
          </cell>
          <cell r="X511">
            <v>160.69999999999999</v>
          </cell>
          <cell r="Y511">
            <v>2273934</v>
          </cell>
          <cell r="AA511">
            <v>174</v>
          </cell>
          <cell r="AB511">
            <v>173</v>
          </cell>
          <cell r="AC511">
            <v>24728649</v>
          </cell>
        </row>
        <row r="512">
          <cell r="A512" t="str">
            <v>Terviseamet</v>
          </cell>
          <cell r="B512" t="str">
            <v>70008799</v>
          </cell>
          <cell r="C512" t="str">
            <v>70008799</v>
          </cell>
          <cell r="D512" t="str">
            <v>Terviseameti grupp</v>
          </cell>
          <cell r="E512">
            <v>5</v>
          </cell>
          <cell r="F512" t="str">
            <v>muud ametid ja inspektsioonid</v>
          </cell>
          <cell r="G512" t="str">
            <v>016</v>
          </cell>
          <cell r="H512" t="str">
            <v>Sotsiaalministeerium</v>
          </cell>
          <cell r="I512" t="str">
            <v>SoM</v>
          </cell>
          <cell r="J512">
            <v>1</v>
          </cell>
          <cell r="K512">
            <v>3</v>
          </cell>
          <cell r="L512" t="str">
            <v>Ametid ja inspektsioonid</v>
          </cell>
          <cell r="M512" t="str">
            <v>ametiasutused</v>
          </cell>
          <cell r="N512">
            <v>1</v>
          </cell>
          <cell r="O512" t="str">
            <v>ameti- ja hallatavad asutused</v>
          </cell>
          <cell r="P512" t="str">
            <v>tugitööd</v>
          </cell>
          <cell r="W512">
            <v>119.5</v>
          </cell>
          <cell r="X512">
            <v>116.45</v>
          </cell>
          <cell r="Y512">
            <v>1440699</v>
          </cell>
          <cell r="AA512">
            <v>130</v>
          </cell>
          <cell r="AB512">
            <v>126</v>
          </cell>
          <cell r="AC512">
            <v>15855496</v>
          </cell>
        </row>
        <row r="513">
          <cell r="A513" t="str">
            <v>Keskkonnateabe Keskus</v>
          </cell>
          <cell r="B513" t="str">
            <v>70008948</v>
          </cell>
          <cell r="C513" t="str">
            <v>teadus</v>
          </cell>
          <cell r="D513" t="str">
            <v>teadus- ja arendusasutused</v>
          </cell>
          <cell r="E513">
            <v>10</v>
          </cell>
          <cell r="F513" t="str">
            <v>teadus-haridusasutused</v>
          </cell>
          <cell r="G513" t="str">
            <v>010</v>
          </cell>
          <cell r="H513" t="str">
            <v>Keskkonnaministeerium</v>
          </cell>
          <cell r="I513" t="str">
            <v>KKM</v>
          </cell>
          <cell r="J513">
            <v>2</v>
          </cell>
          <cell r="K513">
            <v>7</v>
          </cell>
          <cell r="L513" t="str">
            <v>Keskvalitsuse hallatavad asutused</v>
          </cell>
          <cell r="M513" t="str">
            <v>hallatavad asutused</v>
          </cell>
          <cell r="N513">
            <v>1</v>
          </cell>
          <cell r="O513" t="str">
            <v>ameti- ja hallatavad asutused</v>
          </cell>
          <cell r="P513" t="str">
            <v>juhitööd</v>
          </cell>
          <cell r="W513">
            <v>2</v>
          </cell>
          <cell r="X513">
            <v>2</v>
          </cell>
          <cell r="Y513">
            <v>82000</v>
          </cell>
          <cell r="Z513">
            <v>3</v>
          </cell>
          <cell r="AA513">
            <v>3</v>
          </cell>
          <cell r="AB513">
            <v>3</v>
          </cell>
          <cell r="AC513">
            <v>1260000</v>
          </cell>
        </row>
        <row r="514">
          <cell r="A514" t="str">
            <v>Keskkonnateabe Keskus</v>
          </cell>
          <cell r="B514" t="str">
            <v>70008948</v>
          </cell>
          <cell r="C514" t="str">
            <v>teadus</v>
          </cell>
          <cell r="D514" t="str">
            <v>teadus- ja arendusasutused</v>
          </cell>
          <cell r="E514">
            <v>10</v>
          </cell>
          <cell r="F514" t="str">
            <v>teadus-haridusasutused</v>
          </cell>
          <cell r="G514" t="str">
            <v>010</v>
          </cell>
          <cell r="H514" t="str">
            <v>Keskkonnaministeerium</v>
          </cell>
          <cell r="I514" t="str">
            <v>KKM</v>
          </cell>
          <cell r="J514">
            <v>2</v>
          </cell>
          <cell r="K514">
            <v>7</v>
          </cell>
          <cell r="L514" t="str">
            <v>Keskvalitsuse hallatavad asutused</v>
          </cell>
          <cell r="M514" t="str">
            <v>hallatavad asutused</v>
          </cell>
          <cell r="N514">
            <v>1</v>
          </cell>
          <cell r="O514" t="str">
            <v>ameti- ja hallatavad asutused</v>
          </cell>
          <cell r="P514" t="str">
            <v>sisutööd</v>
          </cell>
          <cell r="W514">
            <v>76</v>
          </cell>
          <cell r="X514">
            <v>75.099999999999994</v>
          </cell>
          <cell r="Y514">
            <v>1200720</v>
          </cell>
          <cell r="Z514">
            <v>84</v>
          </cell>
          <cell r="AA514">
            <v>88</v>
          </cell>
          <cell r="AB514">
            <v>85</v>
          </cell>
          <cell r="AC514">
            <v>16473880</v>
          </cell>
        </row>
        <row r="515">
          <cell r="A515" t="str">
            <v>Keskkonnateabe Keskus</v>
          </cell>
          <cell r="B515" t="str">
            <v>70008948</v>
          </cell>
          <cell r="C515" t="str">
            <v>teadus</v>
          </cell>
          <cell r="D515" t="str">
            <v>teadus- ja arendusasutused</v>
          </cell>
          <cell r="E515">
            <v>10</v>
          </cell>
          <cell r="F515" t="str">
            <v>teadus-haridusasutused</v>
          </cell>
          <cell r="G515" t="str">
            <v>010</v>
          </cell>
          <cell r="H515" t="str">
            <v>Keskkonnaministeerium</v>
          </cell>
          <cell r="I515" t="str">
            <v>KKM</v>
          </cell>
          <cell r="J515">
            <v>2</v>
          </cell>
          <cell r="K515">
            <v>7</v>
          </cell>
          <cell r="L515" t="str">
            <v>Keskvalitsuse hallatavad asutused</v>
          </cell>
          <cell r="M515" t="str">
            <v>hallatavad asutused</v>
          </cell>
          <cell r="N515">
            <v>1</v>
          </cell>
          <cell r="O515" t="str">
            <v>ameti- ja hallatavad asutused</v>
          </cell>
          <cell r="P515" t="str">
            <v>tugitööd</v>
          </cell>
          <cell r="W515">
            <v>21</v>
          </cell>
          <cell r="X515">
            <v>20.75</v>
          </cell>
          <cell r="Y515">
            <v>360760</v>
          </cell>
          <cell r="Z515">
            <v>22</v>
          </cell>
          <cell r="AA515">
            <v>22</v>
          </cell>
          <cell r="AB515">
            <v>22</v>
          </cell>
          <cell r="AC515">
            <v>4617120</v>
          </cell>
        </row>
        <row r="516">
          <cell r="A516" t="str">
            <v>Rahvusooper "Estonia"</v>
          </cell>
          <cell r="B516" t="str">
            <v>74000033</v>
          </cell>
          <cell r="C516" t="str">
            <v>teatrid</v>
          </cell>
          <cell r="D516" t="str">
            <v>teatrid</v>
          </cell>
          <cell r="E516">
            <v>11</v>
          </cell>
          <cell r="F516" t="str">
            <v>kultuuriasutused</v>
          </cell>
          <cell r="G516" t="str">
            <v>011</v>
          </cell>
          <cell r="H516" t="str">
            <v>Kultuuriministeerium</v>
          </cell>
          <cell r="I516" t="str">
            <v>KuM</v>
          </cell>
          <cell r="J516">
            <v>3</v>
          </cell>
          <cell r="K516">
            <v>10</v>
          </cell>
          <cell r="L516" t="str">
            <v>Avalik õiguslikud juriidilised isikud ja nende asutused</v>
          </cell>
          <cell r="M516" t="str">
            <v>avalik-õiguslike asutused</v>
          </cell>
          <cell r="N516">
            <v>2</v>
          </cell>
          <cell r="O516" t="str">
            <v>avalik-õiguslikud juriidilised isikud ja riigi sihtasutused</v>
          </cell>
          <cell r="P516" t="str">
            <v>juhitööd</v>
          </cell>
          <cell r="Q516">
            <v>5</v>
          </cell>
          <cell r="R516">
            <v>5</v>
          </cell>
          <cell r="S516">
            <v>364968</v>
          </cell>
          <cell r="T516">
            <v>4</v>
          </cell>
          <cell r="U516">
            <v>4.83</v>
          </cell>
          <cell r="V516">
            <v>426458</v>
          </cell>
          <cell r="W516">
            <v>1</v>
          </cell>
          <cell r="X516">
            <v>1</v>
          </cell>
          <cell r="Y516">
            <v>63000</v>
          </cell>
          <cell r="Z516">
            <v>1</v>
          </cell>
          <cell r="AA516">
            <v>1</v>
          </cell>
          <cell r="AB516">
            <v>1</v>
          </cell>
          <cell r="AC516">
            <v>756000</v>
          </cell>
        </row>
        <row r="517">
          <cell r="A517" t="str">
            <v>Rahvusooper "Estonia"</v>
          </cell>
          <cell r="B517" t="str">
            <v>74000033</v>
          </cell>
          <cell r="C517" t="str">
            <v>teatrid</v>
          </cell>
          <cell r="D517" t="str">
            <v>teatrid</v>
          </cell>
          <cell r="E517">
            <v>11</v>
          </cell>
          <cell r="F517" t="str">
            <v>kultuuriasutused</v>
          </cell>
          <cell r="G517" t="str">
            <v>011</v>
          </cell>
          <cell r="H517" t="str">
            <v>Kultuuriministeerium</v>
          </cell>
          <cell r="I517" t="str">
            <v>KuM</v>
          </cell>
          <cell r="J517">
            <v>3</v>
          </cell>
          <cell r="K517">
            <v>10</v>
          </cell>
          <cell r="L517" t="str">
            <v>Avalik õiguslikud juriidilised isikud ja nende asutused</v>
          </cell>
          <cell r="M517" t="str">
            <v>avalik-õiguslike asutused</v>
          </cell>
          <cell r="N517">
            <v>2</v>
          </cell>
          <cell r="O517" t="str">
            <v>avalik-õiguslikud juriidilised isikud ja riigi sihtasutused</v>
          </cell>
          <cell r="P517" t="str">
            <v>sisutööd</v>
          </cell>
          <cell r="Q517">
            <v>351.75</v>
          </cell>
          <cell r="R517">
            <v>351.75</v>
          </cell>
          <cell r="S517">
            <v>4664117</v>
          </cell>
          <cell r="T517">
            <v>353.25</v>
          </cell>
          <cell r="U517">
            <v>359.23</v>
          </cell>
          <cell r="V517">
            <v>4506355</v>
          </cell>
          <cell r="W517">
            <v>362.75</v>
          </cell>
          <cell r="X517">
            <v>362.75</v>
          </cell>
          <cell r="Y517">
            <v>4771920</v>
          </cell>
          <cell r="Z517">
            <v>350</v>
          </cell>
          <cell r="AA517">
            <v>350</v>
          </cell>
          <cell r="AB517">
            <v>350</v>
          </cell>
          <cell r="AC517">
            <v>60365416</v>
          </cell>
        </row>
        <row r="518">
          <cell r="A518" t="str">
            <v>Rahvusooper "Estonia"</v>
          </cell>
          <cell r="B518" t="str">
            <v>74000033</v>
          </cell>
          <cell r="C518" t="str">
            <v>teatrid</v>
          </cell>
          <cell r="D518" t="str">
            <v>teatrid</v>
          </cell>
          <cell r="E518">
            <v>11</v>
          </cell>
          <cell r="F518" t="str">
            <v>kultuuriasutused</v>
          </cell>
          <cell r="G518" t="str">
            <v>011</v>
          </cell>
          <cell r="H518" t="str">
            <v>Kultuuriministeerium</v>
          </cell>
          <cell r="I518" t="str">
            <v>KuM</v>
          </cell>
          <cell r="J518">
            <v>3</v>
          </cell>
          <cell r="K518">
            <v>10</v>
          </cell>
          <cell r="L518" t="str">
            <v>Avalik õiguslikud juriidilised isikud ja nende asutused</v>
          </cell>
          <cell r="M518" t="str">
            <v>avalik-õiguslike asutused</v>
          </cell>
          <cell r="N518">
            <v>2</v>
          </cell>
          <cell r="O518" t="str">
            <v>avalik-õiguslikud juriidilised isikud ja riigi sihtasutused</v>
          </cell>
          <cell r="P518" t="str">
            <v>tugitööd</v>
          </cell>
          <cell r="Q518">
            <v>113.75</v>
          </cell>
          <cell r="R518">
            <v>113.75</v>
          </cell>
          <cell r="S518">
            <v>1109866</v>
          </cell>
          <cell r="T518">
            <v>109.5</v>
          </cell>
          <cell r="U518">
            <v>111.09</v>
          </cell>
          <cell r="V518">
            <v>1101171</v>
          </cell>
          <cell r="W518">
            <v>104</v>
          </cell>
          <cell r="X518">
            <v>104</v>
          </cell>
          <cell r="Y518">
            <v>1061383</v>
          </cell>
          <cell r="Z518">
            <v>106</v>
          </cell>
          <cell r="AA518">
            <v>106</v>
          </cell>
          <cell r="AB518">
            <v>106</v>
          </cell>
          <cell r="AC518">
            <v>12804984</v>
          </cell>
        </row>
        <row r="519">
          <cell r="A519" t="str">
            <v>Riigikontroll</v>
          </cell>
          <cell r="B519" t="str">
            <v>74000056</v>
          </cell>
          <cell r="C519" t="str">
            <v>PSI</v>
          </cell>
          <cell r="D519" t="str">
            <v>põhiseaduslikud institutsioonid</v>
          </cell>
          <cell r="E519">
            <v>1</v>
          </cell>
          <cell r="F519" t="str">
            <v>põhiseaduslikud institutsioonid</v>
          </cell>
          <cell r="G519" t="str">
            <v>003</v>
          </cell>
          <cell r="H519" t="str">
            <v>Riigikontroll</v>
          </cell>
          <cell r="I519" t="str">
            <v>Rkontr</v>
          </cell>
          <cell r="J519">
            <v>1</v>
          </cell>
          <cell r="K519">
            <v>1</v>
          </cell>
          <cell r="L519" t="str">
            <v>Põhiseaduslikud institutsioonid</v>
          </cell>
          <cell r="M519" t="str">
            <v>ametiasutused</v>
          </cell>
          <cell r="N519">
            <v>1</v>
          </cell>
          <cell r="O519" t="str">
            <v>ameti- ja hallatavad asutused</v>
          </cell>
          <cell r="P519" t="str">
            <v>juhitööd</v>
          </cell>
          <cell r="Q519">
            <v>7.1</v>
          </cell>
          <cell r="R519">
            <v>7.1</v>
          </cell>
          <cell r="S519">
            <v>336708</v>
          </cell>
          <cell r="T519">
            <v>6.1</v>
          </cell>
          <cell r="U519">
            <v>6.1</v>
          </cell>
          <cell r="V519">
            <v>313066</v>
          </cell>
          <cell r="W519">
            <v>6</v>
          </cell>
          <cell r="X519">
            <v>6</v>
          </cell>
          <cell r="Y519">
            <v>311862</v>
          </cell>
          <cell r="Z519">
            <v>6</v>
          </cell>
          <cell r="AA519">
            <v>6</v>
          </cell>
          <cell r="AB519">
            <v>6</v>
          </cell>
          <cell r="AC519">
            <v>3742344</v>
          </cell>
        </row>
        <row r="520">
          <cell r="A520" t="str">
            <v>Riigikontroll</v>
          </cell>
          <cell r="B520" t="str">
            <v>74000056</v>
          </cell>
          <cell r="C520" t="str">
            <v>PSI</v>
          </cell>
          <cell r="D520" t="str">
            <v>põhiseaduslikud institutsioonid</v>
          </cell>
          <cell r="E520">
            <v>1</v>
          </cell>
          <cell r="F520" t="str">
            <v>põhiseaduslikud institutsioonid</v>
          </cell>
          <cell r="G520" t="str">
            <v>003</v>
          </cell>
          <cell r="H520" t="str">
            <v>Riigikontroll</v>
          </cell>
          <cell r="I520" t="str">
            <v>Rkontr</v>
          </cell>
          <cell r="J520">
            <v>1</v>
          </cell>
          <cell r="K520">
            <v>1</v>
          </cell>
          <cell r="L520" t="str">
            <v>Põhiseaduslikud institutsioonid</v>
          </cell>
          <cell r="M520" t="str">
            <v>ametiasutused</v>
          </cell>
          <cell r="N520">
            <v>1</v>
          </cell>
          <cell r="O520" t="str">
            <v>ameti- ja hallatavad asutused</v>
          </cell>
          <cell r="P520" t="str">
            <v>sisutööd</v>
          </cell>
          <cell r="Q520">
            <v>66</v>
          </cell>
          <cell r="R520">
            <v>64.599999999999994</v>
          </cell>
          <cell r="S520">
            <v>1838516</v>
          </cell>
          <cell r="T520">
            <v>49</v>
          </cell>
          <cell r="U520">
            <v>47.599999999999994</v>
          </cell>
          <cell r="V520">
            <v>1403478</v>
          </cell>
          <cell r="W520">
            <v>56</v>
          </cell>
          <cell r="X520">
            <v>54.499999999999993</v>
          </cell>
          <cell r="Y520">
            <v>1592014</v>
          </cell>
          <cell r="Z520">
            <v>67</v>
          </cell>
          <cell r="AA520">
            <v>78</v>
          </cell>
          <cell r="AB520">
            <v>74</v>
          </cell>
          <cell r="AC520">
            <v>24243573</v>
          </cell>
        </row>
        <row r="521">
          <cell r="A521" t="str">
            <v>Riigikontroll</v>
          </cell>
          <cell r="B521" t="str">
            <v>74000056</v>
          </cell>
          <cell r="C521" t="str">
            <v>PSI</v>
          </cell>
          <cell r="D521" t="str">
            <v>põhiseaduslikud institutsioonid</v>
          </cell>
          <cell r="E521">
            <v>1</v>
          </cell>
          <cell r="F521" t="str">
            <v>põhiseaduslikud institutsioonid</v>
          </cell>
          <cell r="G521" t="str">
            <v>003</v>
          </cell>
          <cell r="H521" t="str">
            <v>Riigikontroll</v>
          </cell>
          <cell r="I521" t="str">
            <v>Rkontr</v>
          </cell>
          <cell r="J521">
            <v>1</v>
          </cell>
          <cell r="K521">
            <v>1</v>
          </cell>
          <cell r="L521" t="str">
            <v>Põhiseaduslikud institutsioonid</v>
          </cell>
          <cell r="M521" t="str">
            <v>ametiasutused</v>
          </cell>
          <cell r="N521">
            <v>1</v>
          </cell>
          <cell r="O521" t="str">
            <v>ameti- ja hallatavad asutused</v>
          </cell>
          <cell r="P521" t="str">
            <v>tugitööd</v>
          </cell>
          <cell r="Q521">
            <v>20</v>
          </cell>
          <cell r="R521">
            <v>20</v>
          </cell>
          <cell r="S521">
            <v>469320</v>
          </cell>
          <cell r="T521">
            <v>23</v>
          </cell>
          <cell r="U521">
            <v>22.5</v>
          </cell>
          <cell r="V521">
            <v>538730</v>
          </cell>
          <cell r="W521">
            <v>21</v>
          </cell>
          <cell r="X521">
            <v>20.75</v>
          </cell>
          <cell r="Y521">
            <v>488163</v>
          </cell>
          <cell r="Z521">
            <v>23</v>
          </cell>
          <cell r="AA521">
            <v>23</v>
          </cell>
          <cell r="AB521">
            <v>22</v>
          </cell>
          <cell r="AC521">
            <v>5995716</v>
          </cell>
        </row>
        <row r="522">
          <cell r="A522" t="str">
            <v>Eesti Haigekassa</v>
          </cell>
          <cell r="B522" t="str">
            <v>74000091</v>
          </cell>
          <cell r="C522" t="str">
            <v>muu_val_sekt</v>
          </cell>
          <cell r="D522" t="str">
            <v>muu valitsussektor</v>
          </cell>
          <cell r="E522">
            <v>15</v>
          </cell>
          <cell r="F522" t="str">
            <v>muu valitsussektor</v>
          </cell>
          <cell r="G522" t="str">
            <v>640</v>
          </cell>
          <cell r="H522" t="str">
            <v>Eesti Haigekassa</v>
          </cell>
          <cell r="J522">
            <v>3</v>
          </cell>
          <cell r="K522">
            <v>10</v>
          </cell>
          <cell r="L522" t="str">
            <v>Avalik õiguslikud juriidilised isikud ja nende asutused</v>
          </cell>
          <cell r="M522" t="str">
            <v>avalik-õiguslike asutused</v>
          </cell>
          <cell r="N522">
            <v>2</v>
          </cell>
          <cell r="O522" t="str">
            <v>avalik-õiguslikud juriidilised isikud ja riigi sihtasutused</v>
          </cell>
          <cell r="P522" t="str">
            <v>juhitööd</v>
          </cell>
          <cell r="W522">
            <v>3</v>
          </cell>
          <cell r="X522">
            <v>3</v>
          </cell>
          <cell r="Y522">
            <v>179667</v>
          </cell>
          <cell r="Z522">
            <v>5</v>
          </cell>
          <cell r="AA522">
            <v>5</v>
          </cell>
          <cell r="AB522">
            <v>5</v>
          </cell>
          <cell r="AC522">
            <v>2376000</v>
          </cell>
        </row>
        <row r="523">
          <cell r="A523" t="str">
            <v>Eesti Haigekassa</v>
          </cell>
          <cell r="B523" t="str">
            <v>74000091</v>
          </cell>
          <cell r="C523" t="str">
            <v>muu_val_sekt</v>
          </cell>
          <cell r="D523" t="str">
            <v>muu valitsussektor</v>
          </cell>
          <cell r="E523">
            <v>15</v>
          </cell>
          <cell r="F523" t="str">
            <v>muu valitsussektor</v>
          </cell>
          <cell r="G523" t="str">
            <v>640</v>
          </cell>
          <cell r="H523" t="str">
            <v>Eesti Haigekassa</v>
          </cell>
          <cell r="J523">
            <v>3</v>
          </cell>
          <cell r="K523">
            <v>10</v>
          </cell>
          <cell r="L523" t="str">
            <v>Avalik õiguslikud juriidilised isikud ja nende asutused</v>
          </cell>
          <cell r="M523" t="str">
            <v>avalik-õiguslike asutused</v>
          </cell>
          <cell r="N523">
            <v>2</v>
          </cell>
          <cell r="O523" t="str">
            <v>avalik-õiguslikud juriidilised isikud ja riigi sihtasutused</v>
          </cell>
          <cell r="P523" t="str">
            <v>sisutööd</v>
          </cell>
          <cell r="W523">
            <v>209.8</v>
          </cell>
          <cell r="X523">
            <v>208.05</v>
          </cell>
          <cell r="Y523">
            <v>4004759</v>
          </cell>
          <cell r="Z523">
            <v>208</v>
          </cell>
          <cell r="AA523">
            <v>208</v>
          </cell>
          <cell r="AB523">
            <v>208</v>
          </cell>
          <cell r="AC523">
            <v>47849538</v>
          </cell>
        </row>
        <row r="524">
          <cell r="A524" t="str">
            <v>Riigikogu Kantselei</v>
          </cell>
          <cell r="B524" t="str">
            <v>74000101</v>
          </cell>
          <cell r="C524" t="str">
            <v>PSI</v>
          </cell>
          <cell r="D524" t="str">
            <v>põhiseaduslikud institutsioonid</v>
          </cell>
          <cell r="E524">
            <v>1</v>
          </cell>
          <cell r="F524" t="str">
            <v>põhiseaduslikud institutsioonid</v>
          </cell>
          <cell r="G524" t="str">
            <v>001</v>
          </cell>
          <cell r="H524" t="str">
            <v>Riigikogu Kantselei</v>
          </cell>
          <cell r="I524" t="str">
            <v>RKK</v>
          </cell>
          <cell r="J524">
            <v>1</v>
          </cell>
          <cell r="K524">
            <v>1</v>
          </cell>
          <cell r="L524" t="str">
            <v>Põhiseaduslikud institutsioonid</v>
          </cell>
          <cell r="M524" t="str">
            <v>ametiasutused</v>
          </cell>
          <cell r="N524">
            <v>1</v>
          </cell>
          <cell r="O524" t="str">
            <v>ameti- ja hallatavad asutused</v>
          </cell>
          <cell r="P524" t="str">
            <v>juhitööd</v>
          </cell>
          <cell r="Q524">
            <v>4</v>
          </cell>
          <cell r="R524">
            <v>4</v>
          </cell>
          <cell r="S524">
            <v>183079</v>
          </cell>
          <cell r="T524">
            <v>4</v>
          </cell>
          <cell r="U524">
            <v>4</v>
          </cell>
          <cell r="V524">
            <v>186448</v>
          </cell>
          <cell r="W524">
            <v>4</v>
          </cell>
          <cell r="X524">
            <v>4</v>
          </cell>
          <cell r="Y524">
            <v>186448</v>
          </cell>
          <cell r="Z524">
            <v>4</v>
          </cell>
          <cell r="AA524">
            <v>4</v>
          </cell>
          <cell r="AB524">
            <v>4</v>
          </cell>
          <cell r="AC524">
            <v>2203415</v>
          </cell>
        </row>
        <row r="525">
          <cell r="A525" t="str">
            <v>Riigikogu Kantselei</v>
          </cell>
          <cell r="B525" t="str">
            <v>74000101</v>
          </cell>
          <cell r="C525" t="str">
            <v>PSI</v>
          </cell>
          <cell r="D525" t="str">
            <v>põhiseaduslikud institutsioonid</v>
          </cell>
          <cell r="E525">
            <v>1</v>
          </cell>
          <cell r="F525" t="str">
            <v>põhiseaduslikud institutsioonid</v>
          </cell>
          <cell r="G525" t="str">
            <v>001</v>
          </cell>
          <cell r="H525" t="str">
            <v>Riigikogu Kantselei</v>
          </cell>
          <cell r="I525" t="str">
            <v>RKK</v>
          </cell>
          <cell r="J525">
            <v>1</v>
          </cell>
          <cell r="K525">
            <v>1</v>
          </cell>
          <cell r="L525" t="str">
            <v>Põhiseaduslikud institutsioonid</v>
          </cell>
          <cell r="M525" t="str">
            <v>ametiasutused</v>
          </cell>
          <cell r="N525">
            <v>1</v>
          </cell>
          <cell r="O525" t="str">
            <v>ameti- ja hallatavad asutused</v>
          </cell>
          <cell r="P525" t="str">
            <v>sisutööd</v>
          </cell>
          <cell r="Q525">
            <v>62</v>
          </cell>
          <cell r="R525">
            <v>61.15</v>
          </cell>
          <cell r="S525">
            <v>1379737</v>
          </cell>
          <cell r="T525">
            <v>62</v>
          </cell>
          <cell r="U525">
            <v>60.6</v>
          </cell>
          <cell r="V525">
            <v>1389584</v>
          </cell>
          <cell r="W525">
            <v>63</v>
          </cell>
          <cell r="X525">
            <v>61.6</v>
          </cell>
          <cell r="Y525">
            <v>1426030</v>
          </cell>
          <cell r="Z525">
            <v>63</v>
          </cell>
          <cell r="AA525">
            <v>64</v>
          </cell>
          <cell r="AB525">
            <v>64</v>
          </cell>
          <cell r="AC525">
            <v>17533141</v>
          </cell>
        </row>
        <row r="526">
          <cell r="A526" t="str">
            <v>Riigikogu Kantselei</v>
          </cell>
          <cell r="B526" t="str">
            <v>74000101</v>
          </cell>
          <cell r="C526" t="str">
            <v>PSI</v>
          </cell>
          <cell r="D526" t="str">
            <v>põhiseaduslikud institutsioonid</v>
          </cell>
          <cell r="E526">
            <v>1</v>
          </cell>
          <cell r="F526" t="str">
            <v>põhiseaduslikud institutsioonid</v>
          </cell>
          <cell r="G526" t="str">
            <v>001</v>
          </cell>
          <cell r="H526" t="str">
            <v>Riigikogu Kantselei</v>
          </cell>
          <cell r="I526" t="str">
            <v>RKK</v>
          </cell>
          <cell r="J526">
            <v>1</v>
          </cell>
          <cell r="K526">
            <v>1</v>
          </cell>
          <cell r="L526" t="str">
            <v>Põhiseaduslikud institutsioonid</v>
          </cell>
          <cell r="M526" t="str">
            <v>ametiasutused</v>
          </cell>
          <cell r="N526">
            <v>1</v>
          </cell>
          <cell r="O526" t="str">
            <v>ameti- ja hallatavad asutused</v>
          </cell>
          <cell r="P526" t="str">
            <v>tugitööd</v>
          </cell>
          <cell r="Q526">
            <v>179</v>
          </cell>
          <cell r="R526">
            <v>168.89999999999998</v>
          </cell>
          <cell r="S526">
            <v>3062125</v>
          </cell>
          <cell r="T526">
            <v>160.5</v>
          </cell>
          <cell r="U526">
            <v>158.69999999999999</v>
          </cell>
          <cell r="V526">
            <v>2916859</v>
          </cell>
          <cell r="W526">
            <v>131</v>
          </cell>
          <cell r="X526">
            <v>162.10000000000002</v>
          </cell>
          <cell r="Y526">
            <v>2988778</v>
          </cell>
          <cell r="Z526">
            <v>173</v>
          </cell>
          <cell r="AA526">
            <v>178</v>
          </cell>
          <cell r="AB526">
            <v>178</v>
          </cell>
          <cell r="AC526">
            <v>36039532</v>
          </cell>
        </row>
        <row r="527">
          <cell r="A527" t="str">
            <v>Tallinna Ülikool</v>
          </cell>
          <cell r="B527" t="str">
            <v>74000122</v>
          </cell>
          <cell r="C527" t="str">
            <v>ylikool</v>
          </cell>
          <cell r="D527" t="str">
            <v>ülikoolid</v>
          </cell>
          <cell r="E527">
            <v>10</v>
          </cell>
          <cell r="F527" t="str">
            <v>teadus-haridusasutused</v>
          </cell>
          <cell r="G527" t="str">
            <v>007</v>
          </cell>
          <cell r="H527" t="str">
            <v>Haridus- ja Teadusministeerium</v>
          </cell>
          <cell r="I527" t="str">
            <v>HTM</v>
          </cell>
          <cell r="J527">
            <v>3</v>
          </cell>
          <cell r="K527">
            <v>10</v>
          </cell>
          <cell r="L527" t="str">
            <v>Avalik õiguslikud juriidilised isikud ja nende asutused</v>
          </cell>
          <cell r="M527" t="str">
            <v>avalik-õiguslike asutused</v>
          </cell>
          <cell r="N527">
            <v>2</v>
          </cell>
          <cell r="O527" t="str">
            <v>avalik-õiguslikud juriidilised isikud ja riigi sihtasutused</v>
          </cell>
          <cell r="P527" t="str">
            <v>juhitööd</v>
          </cell>
          <cell r="Q527">
            <v>1</v>
          </cell>
          <cell r="R527">
            <v>1</v>
          </cell>
          <cell r="S527">
            <v>64</v>
          </cell>
          <cell r="T527">
            <v>3.5</v>
          </cell>
          <cell r="U527">
            <v>3.5</v>
          </cell>
          <cell r="V527">
            <v>137581</v>
          </cell>
          <cell r="W527">
            <v>5</v>
          </cell>
          <cell r="X527">
            <v>5</v>
          </cell>
          <cell r="Y527">
            <v>218000</v>
          </cell>
          <cell r="Z527">
            <v>6</v>
          </cell>
          <cell r="AA527">
            <v>6</v>
          </cell>
          <cell r="AB527">
            <v>6</v>
          </cell>
          <cell r="AC527">
            <v>3006000</v>
          </cell>
        </row>
        <row r="528">
          <cell r="A528" t="str">
            <v>Tallinna Ülikool</v>
          </cell>
          <cell r="B528" t="str">
            <v>74000122</v>
          </cell>
          <cell r="C528" t="str">
            <v>ylikool</v>
          </cell>
          <cell r="D528" t="str">
            <v>ülikoolid</v>
          </cell>
          <cell r="E528">
            <v>10</v>
          </cell>
          <cell r="F528" t="str">
            <v>teadus-haridusasutused</v>
          </cell>
          <cell r="G528" t="str">
            <v>007</v>
          </cell>
          <cell r="H528" t="str">
            <v>Haridus- ja Teadusministeerium</v>
          </cell>
          <cell r="I528" t="str">
            <v>HTM</v>
          </cell>
          <cell r="J528">
            <v>3</v>
          </cell>
          <cell r="K528">
            <v>10</v>
          </cell>
          <cell r="L528" t="str">
            <v>Avalik õiguslikud juriidilised isikud ja nende asutused</v>
          </cell>
          <cell r="M528" t="str">
            <v>avalik-õiguslike asutused</v>
          </cell>
          <cell r="N528">
            <v>2</v>
          </cell>
          <cell r="O528" t="str">
            <v>avalik-õiguslikud juriidilised isikud ja riigi sihtasutused</v>
          </cell>
          <cell r="P528" t="str">
            <v>sisutööd</v>
          </cell>
          <cell r="Q528">
            <v>358.95000000000005</v>
          </cell>
          <cell r="R528">
            <v>384.75</v>
          </cell>
          <cell r="S528">
            <v>8242</v>
          </cell>
          <cell r="T528">
            <v>435.6</v>
          </cell>
          <cell r="U528">
            <v>446.09999999999997</v>
          </cell>
          <cell r="V528">
            <v>10433109</v>
          </cell>
          <cell r="W528">
            <v>372.25000000000006</v>
          </cell>
          <cell r="X528">
            <v>372.05</v>
          </cell>
          <cell r="Y528">
            <v>6766624</v>
          </cell>
          <cell r="Z528">
            <v>459</v>
          </cell>
          <cell r="AA528">
            <v>459</v>
          </cell>
          <cell r="AB528">
            <v>459</v>
          </cell>
          <cell r="AC528">
            <v>82896512</v>
          </cell>
        </row>
        <row r="529">
          <cell r="A529" t="str">
            <v>Tallinna Ülikool</v>
          </cell>
          <cell r="B529" t="str">
            <v>74000122</v>
          </cell>
          <cell r="C529" t="str">
            <v>ylikool</v>
          </cell>
          <cell r="D529" t="str">
            <v>ülikoolid</v>
          </cell>
          <cell r="E529">
            <v>10</v>
          </cell>
          <cell r="F529" t="str">
            <v>teadus-haridusasutused</v>
          </cell>
          <cell r="G529" t="str">
            <v>007</v>
          </cell>
          <cell r="H529" t="str">
            <v>Haridus- ja Teadusministeerium</v>
          </cell>
          <cell r="I529" t="str">
            <v>HTM</v>
          </cell>
          <cell r="J529">
            <v>3</v>
          </cell>
          <cell r="K529">
            <v>10</v>
          </cell>
          <cell r="L529" t="str">
            <v>Avalik õiguslikud juriidilised isikud ja nende asutused</v>
          </cell>
          <cell r="M529" t="str">
            <v>avalik-õiguslike asutused</v>
          </cell>
          <cell r="N529">
            <v>2</v>
          </cell>
          <cell r="O529" t="str">
            <v>avalik-õiguslikud juriidilised isikud ja riigi sihtasutused</v>
          </cell>
          <cell r="P529" t="str">
            <v>tugitööd</v>
          </cell>
          <cell r="Q529">
            <v>302</v>
          </cell>
          <cell r="R529">
            <v>311.10000000000002</v>
          </cell>
          <cell r="S529">
            <v>4552</v>
          </cell>
          <cell r="T529">
            <v>470.5</v>
          </cell>
          <cell r="U529">
            <v>467.5</v>
          </cell>
          <cell r="V529">
            <v>5700965</v>
          </cell>
          <cell r="W529">
            <v>418.35</v>
          </cell>
          <cell r="X529">
            <v>421.1</v>
          </cell>
          <cell r="Y529">
            <v>4893042</v>
          </cell>
          <cell r="Z529">
            <v>449</v>
          </cell>
          <cell r="AA529">
            <v>449</v>
          </cell>
          <cell r="AB529">
            <v>449</v>
          </cell>
          <cell r="AC529">
            <v>82992594</v>
          </cell>
        </row>
        <row r="530">
          <cell r="A530" t="str">
            <v>Eesti Rahvusraamatukogu</v>
          </cell>
          <cell r="B530" t="str">
            <v>74000139</v>
          </cell>
          <cell r="C530" t="str">
            <v>raamatuk</v>
          </cell>
          <cell r="D530" t="str">
            <v>raamatukogud</v>
          </cell>
          <cell r="E530">
            <v>11</v>
          </cell>
          <cell r="F530" t="str">
            <v>kultuuriasutused</v>
          </cell>
          <cell r="G530" t="str">
            <v>011</v>
          </cell>
          <cell r="H530" t="str">
            <v>Kultuuriministeerium</v>
          </cell>
          <cell r="I530" t="str">
            <v>KuM</v>
          </cell>
          <cell r="J530">
            <v>3</v>
          </cell>
          <cell r="K530">
            <v>10</v>
          </cell>
          <cell r="L530" t="str">
            <v>Avalik õiguslikud juriidilised isikud ja nende asutused</v>
          </cell>
          <cell r="M530" t="str">
            <v>avalik-õiguslike asutused</v>
          </cell>
          <cell r="N530">
            <v>2</v>
          </cell>
          <cell r="O530" t="str">
            <v>avalik-õiguslikud juriidilised isikud ja riigi sihtasutused</v>
          </cell>
          <cell r="P530" t="str">
            <v>juhitööd</v>
          </cell>
          <cell r="Q530">
            <v>5</v>
          </cell>
          <cell r="R530">
            <v>5</v>
          </cell>
          <cell r="S530">
            <v>160500</v>
          </cell>
          <cell r="T530">
            <v>5</v>
          </cell>
          <cell r="U530">
            <v>5</v>
          </cell>
          <cell r="V530">
            <v>160500</v>
          </cell>
          <cell r="W530">
            <v>5</v>
          </cell>
          <cell r="X530">
            <v>5</v>
          </cell>
          <cell r="Y530">
            <v>160500</v>
          </cell>
          <cell r="Z530">
            <v>5</v>
          </cell>
          <cell r="AA530">
            <v>5</v>
          </cell>
          <cell r="AB530">
            <v>5</v>
          </cell>
          <cell r="AC530">
            <v>1926000</v>
          </cell>
        </row>
        <row r="531">
          <cell r="A531" t="str">
            <v>Eesti Rahvusraamatukogu</v>
          </cell>
          <cell r="B531" t="str">
            <v>74000139</v>
          </cell>
          <cell r="C531" t="str">
            <v>raamatuk</v>
          </cell>
          <cell r="D531" t="str">
            <v>raamatukogud</v>
          </cell>
          <cell r="E531">
            <v>11</v>
          </cell>
          <cell r="F531" t="str">
            <v>kultuuriasutused</v>
          </cell>
          <cell r="G531" t="str">
            <v>011</v>
          </cell>
          <cell r="H531" t="str">
            <v>Kultuuriministeerium</v>
          </cell>
          <cell r="I531" t="str">
            <v>KuM</v>
          </cell>
          <cell r="J531">
            <v>3</v>
          </cell>
          <cell r="K531">
            <v>10</v>
          </cell>
          <cell r="L531" t="str">
            <v>Avalik õiguslikud juriidilised isikud ja nende asutused</v>
          </cell>
          <cell r="M531" t="str">
            <v>avalik-õiguslike asutused</v>
          </cell>
          <cell r="N531">
            <v>2</v>
          </cell>
          <cell r="O531" t="str">
            <v>avalik-õiguslikud juriidilised isikud ja riigi sihtasutused</v>
          </cell>
          <cell r="P531" t="str">
            <v>sisutööd</v>
          </cell>
          <cell r="Q531">
            <v>263.5</v>
          </cell>
          <cell r="R531">
            <v>247.5</v>
          </cell>
          <cell r="S531">
            <v>2674900</v>
          </cell>
          <cell r="T531">
            <v>252.5</v>
          </cell>
          <cell r="U531">
            <v>258.75</v>
          </cell>
          <cell r="V531">
            <v>2682556</v>
          </cell>
          <cell r="W531">
            <v>243.5</v>
          </cell>
          <cell r="X531">
            <v>240.55</v>
          </cell>
          <cell r="Y531">
            <v>2508755</v>
          </cell>
          <cell r="Z531">
            <v>236</v>
          </cell>
          <cell r="AA531">
            <v>236</v>
          </cell>
          <cell r="AB531">
            <v>236</v>
          </cell>
          <cell r="AC531">
            <v>28763520</v>
          </cell>
        </row>
        <row r="532">
          <cell r="A532" t="str">
            <v>Eesti Rahvusraamatukogu</v>
          </cell>
          <cell r="B532" t="str">
            <v>74000139</v>
          </cell>
          <cell r="C532" t="str">
            <v>raamatuk</v>
          </cell>
          <cell r="D532" t="str">
            <v>raamatukogud</v>
          </cell>
          <cell r="E532">
            <v>11</v>
          </cell>
          <cell r="F532" t="str">
            <v>kultuuriasutused</v>
          </cell>
          <cell r="G532" t="str">
            <v>011</v>
          </cell>
          <cell r="H532" t="str">
            <v>Kultuuriministeerium</v>
          </cell>
          <cell r="I532" t="str">
            <v>KuM</v>
          </cell>
          <cell r="J532">
            <v>3</v>
          </cell>
          <cell r="K532">
            <v>10</v>
          </cell>
          <cell r="L532" t="str">
            <v>Avalik õiguslikud juriidilised isikud ja nende asutused</v>
          </cell>
          <cell r="M532" t="str">
            <v>avalik-õiguslike asutused</v>
          </cell>
          <cell r="N532">
            <v>2</v>
          </cell>
          <cell r="O532" t="str">
            <v>avalik-õiguslikud juriidilised isikud ja riigi sihtasutused</v>
          </cell>
          <cell r="P532" t="str">
            <v>tugitööd</v>
          </cell>
          <cell r="Q532">
            <v>108.5</v>
          </cell>
          <cell r="R532">
            <v>100.5</v>
          </cell>
          <cell r="S532">
            <v>1065030</v>
          </cell>
          <cell r="T532">
            <v>103.5</v>
          </cell>
          <cell r="U532">
            <v>109.75</v>
          </cell>
          <cell r="V532">
            <v>1070559</v>
          </cell>
          <cell r="W532">
            <v>99.5</v>
          </cell>
          <cell r="X532">
            <v>98.9</v>
          </cell>
          <cell r="Y532">
            <v>1070473</v>
          </cell>
          <cell r="Z532">
            <v>97</v>
          </cell>
          <cell r="AA532">
            <v>97</v>
          </cell>
          <cell r="AB532">
            <v>97</v>
          </cell>
          <cell r="AC532">
            <v>12459576</v>
          </cell>
        </row>
        <row r="533">
          <cell r="A533" t="str">
            <v>Eesti Teaduste Akadeemia</v>
          </cell>
          <cell r="B533" t="str">
            <v>74000168</v>
          </cell>
          <cell r="C533" t="str">
            <v>teadus</v>
          </cell>
          <cell r="D533" t="str">
            <v>teadus- ja arendusasutused</v>
          </cell>
          <cell r="E533">
            <v>10</v>
          </cell>
          <cell r="F533" t="str">
            <v>teadus-haridusasutused</v>
          </cell>
          <cell r="G533" t="str">
            <v>007</v>
          </cell>
          <cell r="H533" t="str">
            <v>Haridus- ja Teadusministeerium</v>
          </cell>
          <cell r="I533" t="str">
            <v>HTM</v>
          </cell>
          <cell r="J533">
            <v>3</v>
          </cell>
          <cell r="K533">
            <v>10</v>
          </cell>
          <cell r="L533" t="str">
            <v>Avalik õiguslikud juriidilised isikud ja nende asutused</v>
          </cell>
          <cell r="M533" t="str">
            <v>avalik-õiguslike asutused</v>
          </cell>
          <cell r="N533">
            <v>2</v>
          </cell>
          <cell r="O533" t="str">
            <v>avalik-õiguslikud juriidilised isikud ja riigi sihtasutused</v>
          </cell>
          <cell r="P533" t="str">
            <v>juhitööd</v>
          </cell>
          <cell r="W533">
            <v>4</v>
          </cell>
          <cell r="X533">
            <v>2.75</v>
          </cell>
          <cell r="Y533">
            <v>92500</v>
          </cell>
          <cell r="Z533">
            <v>2</v>
          </cell>
          <cell r="AA533">
            <v>2</v>
          </cell>
          <cell r="AB533">
            <v>2</v>
          </cell>
          <cell r="AC533">
            <v>840000</v>
          </cell>
        </row>
        <row r="534">
          <cell r="A534" t="str">
            <v>Eesti Teaduste Akadeemia</v>
          </cell>
          <cell r="B534" t="str">
            <v>74000168</v>
          </cell>
          <cell r="C534" t="str">
            <v>teadus</v>
          </cell>
          <cell r="D534" t="str">
            <v>teadus- ja arendusasutused</v>
          </cell>
          <cell r="E534">
            <v>10</v>
          </cell>
          <cell r="F534" t="str">
            <v>teadus-haridusasutused</v>
          </cell>
          <cell r="G534" t="str">
            <v>007</v>
          </cell>
          <cell r="H534" t="str">
            <v>Haridus- ja Teadusministeerium</v>
          </cell>
          <cell r="I534" t="str">
            <v>HTM</v>
          </cell>
          <cell r="J534">
            <v>3</v>
          </cell>
          <cell r="K534">
            <v>10</v>
          </cell>
          <cell r="L534" t="str">
            <v>Avalik õiguslikud juriidilised isikud ja nende asutused</v>
          </cell>
          <cell r="M534" t="str">
            <v>avalik-õiguslike asutused</v>
          </cell>
          <cell r="N534">
            <v>2</v>
          </cell>
          <cell r="O534" t="str">
            <v>avalik-õiguslikud juriidilised isikud ja riigi sihtasutused</v>
          </cell>
          <cell r="P534" t="str">
            <v>sisutööd</v>
          </cell>
          <cell r="W534">
            <v>7</v>
          </cell>
          <cell r="X534">
            <v>7</v>
          </cell>
          <cell r="Y534">
            <v>83800</v>
          </cell>
          <cell r="Z534">
            <v>8</v>
          </cell>
          <cell r="AA534">
            <v>8</v>
          </cell>
          <cell r="AB534">
            <v>8</v>
          </cell>
          <cell r="AC534">
            <v>1392860</v>
          </cell>
        </row>
        <row r="535">
          <cell r="A535" t="str">
            <v>Eesti Teaduste Akadeemia</v>
          </cell>
          <cell r="B535" t="str">
            <v>74000168</v>
          </cell>
          <cell r="C535" t="str">
            <v>teadus</v>
          </cell>
          <cell r="D535" t="str">
            <v>teadus- ja arendusasutused</v>
          </cell>
          <cell r="E535">
            <v>10</v>
          </cell>
          <cell r="F535" t="str">
            <v>teadus-haridusasutused</v>
          </cell>
          <cell r="G535" t="str">
            <v>007</v>
          </cell>
          <cell r="H535" t="str">
            <v>Haridus- ja Teadusministeerium</v>
          </cell>
          <cell r="I535" t="str">
            <v>HTM</v>
          </cell>
          <cell r="J535">
            <v>3</v>
          </cell>
          <cell r="K535">
            <v>10</v>
          </cell>
          <cell r="L535" t="str">
            <v>Avalik õiguslikud juriidilised isikud ja nende asutused</v>
          </cell>
          <cell r="M535" t="str">
            <v>avalik-õiguslike asutused</v>
          </cell>
          <cell r="N535">
            <v>2</v>
          </cell>
          <cell r="O535" t="str">
            <v>avalik-õiguslikud juriidilised isikud ja riigi sihtasutused</v>
          </cell>
          <cell r="P535" t="str">
            <v>tugitööd</v>
          </cell>
          <cell r="W535">
            <v>11</v>
          </cell>
          <cell r="X535">
            <v>9.9</v>
          </cell>
          <cell r="Y535">
            <v>92615</v>
          </cell>
          <cell r="Z535">
            <v>10</v>
          </cell>
          <cell r="AA535">
            <v>10</v>
          </cell>
          <cell r="AB535">
            <v>10</v>
          </cell>
          <cell r="AC535">
            <v>1329454</v>
          </cell>
        </row>
        <row r="536">
          <cell r="A536" t="str">
            <v>Vabariigi Presidendi Kantselei</v>
          </cell>
          <cell r="B536" t="str">
            <v>74000234</v>
          </cell>
          <cell r="C536" t="str">
            <v>PSI</v>
          </cell>
          <cell r="D536" t="str">
            <v>põhiseaduslikud institutsioonid</v>
          </cell>
          <cell r="E536">
            <v>1</v>
          </cell>
          <cell r="F536" t="str">
            <v>põhiseaduslikud institutsioonid</v>
          </cell>
          <cell r="G536" t="str">
            <v>002</v>
          </cell>
          <cell r="H536" t="str">
            <v>Vabariigi Presidendi Kantselei</v>
          </cell>
          <cell r="I536" t="str">
            <v>VPK</v>
          </cell>
          <cell r="J536">
            <v>1</v>
          </cell>
          <cell r="K536">
            <v>1</v>
          </cell>
          <cell r="L536" t="str">
            <v>Põhiseaduslikud institutsioonid</v>
          </cell>
          <cell r="M536" t="str">
            <v>ametiasutused</v>
          </cell>
          <cell r="N536">
            <v>1</v>
          </cell>
          <cell r="O536" t="str">
            <v>ameti- ja hallatavad asutused</v>
          </cell>
          <cell r="P536" t="str">
            <v>juhitööd</v>
          </cell>
          <cell r="Q536">
            <v>3</v>
          </cell>
          <cell r="R536">
            <v>3</v>
          </cell>
          <cell r="S536">
            <v>159320</v>
          </cell>
          <cell r="T536">
            <v>3</v>
          </cell>
          <cell r="U536">
            <v>3</v>
          </cell>
          <cell r="V536">
            <v>152449</v>
          </cell>
          <cell r="W536">
            <v>3</v>
          </cell>
          <cell r="X536">
            <v>3</v>
          </cell>
          <cell r="Y536">
            <v>150601</v>
          </cell>
          <cell r="Z536">
            <v>3</v>
          </cell>
          <cell r="AA536">
            <v>3</v>
          </cell>
          <cell r="AB536">
            <v>3</v>
          </cell>
          <cell r="AC536">
            <v>1842486</v>
          </cell>
        </row>
        <row r="537">
          <cell r="A537" t="str">
            <v>Vabariigi Presidendi Kantselei</v>
          </cell>
          <cell r="B537" t="str">
            <v>74000234</v>
          </cell>
          <cell r="C537" t="str">
            <v>PSI</v>
          </cell>
          <cell r="D537" t="str">
            <v>põhiseaduslikud institutsioonid</v>
          </cell>
          <cell r="E537">
            <v>1</v>
          </cell>
          <cell r="F537" t="str">
            <v>põhiseaduslikud institutsioonid</v>
          </cell>
          <cell r="G537" t="str">
            <v>002</v>
          </cell>
          <cell r="H537" t="str">
            <v>Vabariigi Presidendi Kantselei</v>
          </cell>
          <cell r="I537" t="str">
            <v>VPK</v>
          </cell>
          <cell r="J537">
            <v>1</v>
          </cell>
          <cell r="K537">
            <v>1</v>
          </cell>
          <cell r="L537" t="str">
            <v>Põhiseaduslikud institutsioonid</v>
          </cell>
          <cell r="M537" t="str">
            <v>ametiasutused</v>
          </cell>
          <cell r="N537">
            <v>1</v>
          </cell>
          <cell r="O537" t="str">
            <v>ameti- ja hallatavad asutused</v>
          </cell>
          <cell r="P537" t="str">
            <v>sisutööd</v>
          </cell>
          <cell r="Q537">
            <v>18</v>
          </cell>
          <cell r="R537">
            <v>17.25</v>
          </cell>
          <cell r="S537">
            <v>516548</v>
          </cell>
          <cell r="T537">
            <v>19.100000000000001</v>
          </cell>
          <cell r="U537">
            <v>18.350000000000001</v>
          </cell>
          <cell r="V537">
            <v>547513</v>
          </cell>
          <cell r="W537">
            <v>18</v>
          </cell>
          <cell r="X537">
            <v>17.25</v>
          </cell>
          <cell r="Y537">
            <v>519416</v>
          </cell>
          <cell r="Z537">
            <v>19</v>
          </cell>
          <cell r="AA537">
            <v>20</v>
          </cell>
          <cell r="AB537">
            <v>19</v>
          </cell>
          <cell r="AC537">
            <v>7011667</v>
          </cell>
        </row>
        <row r="538">
          <cell r="A538" t="str">
            <v>Vabariigi Presidendi Kantselei</v>
          </cell>
          <cell r="B538" t="str">
            <v>74000234</v>
          </cell>
          <cell r="C538" t="str">
            <v>PSI</v>
          </cell>
          <cell r="D538" t="str">
            <v>põhiseaduslikud institutsioonid</v>
          </cell>
          <cell r="E538">
            <v>1</v>
          </cell>
          <cell r="F538" t="str">
            <v>põhiseaduslikud institutsioonid</v>
          </cell>
          <cell r="G538" t="str">
            <v>002</v>
          </cell>
          <cell r="H538" t="str">
            <v>Vabariigi Presidendi Kantselei</v>
          </cell>
          <cell r="I538" t="str">
            <v>VPK</v>
          </cell>
          <cell r="J538">
            <v>1</v>
          </cell>
          <cell r="K538">
            <v>1</v>
          </cell>
          <cell r="L538" t="str">
            <v>Põhiseaduslikud institutsioonid</v>
          </cell>
          <cell r="M538" t="str">
            <v>ametiasutused</v>
          </cell>
          <cell r="N538">
            <v>1</v>
          </cell>
          <cell r="O538" t="str">
            <v>ameti- ja hallatavad asutused</v>
          </cell>
          <cell r="P538" t="str">
            <v>tugitööd</v>
          </cell>
          <cell r="Q538">
            <v>38</v>
          </cell>
          <cell r="R538">
            <v>38</v>
          </cell>
          <cell r="S538">
            <v>603522</v>
          </cell>
          <cell r="T538">
            <v>38</v>
          </cell>
          <cell r="U538">
            <v>38</v>
          </cell>
          <cell r="V538">
            <v>603514</v>
          </cell>
          <cell r="W538">
            <v>38</v>
          </cell>
          <cell r="X538">
            <v>38</v>
          </cell>
          <cell r="Y538">
            <v>600607</v>
          </cell>
          <cell r="Z538">
            <v>39</v>
          </cell>
          <cell r="AA538">
            <v>39</v>
          </cell>
          <cell r="AB538">
            <v>39</v>
          </cell>
          <cell r="AC538">
            <v>7315538</v>
          </cell>
        </row>
        <row r="539">
          <cell r="A539" t="str">
            <v>Keemilise ja Bioloogilise Füüsika Instituut</v>
          </cell>
          <cell r="B539" t="str">
            <v>74000257</v>
          </cell>
          <cell r="C539" t="str">
            <v>teadus</v>
          </cell>
          <cell r="D539" t="str">
            <v>teadus- ja arendusasutused</v>
          </cell>
          <cell r="E539">
            <v>10</v>
          </cell>
          <cell r="F539" t="str">
            <v>teadus-haridusasutused</v>
          </cell>
          <cell r="G539" t="str">
            <v>007</v>
          </cell>
          <cell r="H539" t="str">
            <v>Haridus- ja Teadusministeerium</v>
          </cell>
          <cell r="I539" t="str">
            <v>HTM</v>
          </cell>
          <cell r="J539">
            <v>3</v>
          </cell>
          <cell r="K539">
            <v>10</v>
          </cell>
          <cell r="L539" t="str">
            <v>Avalik õiguslikud juriidilised isikud ja nende asutused</v>
          </cell>
          <cell r="M539" t="str">
            <v>avalik-õiguslike asutused</v>
          </cell>
          <cell r="N539">
            <v>2</v>
          </cell>
          <cell r="O539" t="str">
            <v>avalik-õiguslikud juriidilised isikud ja riigi sihtasutused</v>
          </cell>
          <cell r="P539" t="str">
            <v>juhitööd</v>
          </cell>
          <cell r="W539">
            <v>2</v>
          </cell>
          <cell r="X539">
            <v>2</v>
          </cell>
          <cell r="Y539">
            <v>68500</v>
          </cell>
          <cell r="Z539">
            <v>2</v>
          </cell>
          <cell r="AA539">
            <v>2</v>
          </cell>
          <cell r="AB539">
            <v>2</v>
          </cell>
          <cell r="AC539">
            <v>822000</v>
          </cell>
        </row>
        <row r="540">
          <cell r="A540" t="str">
            <v>Keemilise ja Bioloogilise Füüsika Instituut</v>
          </cell>
          <cell r="B540" t="str">
            <v>74000257</v>
          </cell>
          <cell r="C540" t="str">
            <v>teadus</v>
          </cell>
          <cell r="D540" t="str">
            <v>teadus- ja arendusasutused</v>
          </cell>
          <cell r="E540">
            <v>10</v>
          </cell>
          <cell r="F540" t="str">
            <v>teadus-haridusasutused</v>
          </cell>
          <cell r="G540" t="str">
            <v>007</v>
          </cell>
          <cell r="H540" t="str">
            <v>Haridus- ja Teadusministeerium</v>
          </cell>
          <cell r="I540" t="str">
            <v>HTM</v>
          </cell>
          <cell r="J540">
            <v>3</v>
          </cell>
          <cell r="K540">
            <v>10</v>
          </cell>
          <cell r="L540" t="str">
            <v>Avalik õiguslikud juriidilised isikud ja nende asutused</v>
          </cell>
          <cell r="M540" t="str">
            <v>avalik-õiguslike asutused</v>
          </cell>
          <cell r="N540">
            <v>2</v>
          </cell>
          <cell r="O540" t="str">
            <v>avalik-õiguslikud juriidilised isikud ja riigi sihtasutused</v>
          </cell>
          <cell r="P540" t="str">
            <v>sisutööd</v>
          </cell>
          <cell r="W540">
            <v>75.099999999999994</v>
          </cell>
          <cell r="X540">
            <v>75.099999999999994</v>
          </cell>
          <cell r="Y540">
            <v>1169560</v>
          </cell>
          <cell r="Z540">
            <v>75</v>
          </cell>
          <cell r="AA540">
            <v>75</v>
          </cell>
          <cell r="AB540">
            <v>75</v>
          </cell>
          <cell r="AC540">
            <v>14475600</v>
          </cell>
        </row>
        <row r="541">
          <cell r="A541" t="str">
            <v>Keemilise ja Bioloogilise Füüsika Instituut</v>
          </cell>
          <cell r="B541" t="str">
            <v>74000257</v>
          </cell>
          <cell r="C541" t="str">
            <v>teadus</v>
          </cell>
          <cell r="D541" t="str">
            <v>teadus- ja arendusasutused</v>
          </cell>
          <cell r="E541">
            <v>10</v>
          </cell>
          <cell r="F541" t="str">
            <v>teadus-haridusasutused</v>
          </cell>
          <cell r="G541" t="str">
            <v>007</v>
          </cell>
          <cell r="H541" t="str">
            <v>Haridus- ja Teadusministeerium</v>
          </cell>
          <cell r="I541" t="str">
            <v>HTM</v>
          </cell>
          <cell r="J541">
            <v>3</v>
          </cell>
          <cell r="K541">
            <v>10</v>
          </cell>
          <cell r="L541" t="str">
            <v>Avalik õiguslikud juriidilised isikud ja nende asutused</v>
          </cell>
          <cell r="M541" t="str">
            <v>avalik-õiguslike asutused</v>
          </cell>
          <cell r="N541">
            <v>2</v>
          </cell>
          <cell r="O541" t="str">
            <v>avalik-õiguslikud juriidilised isikud ja riigi sihtasutused</v>
          </cell>
          <cell r="P541" t="str">
            <v>tugitööd</v>
          </cell>
          <cell r="W541">
            <v>17.125</v>
          </cell>
          <cell r="X541">
            <v>17.125</v>
          </cell>
          <cell r="Y541">
            <v>145754</v>
          </cell>
          <cell r="Z541">
            <v>19</v>
          </cell>
          <cell r="AA541">
            <v>19</v>
          </cell>
          <cell r="AB541">
            <v>19</v>
          </cell>
          <cell r="AC541">
            <v>2327448</v>
          </cell>
        </row>
        <row r="542">
          <cell r="A542" t="str">
            <v>Tallinna Tehnikaülikool</v>
          </cell>
          <cell r="B542" t="str">
            <v>74000323</v>
          </cell>
          <cell r="C542" t="str">
            <v>ylikool</v>
          </cell>
          <cell r="D542" t="str">
            <v>ülikoolid</v>
          </cell>
          <cell r="E542">
            <v>10</v>
          </cell>
          <cell r="F542" t="str">
            <v>teadus-haridusasutused</v>
          </cell>
          <cell r="G542" t="str">
            <v>007</v>
          </cell>
          <cell r="H542" t="str">
            <v>Haridus- ja Teadusministeerium</v>
          </cell>
          <cell r="I542" t="str">
            <v>HTM</v>
          </cell>
          <cell r="J542">
            <v>3</v>
          </cell>
          <cell r="K542">
            <v>10</v>
          </cell>
          <cell r="L542" t="str">
            <v>Avalik õiguslikud juriidilised isikud ja nende asutused</v>
          </cell>
          <cell r="M542" t="str">
            <v>avalik-õiguslike asutused</v>
          </cell>
          <cell r="N542">
            <v>2</v>
          </cell>
          <cell r="O542" t="str">
            <v>avalik-õiguslikud juriidilised isikud ja riigi sihtasutused</v>
          </cell>
          <cell r="P542" t="str">
            <v>juhitööd</v>
          </cell>
          <cell r="Q542">
            <v>5</v>
          </cell>
          <cell r="R542">
            <v>5</v>
          </cell>
          <cell r="S542">
            <v>403054</v>
          </cell>
          <cell r="T542">
            <v>6</v>
          </cell>
          <cell r="U542">
            <v>6</v>
          </cell>
          <cell r="V542">
            <v>350244</v>
          </cell>
          <cell r="W542">
            <v>8</v>
          </cell>
          <cell r="X542">
            <v>8</v>
          </cell>
          <cell r="Y542">
            <v>371500</v>
          </cell>
          <cell r="Z542">
            <v>6</v>
          </cell>
          <cell r="AA542">
            <v>6</v>
          </cell>
          <cell r="AB542">
            <v>6</v>
          </cell>
          <cell r="AC542">
            <v>4800000</v>
          </cell>
        </row>
        <row r="543">
          <cell r="A543" t="str">
            <v>Tallinna Tehnikaülikool</v>
          </cell>
          <cell r="B543" t="str">
            <v>74000323</v>
          </cell>
          <cell r="C543" t="str">
            <v>ylikool</v>
          </cell>
          <cell r="D543" t="str">
            <v>ülikoolid</v>
          </cell>
          <cell r="E543">
            <v>10</v>
          </cell>
          <cell r="F543" t="str">
            <v>teadus-haridusasutused</v>
          </cell>
          <cell r="G543" t="str">
            <v>007</v>
          </cell>
          <cell r="H543" t="str">
            <v>Haridus- ja Teadusministeerium</v>
          </cell>
          <cell r="I543" t="str">
            <v>HTM</v>
          </cell>
          <cell r="J543">
            <v>3</v>
          </cell>
          <cell r="K543">
            <v>10</v>
          </cell>
          <cell r="L543" t="str">
            <v>Avalik õiguslikud juriidilised isikud ja nende asutused</v>
          </cell>
          <cell r="M543" t="str">
            <v>avalik-õiguslike asutused</v>
          </cell>
          <cell r="N543">
            <v>2</v>
          </cell>
          <cell r="O543" t="str">
            <v>avalik-õiguslikud juriidilised isikud ja riigi sihtasutused</v>
          </cell>
          <cell r="P543" t="str">
            <v>sisutööd</v>
          </cell>
          <cell r="Q543">
            <v>909</v>
          </cell>
          <cell r="R543">
            <v>909</v>
          </cell>
          <cell r="S543">
            <v>19320092</v>
          </cell>
          <cell r="T543">
            <v>920.15</v>
          </cell>
          <cell r="U543">
            <v>920.15</v>
          </cell>
          <cell r="V543">
            <v>19580849</v>
          </cell>
          <cell r="W543">
            <v>1255.9500000000003</v>
          </cell>
          <cell r="X543">
            <v>1255.9500000000003</v>
          </cell>
          <cell r="Y543">
            <v>22660300</v>
          </cell>
          <cell r="Z543">
            <v>1534</v>
          </cell>
          <cell r="AA543">
            <v>1534</v>
          </cell>
          <cell r="AB543">
            <v>1256</v>
          </cell>
          <cell r="AC543">
            <v>330303195</v>
          </cell>
        </row>
        <row r="544">
          <cell r="A544" t="str">
            <v>Tallinna Tehnikaülikool</v>
          </cell>
          <cell r="B544" t="str">
            <v>74000323</v>
          </cell>
          <cell r="C544" t="str">
            <v>ylikool</v>
          </cell>
          <cell r="D544" t="str">
            <v>ülikoolid</v>
          </cell>
          <cell r="E544">
            <v>10</v>
          </cell>
          <cell r="F544" t="str">
            <v>teadus-haridusasutused</v>
          </cell>
          <cell r="G544" t="str">
            <v>007</v>
          </cell>
          <cell r="H544" t="str">
            <v>Haridus- ja Teadusministeerium</v>
          </cell>
          <cell r="I544" t="str">
            <v>HTM</v>
          </cell>
          <cell r="J544">
            <v>3</v>
          </cell>
          <cell r="K544">
            <v>10</v>
          </cell>
          <cell r="L544" t="str">
            <v>Avalik õiguslikud juriidilised isikud ja nende asutused</v>
          </cell>
          <cell r="M544" t="str">
            <v>avalik-õiguslike asutused</v>
          </cell>
          <cell r="N544">
            <v>2</v>
          </cell>
          <cell r="O544" t="str">
            <v>avalik-õiguslikud juriidilised isikud ja riigi sihtasutused</v>
          </cell>
          <cell r="P544" t="str">
            <v>tugitööd</v>
          </cell>
          <cell r="Q544">
            <v>758.98</v>
          </cell>
          <cell r="R544">
            <v>758.98</v>
          </cell>
          <cell r="S544">
            <v>10926562</v>
          </cell>
          <cell r="T544">
            <v>744.07999999999993</v>
          </cell>
          <cell r="U544">
            <v>744.07999999999993</v>
          </cell>
          <cell r="V544">
            <v>9978278</v>
          </cell>
          <cell r="W544">
            <v>376.40000000000003</v>
          </cell>
          <cell r="X544">
            <v>376.40000000000003</v>
          </cell>
          <cell r="Y544">
            <v>4594349</v>
          </cell>
          <cell r="Z544">
            <v>406</v>
          </cell>
          <cell r="AA544">
            <v>406</v>
          </cell>
          <cell r="AB544">
            <v>377</v>
          </cell>
          <cell r="AC544">
            <v>67209045</v>
          </cell>
        </row>
        <row r="545">
          <cell r="A545" t="str">
            <v>Eesti Teaduste Akadeemia Kirjastus</v>
          </cell>
          <cell r="B545" t="str">
            <v>74000352</v>
          </cell>
          <cell r="C545" t="str">
            <v>teadus</v>
          </cell>
          <cell r="D545" t="str">
            <v>teadus- ja arendusasutused</v>
          </cell>
          <cell r="E545">
            <v>10</v>
          </cell>
          <cell r="F545" t="str">
            <v>teadus-haridusasutused</v>
          </cell>
          <cell r="G545" t="str">
            <v>610</v>
          </cell>
          <cell r="H545" t="str">
            <v>Teaduste Akadeemia</v>
          </cell>
          <cell r="J545">
            <v>3</v>
          </cell>
          <cell r="K545">
            <v>10</v>
          </cell>
          <cell r="L545" t="str">
            <v>Avalik õiguslikud juriidilised isikud ja nende asutused</v>
          </cell>
          <cell r="M545" t="str">
            <v>avalik-õiguslike asutused</v>
          </cell>
          <cell r="N545">
            <v>2</v>
          </cell>
          <cell r="O545" t="str">
            <v>avalik-õiguslikud juriidilised isikud ja riigi sihtasutused</v>
          </cell>
          <cell r="P545" t="str">
            <v>juhitööd</v>
          </cell>
          <cell r="W545">
            <v>1</v>
          </cell>
          <cell r="X545">
            <v>1</v>
          </cell>
          <cell r="Y545">
            <v>18000</v>
          </cell>
          <cell r="Z545">
            <v>1</v>
          </cell>
          <cell r="AA545">
            <v>1</v>
          </cell>
          <cell r="AB545">
            <v>1</v>
          </cell>
          <cell r="AC545">
            <v>216000</v>
          </cell>
        </row>
        <row r="546">
          <cell r="A546" t="str">
            <v>Eesti Teaduste Akadeemia Kirjastus</v>
          </cell>
          <cell r="B546" t="str">
            <v>74000352</v>
          </cell>
          <cell r="C546" t="str">
            <v>teadus</v>
          </cell>
          <cell r="D546" t="str">
            <v>teadus- ja arendusasutused</v>
          </cell>
          <cell r="E546">
            <v>10</v>
          </cell>
          <cell r="F546" t="str">
            <v>teadus-haridusasutused</v>
          </cell>
          <cell r="G546" t="str">
            <v>610</v>
          </cell>
          <cell r="H546" t="str">
            <v>Teaduste Akadeemia</v>
          </cell>
          <cell r="J546">
            <v>3</v>
          </cell>
          <cell r="K546">
            <v>10</v>
          </cell>
          <cell r="L546" t="str">
            <v>Avalik õiguslikud juriidilised isikud ja nende asutused</v>
          </cell>
          <cell r="M546" t="str">
            <v>avalik-õiguslike asutused</v>
          </cell>
          <cell r="N546">
            <v>2</v>
          </cell>
          <cell r="O546" t="str">
            <v>avalik-õiguslikud juriidilised isikud ja riigi sihtasutused</v>
          </cell>
          <cell r="P546" t="str">
            <v>sisutööd</v>
          </cell>
          <cell r="W546">
            <v>13</v>
          </cell>
          <cell r="X546">
            <v>12</v>
          </cell>
          <cell r="Y546">
            <v>116550</v>
          </cell>
          <cell r="Z546">
            <v>20</v>
          </cell>
          <cell r="AA546">
            <v>20</v>
          </cell>
          <cell r="AB546">
            <v>20</v>
          </cell>
          <cell r="AC546">
            <v>1868640</v>
          </cell>
        </row>
        <row r="547">
          <cell r="A547" t="str">
            <v>Eesti Teaduste Akadeemia Kirjastus</v>
          </cell>
          <cell r="B547" t="str">
            <v>74000352</v>
          </cell>
          <cell r="C547" t="str">
            <v>teadus</v>
          </cell>
          <cell r="D547" t="str">
            <v>teadus- ja arendusasutused</v>
          </cell>
          <cell r="E547">
            <v>10</v>
          </cell>
          <cell r="F547" t="str">
            <v>teadus-haridusasutused</v>
          </cell>
          <cell r="G547" t="str">
            <v>610</v>
          </cell>
          <cell r="H547" t="str">
            <v>Teaduste Akadeemia</v>
          </cell>
          <cell r="J547">
            <v>3</v>
          </cell>
          <cell r="K547">
            <v>10</v>
          </cell>
          <cell r="L547" t="str">
            <v>Avalik õiguslikud juriidilised isikud ja nende asutused</v>
          </cell>
          <cell r="M547" t="str">
            <v>avalik-õiguslike asutused</v>
          </cell>
          <cell r="N547">
            <v>2</v>
          </cell>
          <cell r="O547" t="str">
            <v>avalik-õiguslikud juriidilised isikud ja riigi sihtasutused</v>
          </cell>
          <cell r="P547" t="str">
            <v>tugitööd</v>
          </cell>
          <cell r="W547">
            <v>1</v>
          </cell>
          <cell r="X547">
            <v>0.75</v>
          </cell>
          <cell r="Y547">
            <v>3500</v>
          </cell>
          <cell r="Z547">
            <v>1</v>
          </cell>
          <cell r="AA547">
            <v>1</v>
          </cell>
          <cell r="AB547">
            <v>1</v>
          </cell>
          <cell r="AC547">
            <v>42000</v>
          </cell>
        </row>
        <row r="548">
          <cell r="A548" t="str">
            <v>Eesti Teaduste Akadeemia Underi ja Tuglase Kirjand</v>
          </cell>
          <cell r="B548" t="str">
            <v>74000381</v>
          </cell>
          <cell r="C548" t="str">
            <v>teadus</v>
          </cell>
          <cell r="D548" t="str">
            <v>teadus- ja arendusasutused</v>
          </cell>
          <cell r="E548">
            <v>10</v>
          </cell>
          <cell r="F548" t="str">
            <v>teadus-haridusasutused</v>
          </cell>
          <cell r="G548" t="str">
            <v>610</v>
          </cell>
          <cell r="H548" t="str">
            <v>Teaduste Akadeemia</v>
          </cell>
          <cell r="J548">
            <v>3</v>
          </cell>
          <cell r="K548">
            <v>10</v>
          </cell>
          <cell r="L548" t="str">
            <v>Avalik õiguslikud juriidilised isikud ja nende asutused</v>
          </cell>
          <cell r="M548" t="str">
            <v>avalik-õiguslike asutused</v>
          </cell>
          <cell r="N548">
            <v>2</v>
          </cell>
          <cell r="O548" t="str">
            <v>avalik-õiguslikud juriidilised isikud ja riigi sihtasutused</v>
          </cell>
          <cell r="P548" t="str">
            <v>juhitööd</v>
          </cell>
          <cell r="W548">
            <v>3</v>
          </cell>
          <cell r="X548">
            <v>2.2000000000000002</v>
          </cell>
          <cell r="Y548">
            <v>51350</v>
          </cell>
          <cell r="Z548">
            <v>3</v>
          </cell>
          <cell r="AA548">
            <v>3</v>
          </cell>
          <cell r="AB548">
            <v>3</v>
          </cell>
          <cell r="AC548">
            <v>804000</v>
          </cell>
        </row>
        <row r="549">
          <cell r="A549" t="str">
            <v>Eesti Teaduste Akadeemia Underi ja Tuglase Kirjand</v>
          </cell>
          <cell r="B549" t="str">
            <v>74000381</v>
          </cell>
          <cell r="C549" t="str">
            <v>teadus</v>
          </cell>
          <cell r="D549" t="str">
            <v>teadus- ja arendusasutused</v>
          </cell>
          <cell r="E549">
            <v>10</v>
          </cell>
          <cell r="F549" t="str">
            <v>teadus-haridusasutused</v>
          </cell>
          <cell r="G549" t="str">
            <v>610</v>
          </cell>
          <cell r="H549" t="str">
            <v>Teaduste Akadeemia</v>
          </cell>
          <cell r="J549">
            <v>3</v>
          </cell>
          <cell r="K549">
            <v>10</v>
          </cell>
          <cell r="L549" t="str">
            <v>Avalik õiguslikud juriidilised isikud ja nende asutused</v>
          </cell>
          <cell r="M549" t="str">
            <v>avalik-õiguslike asutused</v>
          </cell>
          <cell r="N549">
            <v>2</v>
          </cell>
          <cell r="O549" t="str">
            <v>avalik-õiguslikud juriidilised isikud ja riigi sihtasutused</v>
          </cell>
          <cell r="P549" t="str">
            <v>sisutööd</v>
          </cell>
          <cell r="W549">
            <v>8</v>
          </cell>
          <cell r="X549">
            <v>7.5</v>
          </cell>
          <cell r="Y549">
            <v>108250</v>
          </cell>
          <cell r="Z549">
            <v>8</v>
          </cell>
          <cell r="AA549">
            <v>8</v>
          </cell>
          <cell r="AB549">
            <v>8</v>
          </cell>
          <cell r="AC549">
            <v>1299000</v>
          </cell>
        </row>
        <row r="550">
          <cell r="A550" t="str">
            <v>Eesti Teaduste Akadeemia Underi ja Tuglase Kirjand</v>
          </cell>
          <cell r="B550" t="str">
            <v>74000381</v>
          </cell>
          <cell r="C550" t="str">
            <v>teadus</v>
          </cell>
          <cell r="D550" t="str">
            <v>teadus- ja arendusasutused</v>
          </cell>
          <cell r="E550">
            <v>10</v>
          </cell>
          <cell r="F550" t="str">
            <v>teadus-haridusasutused</v>
          </cell>
          <cell r="G550" t="str">
            <v>610</v>
          </cell>
          <cell r="H550" t="str">
            <v>Teaduste Akadeemia</v>
          </cell>
          <cell r="J550">
            <v>3</v>
          </cell>
          <cell r="K550">
            <v>10</v>
          </cell>
          <cell r="L550" t="str">
            <v>Avalik õiguslikud juriidilised isikud ja nende asutused</v>
          </cell>
          <cell r="M550" t="str">
            <v>avalik-õiguslike asutused</v>
          </cell>
          <cell r="N550">
            <v>2</v>
          </cell>
          <cell r="O550" t="str">
            <v>avalik-õiguslikud juriidilised isikud ja riigi sihtasutused</v>
          </cell>
          <cell r="P550" t="str">
            <v>tugitööd</v>
          </cell>
          <cell r="W550">
            <v>5</v>
          </cell>
          <cell r="X550">
            <v>2.5499999999999998</v>
          </cell>
          <cell r="Y550">
            <v>29100</v>
          </cell>
          <cell r="Z550">
            <v>4</v>
          </cell>
          <cell r="AA550">
            <v>4</v>
          </cell>
          <cell r="AB550">
            <v>3</v>
          </cell>
          <cell r="AC550">
            <v>223200</v>
          </cell>
        </row>
        <row r="551">
          <cell r="A551" t="str">
            <v>Õiguskantsleri Kantselei</v>
          </cell>
          <cell r="B551" t="str">
            <v>74000464</v>
          </cell>
          <cell r="C551" t="str">
            <v>PSI</v>
          </cell>
          <cell r="D551" t="str">
            <v>põhiseaduslikud institutsioonid</v>
          </cell>
          <cell r="E551">
            <v>1</v>
          </cell>
          <cell r="F551" t="str">
            <v>põhiseaduslikud institutsioonid</v>
          </cell>
          <cell r="G551" t="str">
            <v>004</v>
          </cell>
          <cell r="H551" t="str">
            <v>Õiguskantsleri Kantselei</v>
          </cell>
          <cell r="I551" t="str">
            <v>ÕKK</v>
          </cell>
          <cell r="J551">
            <v>1</v>
          </cell>
          <cell r="K551">
            <v>1</v>
          </cell>
          <cell r="L551" t="str">
            <v>Põhiseaduslikud institutsioonid</v>
          </cell>
          <cell r="M551" t="str">
            <v>ametiasutused</v>
          </cell>
          <cell r="N551">
            <v>1</v>
          </cell>
          <cell r="O551" t="str">
            <v>ameti- ja hallatavad asutused</v>
          </cell>
          <cell r="P551" t="str">
            <v>juhitööd</v>
          </cell>
          <cell r="Q551">
            <v>4</v>
          </cell>
          <cell r="R551">
            <v>4</v>
          </cell>
          <cell r="S551">
            <v>216348</v>
          </cell>
          <cell r="T551">
            <v>4</v>
          </cell>
          <cell r="U551">
            <v>4</v>
          </cell>
          <cell r="V551">
            <v>211360</v>
          </cell>
          <cell r="W551">
            <v>4</v>
          </cell>
          <cell r="X551">
            <v>4</v>
          </cell>
          <cell r="Y551">
            <v>211360</v>
          </cell>
          <cell r="Z551">
            <v>4</v>
          </cell>
          <cell r="AA551">
            <v>4</v>
          </cell>
          <cell r="AB551">
            <v>4</v>
          </cell>
          <cell r="AC551">
            <v>2648400</v>
          </cell>
        </row>
        <row r="552">
          <cell r="A552" t="str">
            <v>Õiguskantsleri Kantselei</v>
          </cell>
          <cell r="B552" t="str">
            <v>74000464</v>
          </cell>
          <cell r="C552" t="str">
            <v>PSI</v>
          </cell>
          <cell r="D552" t="str">
            <v>põhiseaduslikud institutsioonid</v>
          </cell>
          <cell r="E552">
            <v>1</v>
          </cell>
          <cell r="F552" t="str">
            <v>põhiseaduslikud institutsioonid</v>
          </cell>
          <cell r="G552" t="str">
            <v>004</v>
          </cell>
          <cell r="H552" t="str">
            <v>Õiguskantsleri Kantselei</v>
          </cell>
          <cell r="I552" t="str">
            <v>ÕKK</v>
          </cell>
          <cell r="J552">
            <v>1</v>
          </cell>
          <cell r="K552">
            <v>1</v>
          </cell>
          <cell r="L552" t="str">
            <v>Põhiseaduslikud institutsioonid</v>
          </cell>
          <cell r="M552" t="str">
            <v>ametiasutused</v>
          </cell>
          <cell r="N552">
            <v>1</v>
          </cell>
          <cell r="O552" t="str">
            <v>ameti- ja hallatavad asutused</v>
          </cell>
          <cell r="P552" t="str">
            <v>sisutööd</v>
          </cell>
          <cell r="Q552">
            <v>25</v>
          </cell>
          <cell r="R552">
            <v>22.65</v>
          </cell>
          <cell r="S552">
            <v>705850</v>
          </cell>
          <cell r="T552">
            <v>23</v>
          </cell>
          <cell r="U552">
            <v>20.51</v>
          </cell>
          <cell r="V552">
            <v>628001</v>
          </cell>
          <cell r="W552">
            <v>24</v>
          </cell>
          <cell r="X552">
            <v>21.51</v>
          </cell>
          <cell r="Y552">
            <v>669000</v>
          </cell>
          <cell r="Z552">
            <v>28</v>
          </cell>
          <cell r="AA552">
            <v>28</v>
          </cell>
          <cell r="AB552">
            <v>26</v>
          </cell>
          <cell r="AC552">
            <v>8534000</v>
          </cell>
        </row>
        <row r="553">
          <cell r="A553" t="str">
            <v>Õiguskantsleri Kantselei</v>
          </cell>
          <cell r="B553" t="str">
            <v>74000464</v>
          </cell>
          <cell r="C553" t="str">
            <v>PSI</v>
          </cell>
          <cell r="D553" t="str">
            <v>põhiseaduslikud institutsioonid</v>
          </cell>
          <cell r="E553">
            <v>1</v>
          </cell>
          <cell r="F553" t="str">
            <v>põhiseaduslikud institutsioonid</v>
          </cell>
          <cell r="G553" t="str">
            <v>004</v>
          </cell>
          <cell r="H553" t="str">
            <v>Õiguskantsleri Kantselei</v>
          </cell>
          <cell r="I553" t="str">
            <v>ÕKK</v>
          </cell>
          <cell r="J553">
            <v>1</v>
          </cell>
          <cell r="K553">
            <v>1</v>
          </cell>
          <cell r="L553" t="str">
            <v>Põhiseaduslikud institutsioonid</v>
          </cell>
          <cell r="M553" t="str">
            <v>ametiasutused</v>
          </cell>
          <cell r="N553">
            <v>1</v>
          </cell>
          <cell r="O553" t="str">
            <v>ameti- ja hallatavad asutused</v>
          </cell>
          <cell r="P553" t="str">
            <v>tugitööd</v>
          </cell>
          <cell r="Q553">
            <v>12</v>
          </cell>
          <cell r="R553">
            <v>11.5</v>
          </cell>
          <cell r="S553">
            <v>238500</v>
          </cell>
          <cell r="T553">
            <v>10</v>
          </cell>
          <cell r="U553">
            <v>9.5</v>
          </cell>
          <cell r="V553">
            <v>202140</v>
          </cell>
          <cell r="W553">
            <v>9</v>
          </cell>
          <cell r="X553">
            <v>9</v>
          </cell>
          <cell r="Y553">
            <v>198500</v>
          </cell>
          <cell r="Z553">
            <v>10</v>
          </cell>
          <cell r="AA553">
            <v>10</v>
          </cell>
          <cell r="AB553">
            <v>10</v>
          </cell>
          <cell r="AC553">
            <v>2598000</v>
          </cell>
        </row>
        <row r="554">
          <cell r="A554" t="str">
            <v>Eesti Muusika- ja Teatriakadeemia</v>
          </cell>
          <cell r="B554" t="str">
            <v>74000547</v>
          </cell>
          <cell r="C554" t="str">
            <v>rakenduskorgk</v>
          </cell>
          <cell r="D554" t="str">
            <v>rakenduskõrgkoolid</v>
          </cell>
          <cell r="E554">
            <v>10</v>
          </cell>
          <cell r="F554" t="str">
            <v>teadus-haridusasutused</v>
          </cell>
          <cell r="G554" t="str">
            <v>007</v>
          </cell>
          <cell r="H554" t="str">
            <v>Haridus- ja Teadusministeerium</v>
          </cell>
          <cell r="I554" t="str">
            <v>HTM</v>
          </cell>
          <cell r="J554">
            <v>3</v>
          </cell>
          <cell r="K554">
            <v>10</v>
          </cell>
          <cell r="L554" t="str">
            <v>Avalik õiguslikud juriidilised isikud ja nende asutused</v>
          </cell>
          <cell r="M554" t="str">
            <v>avalik-õiguslike asutused</v>
          </cell>
          <cell r="N554">
            <v>2</v>
          </cell>
          <cell r="O554" t="str">
            <v>avalik-õiguslikud juriidilised isikud ja riigi sihtasutused</v>
          </cell>
          <cell r="P554" t="str">
            <v>juhitööd</v>
          </cell>
          <cell r="Q554">
            <v>5</v>
          </cell>
          <cell r="R554">
            <v>5</v>
          </cell>
          <cell r="S554">
            <v>211190</v>
          </cell>
          <cell r="T554">
            <v>5</v>
          </cell>
          <cell r="U554">
            <v>4.92</v>
          </cell>
          <cell r="V554">
            <v>208537</v>
          </cell>
          <cell r="W554">
            <v>15</v>
          </cell>
          <cell r="X554">
            <v>15</v>
          </cell>
          <cell r="Y554">
            <v>382751</v>
          </cell>
          <cell r="Z554">
            <v>4</v>
          </cell>
          <cell r="AA554">
            <v>4</v>
          </cell>
          <cell r="AB554">
            <v>4</v>
          </cell>
          <cell r="AC554">
            <v>2339880</v>
          </cell>
        </row>
        <row r="555">
          <cell r="A555" t="str">
            <v>Eesti Muusika- ja Teatriakadeemia</v>
          </cell>
          <cell r="B555" t="str">
            <v>74000547</v>
          </cell>
          <cell r="C555" t="str">
            <v>rakenduskorgk</v>
          </cell>
          <cell r="D555" t="str">
            <v>rakenduskõrgkoolid</v>
          </cell>
          <cell r="E555">
            <v>10</v>
          </cell>
          <cell r="F555" t="str">
            <v>teadus-haridusasutused</v>
          </cell>
          <cell r="G555" t="str">
            <v>007</v>
          </cell>
          <cell r="H555" t="str">
            <v>Haridus- ja Teadusministeerium</v>
          </cell>
          <cell r="I555" t="str">
            <v>HTM</v>
          </cell>
          <cell r="J555">
            <v>3</v>
          </cell>
          <cell r="K555">
            <v>10</v>
          </cell>
          <cell r="L555" t="str">
            <v>Avalik õiguslikud juriidilised isikud ja nende asutused</v>
          </cell>
          <cell r="M555" t="str">
            <v>avalik-õiguslike asutused</v>
          </cell>
          <cell r="N555">
            <v>2</v>
          </cell>
          <cell r="O555" t="str">
            <v>avalik-õiguslikud juriidilised isikud ja riigi sihtasutused</v>
          </cell>
          <cell r="P555" t="str">
            <v>sisutööd</v>
          </cell>
          <cell r="Q555">
            <v>120.5</v>
          </cell>
          <cell r="R555">
            <v>117.75</v>
          </cell>
          <cell r="S555">
            <v>1945817</v>
          </cell>
          <cell r="T555">
            <v>115.5</v>
          </cell>
          <cell r="U555">
            <v>116.88</v>
          </cell>
          <cell r="V555">
            <v>1884318</v>
          </cell>
          <cell r="W555">
            <v>118.75000000000004</v>
          </cell>
          <cell r="X555">
            <v>118.75000000000004</v>
          </cell>
          <cell r="Y555">
            <v>1896832</v>
          </cell>
          <cell r="Z555">
            <v>117</v>
          </cell>
          <cell r="AA555">
            <v>117</v>
          </cell>
          <cell r="AB555">
            <v>117</v>
          </cell>
          <cell r="AC555">
            <v>22455996</v>
          </cell>
        </row>
        <row r="556">
          <cell r="A556" t="str">
            <v>Eesti Muusika- ja Teatriakadeemia</v>
          </cell>
          <cell r="B556" t="str">
            <v>74000547</v>
          </cell>
          <cell r="C556" t="str">
            <v>rakenduskorgk</v>
          </cell>
          <cell r="D556" t="str">
            <v>rakenduskõrgkoolid</v>
          </cell>
          <cell r="E556">
            <v>10</v>
          </cell>
          <cell r="F556" t="str">
            <v>teadus-haridusasutused</v>
          </cell>
          <cell r="G556" t="str">
            <v>007</v>
          </cell>
          <cell r="H556" t="str">
            <v>Haridus- ja Teadusministeerium</v>
          </cell>
          <cell r="I556" t="str">
            <v>HTM</v>
          </cell>
          <cell r="J556">
            <v>3</v>
          </cell>
          <cell r="K556">
            <v>10</v>
          </cell>
          <cell r="L556" t="str">
            <v>Avalik õiguslikud juriidilised isikud ja nende asutused</v>
          </cell>
          <cell r="M556" t="str">
            <v>avalik-õiguslike asutused</v>
          </cell>
          <cell r="N556">
            <v>2</v>
          </cell>
          <cell r="O556" t="str">
            <v>avalik-õiguslikud juriidilised isikud ja riigi sihtasutused</v>
          </cell>
          <cell r="P556" t="str">
            <v>tugitööd</v>
          </cell>
          <cell r="Q556">
            <v>77.25</v>
          </cell>
          <cell r="R556">
            <v>75.5</v>
          </cell>
          <cell r="S556">
            <v>799510</v>
          </cell>
          <cell r="T556">
            <v>74.75</v>
          </cell>
          <cell r="U556">
            <v>75.889999999999986</v>
          </cell>
          <cell r="V556">
            <v>802311</v>
          </cell>
          <cell r="W556">
            <v>59.65</v>
          </cell>
          <cell r="X556">
            <v>59.4</v>
          </cell>
          <cell r="Y556">
            <v>520381</v>
          </cell>
          <cell r="Z556">
            <v>68</v>
          </cell>
          <cell r="AA556">
            <v>68</v>
          </cell>
          <cell r="AB556">
            <v>68</v>
          </cell>
          <cell r="AC556">
            <v>8456844</v>
          </cell>
        </row>
        <row r="557">
          <cell r="A557" t="str">
            <v>Eesti Kunstiakadeemia</v>
          </cell>
          <cell r="B557" t="str">
            <v>74000624</v>
          </cell>
          <cell r="C557" t="str">
            <v>rakenduskorgk</v>
          </cell>
          <cell r="D557" t="str">
            <v>rakenduskõrgkoolid</v>
          </cell>
          <cell r="E557">
            <v>10</v>
          </cell>
          <cell r="F557" t="str">
            <v>teadus-haridusasutused</v>
          </cell>
          <cell r="G557" t="str">
            <v>007</v>
          </cell>
          <cell r="H557" t="str">
            <v>Haridus- ja Teadusministeerium</v>
          </cell>
          <cell r="I557" t="str">
            <v>HTM</v>
          </cell>
          <cell r="J557">
            <v>3</v>
          </cell>
          <cell r="K557">
            <v>10</v>
          </cell>
          <cell r="L557" t="str">
            <v>Avalik õiguslikud juriidilised isikud ja nende asutused</v>
          </cell>
          <cell r="M557" t="str">
            <v>avalik-õiguslike asutused</v>
          </cell>
          <cell r="N557">
            <v>2</v>
          </cell>
          <cell r="O557" t="str">
            <v>avalik-õiguslikud juriidilised isikud ja riigi sihtasutused</v>
          </cell>
          <cell r="P557" t="str">
            <v>juhitööd</v>
          </cell>
          <cell r="Q557">
            <v>40.5</v>
          </cell>
          <cell r="R557">
            <v>40.5</v>
          </cell>
          <cell r="S557">
            <v>1028250</v>
          </cell>
          <cell r="T557">
            <v>3</v>
          </cell>
          <cell r="U557">
            <v>3</v>
          </cell>
          <cell r="V557">
            <v>153762</v>
          </cell>
          <cell r="W557">
            <v>3</v>
          </cell>
          <cell r="X557">
            <v>3</v>
          </cell>
          <cell r="Y557">
            <v>131000</v>
          </cell>
          <cell r="Z557">
            <v>3</v>
          </cell>
          <cell r="AA557">
            <v>3</v>
          </cell>
          <cell r="AB557">
            <v>3</v>
          </cell>
          <cell r="AC557">
            <v>1572000</v>
          </cell>
        </row>
        <row r="558">
          <cell r="A558" t="str">
            <v>Eesti Kunstiakadeemia</v>
          </cell>
          <cell r="B558" t="str">
            <v>74000624</v>
          </cell>
          <cell r="C558" t="str">
            <v>rakenduskorgk</v>
          </cell>
          <cell r="D558" t="str">
            <v>rakenduskõrgkoolid</v>
          </cell>
          <cell r="E558">
            <v>10</v>
          </cell>
          <cell r="F558" t="str">
            <v>teadus-haridusasutused</v>
          </cell>
          <cell r="G558" t="str">
            <v>007</v>
          </cell>
          <cell r="H558" t="str">
            <v>Haridus- ja Teadusministeerium</v>
          </cell>
          <cell r="I558" t="str">
            <v>HTM</v>
          </cell>
          <cell r="J558">
            <v>3</v>
          </cell>
          <cell r="K558">
            <v>10</v>
          </cell>
          <cell r="L558" t="str">
            <v>Avalik õiguslikud juriidilised isikud ja nende asutused</v>
          </cell>
          <cell r="M558" t="str">
            <v>avalik-õiguslike asutused</v>
          </cell>
          <cell r="N558">
            <v>2</v>
          </cell>
          <cell r="O558" t="str">
            <v>avalik-õiguslikud juriidilised isikud ja riigi sihtasutused</v>
          </cell>
          <cell r="P558" t="str">
            <v>sisutööd</v>
          </cell>
          <cell r="Q558">
            <v>45.5</v>
          </cell>
          <cell r="R558">
            <v>48.5</v>
          </cell>
          <cell r="S558">
            <v>625000</v>
          </cell>
          <cell r="T558">
            <v>114</v>
          </cell>
          <cell r="U558">
            <v>110.8</v>
          </cell>
          <cell r="V558">
            <v>1747037</v>
          </cell>
          <cell r="W558">
            <v>110.85</v>
          </cell>
          <cell r="X558">
            <v>110.85</v>
          </cell>
          <cell r="Y558">
            <v>1663624</v>
          </cell>
          <cell r="Z558">
            <v>132</v>
          </cell>
          <cell r="AA558">
            <v>132</v>
          </cell>
          <cell r="AB558">
            <v>113</v>
          </cell>
          <cell r="AC558">
            <v>20359488</v>
          </cell>
        </row>
        <row r="559">
          <cell r="A559" t="str">
            <v>Eesti Kunstiakadeemia</v>
          </cell>
          <cell r="B559" t="str">
            <v>74000624</v>
          </cell>
          <cell r="C559" t="str">
            <v>rakenduskorgk</v>
          </cell>
          <cell r="D559" t="str">
            <v>rakenduskõrgkoolid</v>
          </cell>
          <cell r="E559">
            <v>10</v>
          </cell>
          <cell r="F559" t="str">
            <v>teadus-haridusasutused</v>
          </cell>
          <cell r="G559" t="str">
            <v>007</v>
          </cell>
          <cell r="H559" t="str">
            <v>Haridus- ja Teadusministeerium</v>
          </cell>
          <cell r="I559" t="str">
            <v>HTM</v>
          </cell>
          <cell r="J559">
            <v>3</v>
          </cell>
          <cell r="K559">
            <v>10</v>
          </cell>
          <cell r="L559" t="str">
            <v>Avalik õiguslikud juriidilised isikud ja nende asutused</v>
          </cell>
          <cell r="M559" t="str">
            <v>avalik-õiguslike asutused</v>
          </cell>
          <cell r="N559">
            <v>2</v>
          </cell>
          <cell r="O559" t="str">
            <v>avalik-õiguslikud juriidilised isikud ja riigi sihtasutused</v>
          </cell>
          <cell r="P559" t="str">
            <v>tugitööd</v>
          </cell>
          <cell r="Q559">
            <v>94</v>
          </cell>
          <cell r="R559">
            <v>100</v>
          </cell>
          <cell r="S559">
            <v>1130833</v>
          </cell>
          <cell r="T559">
            <v>72</v>
          </cell>
          <cell r="U559">
            <v>71.06</v>
          </cell>
          <cell r="V559">
            <v>927103</v>
          </cell>
          <cell r="W559">
            <v>60.75</v>
          </cell>
          <cell r="X559">
            <v>60.75</v>
          </cell>
          <cell r="Y559">
            <v>824069</v>
          </cell>
          <cell r="Z559">
            <v>66</v>
          </cell>
          <cell r="AA559">
            <v>66</v>
          </cell>
          <cell r="AB559">
            <v>62</v>
          </cell>
          <cell r="AC559">
            <v>9795828</v>
          </cell>
        </row>
        <row r="560">
          <cell r="A560" t="str">
            <v>Kaitseliit</v>
          </cell>
          <cell r="B560" t="str">
            <v>74000725</v>
          </cell>
          <cell r="C560" t="str">
            <v>74000725</v>
          </cell>
          <cell r="D560" t="str">
            <v>Kaitseliit</v>
          </cell>
          <cell r="E560">
            <v>6</v>
          </cell>
          <cell r="F560" t="str">
            <v>kaitsejõud</v>
          </cell>
          <cell r="G560" t="str">
            <v>009</v>
          </cell>
          <cell r="H560" t="str">
            <v>Kaitseministeerium</v>
          </cell>
          <cell r="I560" t="str">
            <v>KaM</v>
          </cell>
          <cell r="J560">
            <v>3</v>
          </cell>
          <cell r="K560">
            <v>10</v>
          </cell>
          <cell r="L560" t="str">
            <v>Avalik õiguslikud juriidilised isikud ja nende asutused</v>
          </cell>
          <cell r="M560" t="str">
            <v>avalik-õiguslike asutused</v>
          </cell>
          <cell r="N560">
            <v>2</v>
          </cell>
          <cell r="O560" t="str">
            <v>avalik-õiguslikud juriidilised isikud ja riigi sihtasutused</v>
          </cell>
          <cell r="P560" t="str">
            <v>juhitööd</v>
          </cell>
          <cell r="T560">
            <v>4</v>
          </cell>
          <cell r="U560">
            <v>4</v>
          </cell>
          <cell r="V560">
            <v>96073</v>
          </cell>
          <cell r="W560">
            <v>1</v>
          </cell>
          <cell r="X560">
            <v>1</v>
          </cell>
          <cell r="Y560">
            <v>35602</v>
          </cell>
          <cell r="Z560">
            <v>2</v>
          </cell>
          <cell r="AA560">
            <v>2</v>
          </cell>
          <cell r="AB560">
            <v>2</v>
          </cell>
          <cell r="AC560">
            <v>832619</v>
          </cell>
        </row>
        <row r="561">
          <cell r="A561" t="str">
            <v>Kaitseliit</v>
          </cell>
          <cell r="B561" t="str">
            <v>74000725</v>
          </cell>
          <cell r="C561" t="str">
            <v>74000725</v>
          </cell>
          <cell r="D561" t="str">
            <v>Kaitseliit</v>
          </cell>
          <cell r="E561">
            <v>6</v>
          </cell>
          <cell r="F561" t="str">
            <v>kaitsejõud</v>
          </cell>
          <cell r="G561" t="str">
            <v>009</v>
          </cell>
          <cell r="H561" t="str">
            <v>Kaitseministeerium</v>
          </cell>
          <cell r="I561" t="str">
            <v>KaM</v>
          </cell>
          <cell r="J561">
            <v>3</v>
          </cell>
          <cell r="K561">
            <v>10</v>
          </cell>
          <cell r="L561" t="str">
            <v>Avalik õiguslikud juriidilised isikud ja nende asutused</v>
          </cell>
          <cell r="M561" t="str">
            <v>avalik-õiguslike asutused</v>
          </cell>
          <cell r="N561">
            <v>2</v>
          </cell>
          <cell r="O561" t="str">
            <v>avalik-õiguslikud juriidilised isikud ja riigi sihtasutused</v>
          </cell>
          <cell r="P561" t="str">
            <v>sisutööd</v>
          </cell>
          <cell r="Q561">
            <v>281</v>
          </cell>
          <cell r="R561">
            <v>281</v>
          </cell>
          <cell r="S561">
            <v>4417842</v>
          </cell>
          <cell r="T561">
            <v>277</v>
          </cell>
          <cell r="U561">
            <v>276.75</v>
          </cell>
          <cell r="V561">
            <v>3943910</v>
          </cell>
          <cell r="W561">
            <v>307</v>
          </cell>
          <cell r="X561">
            <v>305.45</v>
          </cell>
          <cell r="Y561">
            <v>4397175</v>
          </cell>
          <cell r="Z561">
            <v>325</v>
          </cell>
          <cell r="AA561">
            <v>394</v>
          </cell>
          <cell r="AB561">
            <v>326</v>
          </cell>
          <cell r="AC561">
            <v>58801488</v>
          </cell>
        </row>
        <row r="562">
          <cell r="A562" t="str">
            <v>Kaitseliit</v>
          </cell>
          <cell r="B562" t="str">
            <v>74000725</v>
          </cell>
          <cell r="C562" t="str">
            <v>74000725</v>
          </cell>
          <cell r="D562" t="str">
            <v>Kaitseliit</v>
          </cell>
          <cell r="E562">
            <v>6</v>
          </cell>
          <cell r="F562" t="str">
            <v>kaitsejõud</v>
          </cell>
          <cell r="G562" t="str">
            <v>009</v>
          </cell>
          <cell r="H562" t="str">
            <v>Kaitseministeerium</v>
          </cell>
          <cell r="I562" t="str">
            <v>KaM</v>
          </cell>
          <cell r="J562">
            <v>3</v>
          </cell>
          <cell r="K562">
            <v>10</v>
          </cell>
          <cell r="L562" t="str">
            <v>Avalik õiguslikud juriidilised isikud ja nende asutused</v>
          </cell>
          <cell r="M562" t="str">
            <v>avalik-õiguslike asutused</v>
          </cell>
          <cell r="N562">
            <v>2</v>
          </cell>
          <cell r="O562" t="str">
            <v>avalik-õiguslikud juriidilised isikud ja riigi sihtasutused</v>
          </cell>
          <cell r="P562" t="str">
            <v>tugitööd</v>
          </cell>
          <cell r="Q562">
            <v>138</v>
          </cell>
          <cell r="R562">
            <v>137.4</v>
          </cell>
          <cell r="S562">
            <v>1725808</v>
          </cell>
          <cell r="T562">
            <v>142</v>
          </cell>
          <cell r="U562">
            <v>142</v>
          </cell>
          <cell r="V562">
            <v>1814822</v>
          </cell>
          <cell r="W562">
            <v>127</v>
          </cell>
          <cell r="X562">
            <v>126.75</v>
          </cell>
          <cell r="Y562">
            <v>1548218</v>
          </cell>
          <cell r="Z562">
            <v>134</v>
          </cell>
          <cell r="AA562">
            <v>170</v>
          </cell>
          <cell r="AB562">
            <v>134</v>
          </cell>
          <cell r="AC562">
            <v>20262690</v>
          </cell>
        </row>
        <row r="563">
          <cell r="A563" t="str">
            <v>Tallinna Ülikooli Ökoloogia Instituut</v>
          </cell>
          <cell r="B563" t="str">
            <v>74001050</v>
          </cell>
          <cell r="C563" t="str">
            <v>ylikool</v>
          </cell>
          <cell r="D563" t="str">
            <v>ülikoolid</v>
          </cell>
          <cell r="E563">
            <v>10</v>
          </cell>
          <cell r="F563" t="str">
            <v>teadus-haridusasutused</v>
          </cell>
          <cell r="G563" t="str">
            <v>603</v>
          </cell>
          <cell r="H563" t="str">
            <v>Tallinna Ülikool</v>
          </cell>
          <cell r="J563">
            <v>3</v>
          </cell>
          <cell r="K563">
            <v>10</v>
          </cell>
          <cell r="L563" t="str">
            <v>Avalik õiguslikud juriidilised isikud ja nende asutused</v>
          </cell>
          <cell r="M563" t="str">
            <v>avalik-õiguslike asutused</v>
          </cell>
          <cell r="N563">
            <v>2</v>
          </cell>
          <cell r="O563" t="str">
            <v>avalik-õiguslikud juriidilised isikud ja riigi sihtasutused</v>
          </cell>
          <cell r="P563" t="str">
            <v>juhitööd</v>
          </cell>
          <cell r="W563">
            <v>1</v>
          </cell>
          <cell r="X563">
            <v>0.5</v>
          </cell>
          <cell r="Y563">
            <v>12500</v>
          </cell>
        </row>
        <row r="564">
          <cell r="A564" t="str">
            <v>Tallinna Ülikooli Ökoloogia Instituut</v>
          </cell>
          <cell r="B564" t="str">
            <v>74001050</v>
          </cell>
          <cell r="C564" t="str">
            <v>ylikool</v>
          </cell>
          <cell r="D564" t="str">
            <v>ülikoolid</v>
          </cell>
          <cell r="E564">
            <v>10</v>
          </cell>
          <cell r="F564" t="str">
            <v>teadus-haridusasutused</v>
          </cell>
          <cell r="G564" t="str">
            <v>603</v>
          </cell>
          <cell r="H564" t="str">
            <v>Tallinna Ülikool</v>
          </cell>
          <cell r="J564">
            <v>3</v>
          </cell>
          <cell r="K564">
            <v>10</v>
          </cell>
          <cell r="L564" t="str">
            <v>Avalik õiguslikud juriidilised isikud ja nende asutused</v>
          </cell>
          <cell r="M564" t="str">
            <v>avalik-õiguslike asutused</v>
          </cell>
          <cell r="N564">
            <v>2</v>
          </cell>
          <cell r="O564" t="str">
            <v>avalik-õiguslikud juriidilised isikud ja riigi sihtasutused</v>
          </cell>
          <cell r="P564" t="str">
            <v>sisutööd</v>
          </cell>
          <cell r="W564">
            <v>27</v>
          </cell>
          <cell r="X564">
            <v>14.05</v>
          </cell>
          <cell r="Y564">
            <v>223350</v>
          </cell>
        </row>
        <row r="565">
          <cell r="A565" t="str">
            <v>Tallinna Ülikooli Ökoloogia Instituut</v>
          </cell>
          <cell r="B565" t="str">
            <v>74001050</v>
          </cell>
          <cell r="C565" t="str">
            <v>ylikool</v>
          </cell>
          <cell r="D565" t="str">
            <v>ülikoolid</v>
          </cell>
          <cell r="E565">
            <v>10</v>
          </cell>
          <cell r="F565" t="str">
            <v>teadus-haridusasutused</v>
          </cell>
          <cell r="G565" t="str">
            <v>603</v>
          </cell>
          <cell r="H565" t="str">
            <v>Tallinna Ülikool</v>
          </cell>
          <cell r="J565">
            <v>3</v>
          </cell>
          <cell r="K565">
            <v>10</v>
          </cell>
          <cell r="L565" t="str">
            <v>Avalik õiguslikud juriidilised isikud ja nende asutused</v>
          </cell>
          <cell r="M565" t="str">
            <v>avalik-õiguslike asutused</v>
          </cell>
          <cell r="N565">
            <v>2</v>
          </cell>
          <cell r="O565" t="str">
            <v>avalik-õiguslikud juriidilised isikud ja riigi sihtasutused</v>
          </cell>
          <cell r="P565" t="str">
            <v>tugitööd</v>
          </cell>
          <cell r="W565">
            <v>4</v>
          </cell>
          <cell r="X565">
            <v>3.5</v>
          </cell>
          <cell r="Y565">
            <v>46600</v>
          </cell>
        </row>
        <row r="566">
          <cell r="A566" t="str">
            <v>Eesti Maaülikool</v>
          </cell>
          <cell r="B566" t="str">
            <v>74001086</v>
          </cell>
          <cell r="C566" t="str">
            <v>ylikool</v>
          </cell>
          <cell r="D566" t="str">
            <v>ülikoolid</v>
          </cell>
          <cell r="E566">
            <v>10</v>
          </cell>
          <cell r="F566" t="str">
            <v>teadus-haridusasutused</v>
          </cell>
          <cell r="G566" t="str">
            <v>007</v>
          </cell>
          <cell r="H566" t="str">
            <v>Haridus- ja Teadusministeerium</v>
          </cell>
          <cell r="I566" t="str">
            <v>HTM</v>
          </cell>
          <cell r="J566">
            <v>3</v>
          </cell>
          <cell r="K566">
            <v>10</v>
          </cell>
          <cell r="L566" t="str">
            <v>Avalik õiguslikud juriidilised isikud ja nende asutused</v>
          </cell>
          <cell r="M566" t="str">
            <v>avalik-õiguslike asutused</v>
          </cell>
          <cell r="N566">
            <v>2</v>
          </cell>
          <cell r="O566" t="str">
            <v>avalik-õiguslikud juriidilised isikud ja riigi sihtasutused</v>
          </cell>
          <cell r="P566" t="str">
            <v>juhitööd</v>
          </cell>
          <cell r="Q566">
            <v>3</v>
          </cell>
          <cell r="R566">
            <v>3</v>
          </cell>
          <cell r="S566">
            <v>114000</v>
          </cell>
          <cell r="T566">
            <v>9.75</v>
          </cell>
          <cell r="U566">
            <v>9.75</v>
          </cell>
          <cell r="V566">
            <v>393643</v>
          </cell>
          <cell r="X566">
            <v>6.75</v>
          </cell>
          <cell r="Y566">
            <v>212000</v>
          </cell>
        </row>
        <row r="567">
          <cell r="A567" t="str">
            <v>Eesti Maaülikool</v>
          </cell>
          <cell r="B567" t="str">
            <v>74001086</v>
          </cell>
          <cell r="C567" t="str">
            <v>ylikool</v>
          </cell>
          <cell r="D567" t="str">
            <v>ülikoolid</v>
          </cell>
          <cell r="E567">
            <v>10</v>
          </cell>
          <cell r="F567" t="str">
            <v>teadus-haridusasutused</v>
          </cell>
          <cell r="G567" t="str">
            <v>007</v>
          </cell>
          <cell r="H567" t="str">
            <v>Haridus- ja Teadusministeerium</v>
          </cell>
          <cell r="I567" t="str">
            <v>HTM</v>
          </cell>
          <cell r="J567">
            <v>3</v>
          </cell>
          <cell r="K567">
            <v>10</v>
          </cell>
          <cell r="L567" t="str">
            <v>Avalik õiguslikud juriidilised isikud ja nende asutused</v>
          </cell>
          <cell r="M567" t="str">
            <v>avalik-õiguslike asutused</v>
          </cell>
          <cell r="N567">
            <v>2</v>
          </cell>
          <cell r="O567" t="str">
            <v>avalik-õiguslikud juriidilised isikud ja riigi sihtasutused</v>
          </cell>
          <cell r="P567" t="str">
            <v>sisutööd</v>
          </cell>
          <cell r="Q567">
            <v>598.6</v>
          </cell>
          <cell r="R567">
            <v>598.6</v>
          </cell>
          <cell r="S567">
            <v>9150833</v>
          </cell>
          <cell r="T567">
            <v>585.79999999999995</v>
          </cell>
          <cell r="U567">
            <v>592.29999999999995</v>
          </cell>
          <cell r="V567">
            <v>9377704</v>
          </cell>
          <cell r="X567">
            <v>580.63999999999976</v>
          </cell>
          <cell r="Y567">
            <v>8256827</v>
          </cell>
          <cell r="Z567">
            <v>598</v>
          </cell>
          <cell r="AA567">
            <v>598</v>
          </cell>
          <cell r="AB567">
            <v>598</v>
          </cell>
          <cell r="AC567">
            <v>109810000</v>
          </cell>
        </row>
        <row r="568">
          <cell r="A568" t="str">
            <v>Eesti Maaülikool</v>
          </cell>
          <cell r="B568" t="str">
            <v>74001086</v>
          </cell>
          <cell r="C568" t="str">
            <v>ylikool</v>
          </cell>
          <cell r="D568" t="str">
            <v>ülikoolid</v>
          </cell>
          <cell r="E568">
            <v>10</v>
          </cell>
          <cell r="F568" t="str">
            <v>teadus-haridusasutused</v>
          </cell>
          <cell r="G568" t="str">
            <v>007</v>
          </cell>
          <cell r="H568" t="str">
            <v>Haridus- ja Teadusministeerium</v>
          </cell>
          <cell r="I568" t="str">
            <v>HTM</v>
          </cell>
          <cell r="J568">
            <v>3</v>
          </cell>
          <cell r="K568">
            <v>10</v>
          </cell>
          <cell r="L568" t="str">
            <v>Avalik õiguslikud juriidilised isikud ja nende asutused</v>
          </cell>
          <cell r="M568" t="str">
            <v>avalik-õiguslike asutused</v>
          </cell>
          <cell r="N568">
            <v>2</v>
          </cell>
          <cell r="O568" t="str">
            <v>avalik-õiguslikud juriidilised isikud ja riigi sihtasutused</v>
          </cell>
          <cell r="P568" t="str">
            <v>tugitööd</v>
          </cell>
          <cell r="Q568">
            <v>196.74</v>
          </cell>
          <cell r="R568">
            <v>196.74</v>
          </cell>
          <cell r="S568">
            <v>2094833</v>
          </cell>
          <cell r="T568">
            <v>188.76000000000002</v>
          </cell>
          <cell r="U568">
            <v>187.95</v>
          </cell>
          <cell r="V568">
            <v>1980982</v>
          </cell>
          <cell r="X568">
            <v>190.55999999999997</v>
          </cell>
          <cell r="Y568">
            <v>1805620</v>
          </cell>
          <cell r="Z568">
            <v>198</v>
          </cell>
          <cell r="AA568">
            <v>198</v>
          </cell>
          <cell r="AB568">
            <v>198</v>
          </cell>
          <cell r="AC568">
            <v>25138000</v>
          </cell>
        </row>
        <row r="569">
          <cell r="A569" t="str">
            <v>Riigikohus</v>
          </cell>
          <cell r="B569" t="str">
            <v>74001127</v>
          </cell>
          <cell r="C569" t="str">
            <v>PSI</v>
          </cell>
          <cell r="D569" t="str">
            <v>põhiseaduslikud institutsioonid</v>
          </cell>
          <cell r="E569">
            <v>1</v>
          </cell>
          <cell r="F569" t="str">
            <v>põhiseaduslikud institutsioonid</v>
          </cell>
          <cell r="G569" t="str">
            <v>005</v>
          </cell>
          <cell r="H569" t="str">
            <v>Riigikohus</v>
          </cell>
          <cell r="I569" t="str">
            <v>Rkohus</v>
          </cell>
          <cell r="J569">
            <v>1</v>
          </cell>
          <cell r="K569">
            <v>1</v>
          </cell>
          <cell r="L569" t="str">
            <v>Põhiseaduslikud institutsioonid</v>
          </cell>
          <cell r="M569" t="str">
            <v>ametiasutused</v>
          </cell>
          <cell r="N569">
            <v>1</v>
          </cell>
          <cell r="O569" t="str">
            <v>ameti- ja hallatavad asutused</v>
          </cell>
          <cell r="P569" t="str">
            <v>juhitööd</v>
          </cell>
          <cell r="Q569">
            <v>4</v>
          </cell>
          <cell r="R569">
            <v>4</v>
          </cell>
          <cell r="S569">
            <v>249178</v>
          </cell>
          <cell r="T569">
            <v>2</v>
          </cell>
          <cell r="U569">
            <v>2</v>
          </cell>
          <cell r="V569">
            <v>121954</v>
          </cell>
          <cell r="W569">
            <v>5</v>
          </cell>
          <cell r="X569">
            <v>5</v>
          </cell>
          <cell r="Y569">
            <v>309679</v>
          </cell>
          <cell r="Z569">
            <v>5</v>
          </cell>
          <cell r="AA569">
            <v>5</v>
          </cell>
          <cell r="AB569">
            <v>5</v>
          </cell>
          <cell r="AC569">
            <v>4448340</v>
          </cell>
        </row>
        <row r="570">
          <cell r="A570" t="str">
            <v>Riigikohus</v>
          </cell>
          <cell r="B570" t="str">
            <v>74001127</v>
          </cell>
          <cell r="C570" t="str">
            <v>PSI</v>
          </cell>
          <cell r="D570" t="str">
            <v>põhiseaduslikud institutsioonid</v>
          </cell>
          <cell r="E570">
            <v>1</v>
          </cell>
          <cell r="F570" t="str">
            <v>põhiseaduslikud institutsioonid</v>
          </cell>
          <cell r="G570" t="str">
            <v>005</v>
          </cell>
          <cell r="H570" t="str">
            <v>Riigikohus</v>
          </cell>
          <cell r="I570" t="str">
            <v>Rkohus</v>
          </cell>
          <cell r="J570">
            <v>1</v>
          </cell>
          <cell r="K570">
            <v>1</v>
          </cell>
          <cell r="L570" t="str">
            <v>Põhiseaduslikud institutsioonid</v>
          </cell>
          <cell r="M570" t="str">
            <v>ametiasutused</v>
          </cell>
          <cell r="N570">
            <v>1</v>
          </cell>
          <cell r="O570" t="str">
            <v>ameti- ja hallatavad asutused</v>
          </cell>
          <cell r="P570" t="str">
            <v>sisutööd</v>
          </cell>
          <cell r="Q570">
            <v>60</v>
          </cell>
          <cell r="R570">
            <v>58.5</v>
          </cell>
          <cell r="S570">
            <v>2277449</v>
          </cell>
          <cell r="T570">
            <v>63</v>
          </cell>
          <cell r="U570">
            <v>61.5</v>
          </cell>
          <cell r="V570">
            <v>2432046</v>
          </cell>
          <cell r="W570">
            <v>62</v>
          </cell>
          <cell r="X570">
            <v>60.5</v>
          </cell>
          <cell r="Y570">
            <v>2317096</v>
          </cell>
          <cell r="Z570">
            <v>65</v>
          </cell>
          <cell r="AA570">
            <v>66</v>
          </cell>
          <cell r="AB570">
            <v>65</v>
          </cell>
          <cell r="AC570">
            <v>32118973</v>
          </cell>
        </row>
        <row r="571">
          <cell r="A571" t="str">
            <v>Riigikohus</v>
          </cell>
          <cell r="B571" t="str">
            <v>74001127</v>
          </cell>
          <cell r="C571" t="str">
            <v>PSI</v>
          </cell>
          <cell r="D571" t="str">
            <v>põhiseaduslikud institutsioonid</v>
          </cell>
          <cell r="E571">
            <v>1</v>
          </cell>
          <cell r="F571" t="str">
            <v>põhiseaduslikud institutsioonid</v>
          </cell>
          <cell r="G571" t="str">
            <v>005</v>
          </cell>
          <cell r="H571" t="str">
            <v>Riigikohus</v>
          </cell>
          <cell r="I571" t="str">
            <v>Rkohus</v>
          </cell>
          <cell r="J571">
            <v>1</v>
          </cell>
          <cell r="K571">
            <v>1</v>
          </cell>
          <cell r="L571" t="str">
            <v>Põhiseaduslikud institutsioonid</v>
          </cell>
          <cell r="M571" t="str">
            <v>ametiasutused</v>
          </cell>
          <cell r="N571">
            <v>1</v>
          </cell>
          <cell r="O571" t="str">
            <v>ameti- ja hallatavad asutused</v>
          </cell>
          <cell r="P571" t="str">
            <v>tugitööd</v>
          </cell>
          <cell r="Q571">
            <v>37</v>
          </cell>
          <cell r="R571">
            <v>36.1</v>
          </cell>
          <cell r="S571">
            <v>551615</v>
          </cell>
          <cell r="T571">
            <v>36</v>
          </cell>
          <cell r="U571">
            <v>35.1</v>
          </cell>
          <cell r="V571">
            <v>527251</v>
          </cell>
          <cell r="W571">
            <v>34</v>
          </cell>
          <cell r="X571">
            <v>33.1</v>
          </cell>
          <cell r="Y571">
            <v>498203</v>
          </cell>
          <cell r="Z571">
            <v>36</v>
          </cell>
          <cell r="AA571">
            <v>36</v>
          </cell>
          <cell r="AB571">
            <v>36</v>
          </cell>
          <cell r="AC571">
            <v>6654415</v>
          </cell>
        </row>
        <row r="572">
          <cell r="A572" t="str">
            <v>Eesti Kultuurkapital</v>
          </cell>
          <cell r="B572" t="str">
            <v>74001328</v>
          </cell>
          <cell r="C572" t="str">
            <v>muu_val_sekt</v>
          </cell>
          <cell r="D572" t="str">
            <v>muu valitsussektor</v>
          </cell>
          <cell r="E572">
            <v>15</v>
          </cell>
          <cell r="F572" t="str">
            <v>muu valitsussektor</v>
          </cell>
          <cell r="G572" t="str">
            <v>011</v>
          </cell>
          <cell r="H572" t="str">
            <v>Kultuuriministeerium</v>
          </cell>
          <cell r="I572" t="str">
            <v>KuM</v>
          </cell>
          <cell r="J572">
            <v>3</v>
          </cell>
          <cell r="K572">
            <v>10</v>
          </cell>
          <cell r="L572" t="str">
            <v>Avalik õiguslikud juriidilised isikud ja nende asutused</v>
          </cell>
          <cell r="M572" t="str">
            <v>avalik-õiguslike asutused</v>
          </cell>
          <cell r="N572">
            <v>2</v>
          </cell>
          <cell r="O572" t="str">
            <v>avalik-õiguslikud juriidilised isikud ja riigi sihtasutused</v>
          </cell>
          <cell r="P572" t="str">
            <v>juhitööd</v>
          </cell>
          <cell r="T572">
            <v>1</v>
          </cell>
          <cell r="U572">
            <v>1</v>
          </cell>
          <cell r="V572">
            <v>39881</v>
          </cell>
          <cell r="W572">
            <v>1</v>
          </cell>
          <cell r="X572">
            <v>1</v>
          </cell>
          <cell r="Y572">
            <v>120000</v>
          </cell>
        </row>
        <row r="573">
          <cell r="A573" t="str">
            <v>Eesti Kultuurkapital</v>
          </cell>
          <cell r="B573" t="str">
            <v>74001328</v>
          </cell>
          <cell r="C573" t="str">
            <v>muu_val_sekt</v>
          </cell>
          <cell r="D573" t="str">
            <v>muu valitsussektor</v>
          </cell>
          <cell r="E573">
            <v>15</v>
          </cell>
          <cell r="F573" t="str">
            <v>muu valitsussektor</v>
          </cell>
          <cell r="G573" t="str">
            <v>011</v>
          </cell>
          <cell r="H573" t="str">
            <v>Kultuuriministeerium</v>
          </cell>
          <cell r="I573" t="str">
            <v>KuM</v>
          </cell>
          <cell r="J573">
            <v>3</v>
          </cell>
          <cell r="K573">
            <v>10</v>
          </cell>
          <cell r="L573" t="str">
            <v>Avalik õiguslikud juriidilised isikud ja nende asutused</v>
          </cell>
          <cell r="M573" t="str">
            <v>avalik-õiguslike asutused</v>
          </cell>
          <cell r="N573">
            <v>2</v>
          </cell>
          <cell r="O573" t="str">
            <v>avalik-õiguslikud juriidilised isikud ja riigi sihtasutused</v>
          </cell>
          <cell r="P573" t="str">
            <v>tugitööd</v>
          </cell>
          <cell r="T573">
            <v>166</v>
          </cell>
          <cell r="U573">
            <v>165.5</v>
          </cell>
          <cell r="V573">
            <v>406644</v>
          </cell>
          <cell r="W573">
            <v>26.4</v>
          </cell>
          <cell r="X573">
            <v>7</v>
          </cell>
          <cell r="Y573">
            <v>728573</v>
          </cell>
        </row>
        <row r="574">
          <cell r="A574" t="str">
            <v>Harju Maakohus</v>
          </cell>
          <cell r="B574" t="str">
            <v>74001728</v>
          </cell>
          <cell r="C574" t="str">
            <v>kohtud</v>
          </cell>
          <cell r="D574" t="str">
            <v>I ja II astme kohtud</v>
          </cell>
          <cell r="E574">
            <v>3</v>
          </cell>
          <cell r="F574" t="str">
            <v>kohtud ja prokuratuur</v>
          </cell>
          <cell r="G574" t="str">
            <v>008</v>
          </cell>
          <cell r="H574" t="str">
            <v>Justiitsministeerium</v>
          </cell>
          <cell r="I574" t="str">
            <v>JuM</v>
          </cell>
          <cell r="J574">
            <v>1</v>
          </cell>
          <cell r="K574">
            <v>1</v>
          </cell>
          <cell r="L574" t="str">
            <v>Põhiseaduslikud institutsioonid</v>
          </cell>
          <cell r="M574" t="str">
            <v>ametiasutused</v>
          </cell>
          <cell r="N574">
            <v>1</v>
          </cell>
          <cell r="O574" t="str">
            <v>ameti- ja hallatavad asutused</v>
          </cell>
          <cell r="P574" t="str">
            <v>juhitööd</v>
          </cell>
          <cell r="Q574">
            <v>4</v>
          </cell>
          <cell r="R574">
            <v>4</v>
          </cell>
          <cell r="S574">
            <v>195835</v>
          </cell>
          <cell r="T574">
            <v>2</v>
          </cell>
          <cell r="U574">
            <v>2</v>
          </cell>
          <cell r="V574">
            <v>95012</v>
          </cell>
          <cell r="W574">
            <v>2</v>
          </cell>
          <cell r="X574">
            <v>2</v>
          </cell>
          <cell r="Y574">
            <v>95012</v>
          </cell>
          <cell r="Z574">
            <v>2</v>
          </cell>
          <cell r="AA574">
            <v>2</v>
          </cell>
          <cell r="AB574">
            <v>2</v>
          </cell>
          <cell r="AC574">
            <v>1139784</v>
          </cell>
        </row>
        <row r="575">
          <cell r="A575" t="str">
            <v>Harju Maakohus</v>
          </cell>
          <cell r="B575" t="str">
            <v>74001728</v>
          </cell>
          <cell r="C575" t="str">
            <v>kohtud</v>
          </cell>
          <cell r="D575" t="str">
            <v>I ja II astme kohtud</v>
          </cell>
          <cell r="E575">
            <v>3</v>
          </cell>
          <cell r="F575" t="str">
            <v>kohtud ja prokuratuur</v>
          </cell>
          <cell r="G575" t="str">
            <v>008</v>
          </cell>
          <cell r="H575" t="str">
            <v>Justiitsministeerium</v>
          </cell>
          <cell r="I575" t="str">
            <v>JuM</v>
          </cell>
          <cell r="J575">
            <v>1</v>
          </cell>
          <cell r="K575">
            <v>1</v>
          </cell>
          <cell r="L575" t="str">
            <v>Põhiseaduslikud institutsioonid</v>
          </cell>
          <cell r="M575" t="str">
            <v>ametiasutused</v>
          </cell>
          <cell r="N575">
            <v>1</v>
          </cell>
          <cell r="O575" t="str">
            <v>ameti- ja hallatavad asutused</v>
          </cell>
          <cell r="P575" t="str">
            <v>sisutööd</v>
          </cell>
          <cell r="Q575">
            <v>132</v>
          </cell>
          <cell r="R575">
            <v>132</v>
          </cell>
          <cell r="S575">
            <v>3725753</v>
          </cell>
          <cell r="T575">
            <v>118</v>
          </cell>
          <cell r="U575">
            <v>118</v>
          </cell>
          <cell r="V575">
            <v>3619878</v>
          </cell>
          <cell r="W575">
            <v>117</v>
          </cell>
          <cell r="X575">
            <v>117</v>
          </cell>
          <cell r="Y575">
            <v>3589205</v>
          </cell>
          <cell r="Z575">
            <v>129</v>
          </cell>
          <cell r="AA575">
            <v>133</v>
          </cell>
          <cell r="AB575">
            <v>133</v>
          </cell>
          <cell r="AC575">
            <v>50390975</v>
          </cell>
        </row>
        <row r="576">
          <cell r="A576" t="str">
            <v>Harju Maakohus</v>
          </cell>
          <cell r="B576" t="str">
            <v>74001728</v>
          </cell>
          <cell r="C576" t="str">
            <v>kohtud</v>
          </cell>
          <cell r="D576" t="str">
            <v>I ja II astme kohtud</v>
          </cell>
          <cell r="E576">
            <v>3</v>
          </cell>
          <cell r="F576" t="str">
            <v>kohtud ja prokuratuur</v>
          </cell>
          <cell r="G576" t="str">
            <v>008</v>
          </cell>
          <cell r="H576" t="str">
            <v>Justiitsministeerium</v>
          </cell>
          <cell r="I576" t="str">
            <v>JuM</v>
          </cell>
          <cell r="J576">
            <v>1</v>
          </cell>
          <cell r="K576">
            <v>1</v>
          </cell>
          <cell r="L576" t="str">
            <v>Põhiseaduslikud institutsioonid</v>
          </cell>
          <cell r="M576" t="str">
            <v>ametiasutused</v>
          </cell>
          <cell r="N576">
            <v>1</v>
          </cell>
          <cell r="O576" t="str">
            <v>ameti- ja hallatavad asutused</v>
          </cell>
          <cell r="P576" t="str">
            <v>tugitööd</v>
          </cell>
          <cell r="Q576">
            <v>184</v>
          </cell>
          <cell r="R576">
            <v>183.5</v>
          </cell>
          <cell r="S576">
            <v>1501556</v>
          </cell>
          <cell r="T576">
            <v>201</v>
          </cell>
          <cell r="U576">
            <v>199.5</v>
          </cell>
          <cell r="V576">
            <v>1677311</v>
          </cell>
          <cell r="W576">
            <v>192</v>
          </cell>
          <cell r="X576">
            <v>190.5</v>
          </cell>
          <cell r="Y576">
            <v>1679930</v>
          </cell>
          <cell r="Z576">
            <v>209</v>
          </cell>
          <cell r="AA576">
            <v>209</v>
          </cell>
          <cell r="AB576">
            <v>209</v>
          </cell>
          <cell r="AC576">
            <v>21498294</v>
          </cell>
        </row>
        <row r="577">
          <cell r="A577" t="str">
            <v>Viru Maakohus</v>
          </cell>
          <cell r="B577" t="str">
            <v>74001736</v>
          </cell>
          <cell r="C577" t="str">
            <v>kohtud</v>
          </cell>
          <cell r="D577" t="str">
            <v>I ja II astme kohtud</v>
          </cell>
          <cell r="E577">
            <v>3</v>
          </cell>
          <cell r="F577" t="str">
            <v>kohtud ja prokuratuur</v>
          </cell>
          <cell r="G577" t="str">
            <v>008</v>
          </cell>
          <cell r="H577" t="str">
            <v>Justiitsministeerium</v>
          </cell>
          <cell r="I577" t="str">
            <v>JuM</v>
          </cell>
          <cell r="J577">
            <v>1</v>
          </cell>
          <cell r="K577">
            <v>1</v>
          </cell>
          <cell r="L577" t="str">
            <v>Põhiseaduslikud institutsioonid</v>
          </cell>
          <cell r="M577" t="str">
            <v>ametiasutused</v>
          </cell>
          <cell r="N577">
            <v>1</v>
          </cell>
          <cell r="O577" t="str">
            <v>ameti- ja hallatavad asutused</v>
          </cell>
          <cell r="P577" t="str">
            <v>juhitööd</v>
          </cell>
          <cell r="Q577">
            <v>2</v>
          </cell>
          <cell r="R577">
            <v>1.9</v>
          </cell>
          <cell r="S577">
            <v>88301</v>
          </cell>
          <cell r="T577">
            <v>2</v>
          </cell>
          <cell r="U577">
            <v>2</v>
          </cell>
          <cell r="V577">
            <v>87711</v>
          </cell>
          <cell r="W577">
            <v>2</v>
          </cell>
          <cell r="X577">
            <v>2</v>
          </cell>
          <cell r="Y577">
            <v>87711</v>
          </cell>
          <cell r="Z577">
            <v>2</v>
          </cell>
          <cell r="AA577">
            <v>2</v>
          </cell>
          <cell r="AB577">
            <v>2</v>
          </cell>
          <cell r="AC577">
            <v>1077564</v>
          </cell>
        </row>
        <row r="578">
          <cell r="A578" t="str">
            <v>Viru Maakohus</v>
          </cell>
          <cell r="B578" t="str">
            <v>74001736</v>
          </cell>
          <cell r="C578" t="str">
            <v>kohtud</v>
          </cell>
          <cell r="D578" t="str">
            <v>I ja II astme kohtud</v>
          </cell>
          <cell r="E578">
            <v>3</v>
          </cell>
          <cell r="F578" t="str">
            <v>kohtud ja prokuratuur</v>
          </cell>
          <cell r="G578" t="str">
            <v>008</v>
          </cell>
          <cell r="H578" t="str">
            <v>Justiitsministeerium</v>
          </cell>
          <cell r="I578" t="str">
            <v>JuM</v>
          </cell>
          <cell r="J578">
            <v>1</v>
          </cell>
          <cell r="K578">
            <v>1</v>
          </cell>
          <cell r="L578" t="str">
            <v>Põhiseaduslikud institutsioonid</v>
          </cell>
          <cell r="M578" t="str">
            <v>ametiasutused</v>
          </cell>
          <cell r="N578">
            <v>1</v>
          </cell>
          <cell r="O578" t="str">
            <v>ameti- ja hallatavad asutused</v>
          </cell>
          <cell r="P578" t="str">
            <v>sisutööd</v>
          </cell>
          <cell r="Q578">
            <v>102</v>
          </cell>
          <cell r="R578">
            <v>96.29999999999994</v>
          </cell>
          <cell r="S578">
            <v>2212293</v>
          </cell>
          <cell r="T578">
            <v>79</v>
          </cell>
          <cell r="U578">
            <v>75.099999999999966</v>
          </cell>
          <cell r="V578">
            <v>1825094</v>
          </cell>
          <cell r="W578">
            <v>46</v>
          </cell>
          <cell r="X578">
            <v>47</v>
          </cell>
          <cell r="Y578">
            <v>1467325</v>
          </cell>
          <cell r="Z578">
            <v>51</v>
          </cell>
          <cell r="AA578">
            <v>51</v>
          </cell>
          <cell r="AB578">
            <v>51</v>
          </cell>
          <cell r="AC578">
            <v>19697979</v>
          </cell>
        </row>
        <row r="579">
          <cell r="A579" t="str">
            <v>Viru Maakohus</v>
          </cell>
          <cell r="B579" t="str">
            <v>74001736</v>
          </cell>
          <cell r="C579" t="str">
            <v>kohtud</v>
          </cell>
          <cell r="D579" t="str">
            <v>I ja II astme kohtud</v>
          </cell>
          <cell r="E579">
            <v>3</v>
          </cell>
          <cell r="F579" t="str">
            <v>kohtud ja prokuratuur</v>
          </cell>
          <cell r="G579" t="str">
            <v>008</v>
          </cell>
          <cell r="H579" t="str">
            <v>Justiitsministeerium</v>
          </cell>
          <cell r="I579" t="str">
            <v>JuM</v>
          </cell>
          <cell r="J579">
            <v>1</v>
          </cell>
          <cell r="K579">
            <v>1</v>
          </cell>
          <cell r="L579" t="str">
            <v>Põhiseaduslikud institutsioonid</v>
          </cell>
          <cell r="M579" t="str">
            <v>ametiasutused</v>
          </cell>
          <cell r="N579">
            <v>1</v>
          </cell>
          <cell r="O579" t="str">
            <v>ameti- ja hallatavad asutused</v>
          </cell>
          <cell r="P579" t="str">
            <v>tugitööd</v>
          </cell>
          <cell r="Q579">
            <v>55</v>
          </cell>
          <cell r="R579">
            <v>49.875000000000007</v>
          </cell>
          <cell r="S579">
            <v>435503</v>
          </cell>
          <cell r="T579">
            <v>61</v>
          </cell>
          <cell r="U579">
            <v>55.074999999999996</v>
          </cell>
          <cell r="V579">
            <v>491971</v>
          </cell>
          <cell r="W579">
            <v>87</v>
          </cell>
          <cell r="X579">
            <v>86.474999999999994</v>
          </cell>
          <cell r="Y579">
            <v>735429</v>
          </cell>
          <cell r="Z579">
            <v>93</v>
          </cell>
          <cell r="AA579">
            <v>93</v>
          </cell>
          <cell r="AB579">
            <v>91</v>
          </cell>
          <cell r="AC579">
            <v>9701511</v>
          </cell>
        </row>
        <row r="580">
          <cell r="A580" t="str">
            <v>Pärnu Maakohus</v>
          </cell>
          <cell r="B580" t="str">
            <v>74001883</v>
          </cell>
          <cell r="C580" t="str">
            <v>kohtud</v>
          </cell>
          <cell r="D580" t="str">
            <v>I ja II astme kohtud</v>
          </cell>
          <cell r="E580">
            <v>3</v>
          </cell>
          <cell r="F580" t="str">
            <v>kohtud ja prokuratuur</v>
          </cell>
          <cell r="G580" t="str">
            <v>008</v>
          </cell>
          <cell r="H580" t="str">
            <v>Justiitsministeerium</v>
          </cell>
          <cell r="I580" t="str">
            <v>JuM</v>
          </cell>
          <cell r="J580">
            <v>1</v>
          </cell>
          <cell r="K580">
            <v>1</v>
          </cell>
          <cell r="L580" t="str">
            <v>Põhiseaduslikud institutsioonid</v>
          </cell>
          <cell r="M580" t="str">
            <v>ametiasutused</v>
          </cell>
          <cell r="N580">
            <v>1</v>
          </cell>
          <cell r="O580" t="str">
            <v>ameti- ja hallatavad asutused</v>
          </cell>
          <cell r="P580" t="str">
            <v>juhitööd</v>
          </cell>
          <cell r="Q580">
            <v>1</v>
          </cell>
          <cell r="R580">
            <v>1</v>
          </cell>
          <cell r="S580">
            <v>33480</v>
          </cell>
          <cell r="T580">
            <v>1</v>
          </cell>
          <cell r="U580">
            <v>1</v>
          </cell>
          <cell r="V580">
            <v>33480</v>
          </cell>
          <cell r="W580">
            <v>2</v>
          </cell>
          <cell r="X580">
            <v>2</v>
          </cell>
          <cell r="Y580">
            <v>90840</v>
          </cell>
          <cell r="Z580">
            <v>2</v>
          </cell>
          <cell r="AA580">
            <v>2</v>
          </cell>
          <cell r="AB580">
            <v>2</v>
          </cell>
          <cell r="AC580">
            <v>1090080</v>
          </cell>
        </row>
        <row r="581">
          <cell r="A581" t="str">
            <v>Pärnu Maakohus</v>
          </cell>
          <cell r="B581" t="str">
            <v>74001883</v>
          </cell>
          <cell r="C581" t="str">
            <v>kohtud</v>
          </cell>
          <cell r="D581" t="str">
            <v>I ja II astme kohtud</v>
          </cell>
          <cell r="E581">
            <v>3</v>
          </cell>
          <cell r="F581" t="str">
            <v>kohtud ja prokuratuur</v>
          </cell>
          <cell r="G581" t="str">
            <v>008</v>
          </cell>
          <cell r="H581" t="str">
            <v>Justiitsministeerium</v>
          </cell>
          <cell r="I581" t="str">
            <v>JuM</v>
          </cell>
          <cell r="J581">
            <v>1</v>
          </cell>
          <cell r="K581">
            <v>1</v>
          </cell>
          <cell r="L581" t="str">
            <v>Põhiseaduslikud institutsioonid</v>
          </cell>
          <cell r="M581" t="str">
            <v>ametiasutused</v>
          </cell>
          <cell r="N581">
            <v>1</v>
          </cell>
          <cell r="O581" t="str">
            <v>ameti- ja hallatavad asutused</v>
          </cell>
          <cell r="P581" t="str">
            <v>sisutööd</v>
          </cell>
          <cell r="Q581">
            <v>36</v>
          </cell>
          <cell r="R581">
            <v>36</v>
          </cell>
          <cell r="S581">
            <v>1321904</v>
          </cell>
          <cell r="T581">
            <v>36</v>
          </cell>
          <cell r="U581">
            <v>36</v>
          </cell>
          <cell r="V581">
            <v>1314484</v>
          </cell>
          <cell r="W581">
            <v>41</v>
          </cell>
          <cell r="X581">
            <v>41</v>
          </cell>
          <cell r="Y581">
            <v>1334078</v>
          </cell>
          <cell r="Z581">
            <v>42</v>
          </cell>
          <cell r="AA581">
            <v>42</v>
          </cell>
          <cell r="AB581">
            <v>42</v>
          </cell>
          <cell r="AC581">
            <v>16229520</v>
          </cell>
        </row>
        <row r="582">
          <cell r="A582" t="str">
            <v>Pärnu Maakohus</v>
          </cell>
          <cell r="B582" t="str">
            <v>74001883</v>
          </cell>
          <cell r="C582" t="str">
            <v>kohtud</v>
          </cell>
          <cell r="D582" t="str">
            <v>I ja II astme kohtud</v>
          </cell>
          <cell r="E582">
            <v>3</v>
          </cell>
          <cell r="F582" t="str">
            <v>kohtud ja prokuratuur</v>
          </cell>
          <cell r="G582" t="str">
            <v>008</v>
          </cell>
          <cell r="H582" t="str">
            <v>Justiitsministeerium</v>
          </cell>
          <cell r="I582" t="str">
            <v>JuM</v>
          </cell>
          <cell r="J582">
            <v>1</v>
          </cell>
          <cell r="K582">
            <v>1</v>
          </cell>
          <cell r="L582" t="str">
            <v>Põhiseaduslikud institutsioonid</v>
          </cell>
          <cell r="M582" t="str">
            <v>ametiasutused</v>
          </cell>
          <cell r="N582">
            <v>1</v>
          </cell>
          <cell r="O582" t="str">
            <v>ameti- ja hallatavad asutused</v>
          </cell>
          <cell r="P582" t="str">
            <v>tugitööd</v>
          </cell>
          <cell r="Q582">
            <v>108.5</v>
          </cell>
          <cell r="R582">
            <v>108.5</v>
          </cell>
          <cell r="S582">
            <v>1000319</v>
          </cell>
          <cell r="T582">
            <v>112.5</v>
          </cell>
          <cell r="U582">
            <v>112.5</v>
          </cell>
          <cell r="V582">
            <v>1027929</v>
          </cell>
          <cell r="W582">
            <v>111.5</v>
          </cell>
          <cell r="X582">
            <v>111.5</v>
          </cell>
          <cell r="Y582">
            <v>994932</v>
          </cell>
          <cell r="Z582">
            <v>114</v>
          </cell>
          <cell r="AA582">
            <v>114</v>
          </cell>
          <cell r="AB582">
            <v>114</v>
          </cell>
          <cell r="AC582">
            <v>12323940</v>
          </cell>
        </row>
        <row r="583">
          <cell r="A583" t="str">
            <v>Tallinna Halduskohus</v>
          </cell>
          <cell r="B583" t="str">
            <v>74001920</v>
          </cell>
          <cell r="C583" t="str">
            <v>kohtud</v>
          </cell>
          <cell r="D583" t="str">
            <v>I ja II astme kohtud</v>
          </cell>
          <cell r="E583">
            <v>3</v>
          </cell>
          <cell r="F583" t="str">
            <v>kohtud ja prokuratuur</v>
          </cell>
          <cell r="G583" t="str">
            <v>008</v>
          </cell>
          <cell r="H583" t="str">
            <v>Justiitsministeerium</v>
          </cell>
          <cell r="I583" t="str">
            <v>JuM</v>
          </cell>
          <cell r="J583">
            <v>1</v>
          </cell>
          <cell r="K583">
            <v>1</v>
          </cell>
          <cell r="L583" t="str">
            <v>Põhiseaduslikud institutsioonid</v>
          </cell>
          <cell r="M583" t="str">
            <v>ametiasutused</v>
          </cell>
          <cell r="N583">
            <v>1</v>
          </cell>
          <cell r="O583" t="str">
            <v>ameti- ja hallatavad asutused</v>
          </cell>
          <cell r="P583" t="str">
            <v>juhitööd</v>
          </cell>
          <cell r="Q583">
            <v>2</v>
          </cell>
          <cell r="R583">
            <v>2</v>
          </cell>
          <cell r="S583">
            <v>101209</v>
          </cell>
          <cell r="Z583">
            <v>1</v>
          </cell>
          <cell r="AA583">
            <v>1</v>
          </cell>
          <cell r="AB583">
            <v>1</v>
          </cell>
          <cell r="AC583">
            <v>784919</v>
          </cell>
        </row>
        <row r="584">
          <cell r="A584" t="str">
            <v>Tallinna Halduskohus</v>
          </cell>
          <cell r="B584" t="str">
            <v>74001920</v>
          </cell>
          <cell r="C584" t="str">
            <v>kohtud</v>
          </cell>
          <cell r="D584" t="str">
            <v>I ja II astme kohtud</v>
          </cell>
          <cell r="E584">
            <v>3</v>
          </cell>
          <cell r="F584" t="str">
            <v>kohtud ja prokuratuur</v>
          </cell>
          <cell r="G584" t="str">
            <v>008</v>
          </cell>
          <cell r="H584" t="str">
            <v>Justiitsministeerium</v>
          </cell>
          <cell r="I584" t="str">
            <v>JuM</v>
          </cell>
          <cell r="J584">
            <v>1</v>
          </cell>
          <cell r="K584">
            <v>1</v>
          </cell>
          <cell r="L584" t="str">
            <v>Põhiseaduslikud institutsioonid</v>
          </cell>
          <cell r="M584" t="str">
            <v>ametiasutused</v>
          </cell>
          <cell r="N584">
            <v>1</v>
          </cell>
          <cell r="O584" t="str">
            <v>ameti- ja hallatavad asutused</v>
          </cell>
          <cell r="P584" t="str">
            <v>sisutööd</v>
          </cell>
          <cell r="Q584">
            <v>27</v>
          </cell>
          <cell r="R584">
            <v>27</v>
          </cell>
          <cell r="S584">
            <v>857533</v>
          </cell>
          <cell r="T584">
            <v>25</v>
          </cell>
          <cell r="U584">
            <v>25</v>
          </cell>
          <cell r="V584">
            <v>859192</v>
          </cell>
          <cell r="W584">
            <v>27</v>
          </cell>
          <cell r="X584">
            <v>27</v>
          </cell>
          <cell r="Y584">
            <v>855993</v>
          </cell>
          <cell r="Z584">
            <v>30</v>
          </cell>
          <cell r="AA584">
            <v>30</v>
          </cell>
          <cell r="AB584">
            <v>30</v>
          </cell>
          <cell r="AC584">
            <v>13066490</v>
          </cell>
        </row>
        <row r="585">
          <cell r="A585" t="str">
            <v>Tallinna Halduskohus</v>
          </cell>
          <cell r="B585" t="str">
            <v>74001920</v>
          </cell>
          <cell r="C585" t="str">
            <v>kohtud</v>
          </cell>
          <cell r="D585" t="str">
            <v>I ja II astme kohtud</v>
          </cell>
          <cell r="E585">
            <v>3</v>
          </cell>
          <cell r="F585" t="str">
            <v>kohtud ja prokuratuur</v>
          </cell>
          <cell r="G585" t="str">
            <v>008</v>
          </cell>
          <cell r="H585" t="str">
            <v>Justiitsministeerium</v>
          </cell>
          <cell r="I585" t="str">
            <v>JuM</v>
          </cell>
          <cell r="J585">
            <v>1</v>
          </cell>
          <cell r="K585">
            <v>1</v>
          </cell>
          <cell r="L585" t="str">
            <v>Põhiseaduslikud institutsioonid</v>
          </cell>
          <cell r="M585" t="str">
            <v>ametiasutused</v>
          </cell>
          <cell r="N585">
            <v>1</v>
          </cell>
          <cell r="O585" t="str">
            <v>ameti- ja hallatavad asutused</v>
          </cell>
          <cell r="P585" t="str">
            <v>tugitööd</v>
          </cell>
          <cell r="Q585">
            <v>18</v>
          </cell>
          <cell r="R585">
            <v>18</v>
          </cell>
          <cell r="S585">
            <v>189720</v>
          </cell>
          <cell r="T585">
            <v>18</v>
          </cell>
          <cell r="U585">
            <v>18</v>
          </cell>
          <cell r="V585">
            <v>192348</v>
          </cell>
          <cell r="W585">
            <v>16</v>
          </cell>
          <cell r="X585">
            <v>16</v>
          </cell>
          <cell r="Y585">
            <v>154739</v>
          </cell>
          <cell r="Z585">
            <v>20</v>
          </cell>
          <cell r="AA585">
            <v>20</v>
          </cell>
          <cell r="AB585">
            <v>20</v>
          </cell>
          <cell r="AC585">
            <v>2457060</v>
          </cell>
        </row>
        <row r="586">
          <cell r="A586" t="str">
            <v>Tallinna Ringkonnakohus</v>
          </cell>
          <cell r="B586" t="str">
            <v>74001943</v>
          </cell>
          <cell r="C586" t="str">
            <v>kohtud</v>
          </cell>
          <cell r="D586" t="str">
            <v>I ja II astme kohtud</v>
          </cell>
          <cell r="E586">
            <v>3</v>
          </cell>
          <cell r="F586" t="str">
            <v>kohtud ja prokuratuur</v>
          </cell>
          <cell r="G586" t="str">
            <v>008</v>
          </cell>
          <cell r="H586" t="str">
            <v>Justiitsministeerium</v>
          </cell>
          <cell r="I586" t="str">
            <v>JuM</v>
          </cell>
          <cell r="J586">
            <v>1</v>
          </cell>
          <cell r="K586">
            <v>1</v>
          </cell>
          <cell r="L586" t="str">
            <v>Põhiseaduslikud institutsioonid</v>
          </cell>
          <cell r="M586" t="str">
            <v>ametiasutused</v>
          </cell>
          <cell r="N586">
            <v>1</v>
          </cell>
          <cell r="O586" t="str">
            <v>ameti- ja hallatavad asutused</v>
          </cell>
          <cell r="P586" t="str">
            <v>juhitööd</v>
          </cell>
          <cell r="Q586">
            <v>2</v>
          </cell>
          <cell r="R586">
            <v>2</v>
          </cell>
          <cell r="S586">
            <v>90550</v>
          </cell>
          <cell r="T586">
            <v>2</v>
          </cell>
          <cell r="U586">
            <v>2</v>
          </cell>
          <cell r="V586">
            <v>99248</v>
          </cell>
          <cell r="W586">
            <v>2</v>
          </cell>
          <cell r="X586">
            <v>2</v>
          </cell>
          <cell r="Y586">
            <v>92209</v>
          </cell>
          <cell r="Z586">
            <v>1</v>
          </cell>
          <cell r="AA586">
            <v>1</v>
          </cell>
          <cell r="AB586">
            <v>1</v>
          </cell>
          <cell r="AC586">
            <v>318060</v>
          </cell>
        </row>
        <row r="587">
          <cell r="A587" t="str">
            <v>Tallinna Ringkonnakohus</v>
          </cell>
          <cell r="B587" t="str">
            <v>74001943</v>
          </cell>
          <cell r="C587" t="str">
            <v>kohtud</v>
          </cell>
          <cell r="D587" t="str">
            <v>I ja II astme kohtud</v>
          </cell>
          <cell r="E587">
            <v>3</v>
          </cell>
          <cell r="F587" t="str">
            <v>kohtud ja prokuratuur</v>
          </cell>
          <cell r="G587" t="str">
            <v>008</v>
          </cell>
          <cell r="H587" t="str">
            <v>Justiitsministeerium</v>
          </cell>
          <cell r="I587" t="str">
            <v>JuM</v>
          </cell>
          <cell r="J587">
            <v>1</v>
          </cell>
          <cell r="K587">
            <v>1</v>
          </cell>
          <cell r="L587" t="str">
            <v>Põhiseaduslikud institutsioonid</v>
          </cell>
          <cell r="M587" t="str">
            <v>ametiasutused</v>
          </cell>
          <cell r="N587">
            <v>1</v>
          </cell>
          <cell r="O587" t="str">
            <v>ameti- ja hallatavad asutused</v>
          </cell>
          <cell r="P587" t="str">
            <v>sisutööd</v>
          </cell>
          <cell r="Q587">
            <v>41</v>
          </cell>
          <cell r="R587">
            <v>40.299999999999997</v>
          </cell>
          <cell r="S587">
            <v>1612389</v>
          </cell>
          <cell r="T587">
            <v>42</v>
          </cell>
          <cell r="U587">
            <v>41.3</v>
          </cell>
          <cell r="V587">
            <v>1611999</v>
          </cell>
          <cell r="W587">
            <v>45</v>
          </cell>
          <cell r="X587">
            <v>44.3</v>
          </cell>
          <cell r="Y587">
            <v>1658730</v>
          </cell>
          <cell r="Z587">
            <v>49</v>
          </cell>
          <cell r="AA587">
            <v>49</v>
          </cell>
          <cell r="AB587">
            <v>49</v>
          </cell>
          <cell r="AC587">
            <v>25010909</v>
          </cell>
        </row>
        <row r="588">
          <cell r="A588" t="str">
            <v>Tallinna Ringkonnakohus</v>
          </cell>
          <cell r="B588" t="str">
            <v>74001943</v>
          </cell>
          <cell r="C588" t="str">
            <v>kohtud</v>
          </cell>
          <cell r="D588" t="str">
            <v>I ja II astme kohtud</v>
          </cell>
          <cell r="E588">
            <v>3</v>
          </cell>
          <cell r="F588" t="str">
            <v>kohtud ja prokuratuur</v>
          </cell>
          <cell r="G588" t="str">
            <v>008</v>
          </cell>
          <cell r="H588" t="str">
            <v>Justiitsministeerium</v>
          </cell>
          <cell r="I588" t="str">
            <v>JuM</v>
          </cell>
          <cell r="J588">
            <v>1</v>
          </cell>
          <cell r="K588">
            <v>1</v>
          </cell>
          <cell r="L588" t="str">
            <v>Põhiseaduslikud institutsioonid</v>
          </cell>
          <cell r="M588" t="str">
            <v>ametiasutused</v>
          </cell>
          <cell r="N588">
            <v>1</v>
          </cell>
          <cell r="O588" t="str">
            <v>ameti- ja hallatavad asutused</v>
          </cell>
          <cell r="P588" t="str">
            <v>tugitööd</v>
          </cell>
          <cell r="Q588">
            <v>24</v>
          </cell>
          <cell r="R588">
            <v>24</v>
          </cell>
          <cell r="S588">
            <v>224180</v>
          </cell>
          <cell r="T588">
            <v>22</v>
          </cell>
          <cell r="U588">
            <v>22</v>
          </cell>
          <cell r="V588">
            <v>206510</v>
          </cell>
          <cell r="W588">
            <v>21</v>
          </cell>
          <cell r="X588">
            <v>21</v>
          </cell>
          <cell r="Y588">
            <v>190550</v>
          </cell>
          <cell r="Z588">
            <v>22</v>
          </cell>
          <cell r="AA588">
            <v>22</v>
          </cell>
          <cell r="AB588">
            <v>22</v>
          </cell>
          <cell r="AC588">
            <v>2298960</v>
          </cell>
        </row>
        <row r="589">
          <cell r="A589" t="str">
            <v>Tartu Halduskohus</v>
          </cell>
          <cell r="B589" t="str">
            <v>74001957</v>
          </cell>
          <cell r="C589" t="str">
            <v>kohtud</v>
          </cell>
          <cell r="D589" t="str">
            <v>I ja II astme kohtud</v>
          </cell>
          <cell r="E589">
            <v>3</v>
          </cell>
          <cell r="F589" t="str">
            <v>kohtud ja prokuratuur</v>
          </cell>
          <cell r="G589" t="str">
            <v>008</v>
          </cell>
          <cell r="H589" t="str">
            <v>Justiitsministeerium</v>
          </cell>
          <cell r="I589" t="str">
            <v>JuM</v>
          </cell>
          <cell r="J589">
            <v>1</v>
          </cell>
          <cell r="K589">
            <v>1</v>
          </cell>
          <cell r="L589" t="str">
            <v>Põhiseaduslikud institutsioonid</v>
          </cell>
          <cell r="M589" t="str">
            <v>ametiasutused</v>
          </cell>
          <cell r="N589">
            <v>1</v>
          </cell>
          <cell r="O589" t="str">
            <v>ameti- ja hallatavad asutused</v>
          </cell>
          <cell r="P589" t="str">
            <v>juhitööd</v>
          </cell>
          <cell r="W589">
            <v>1</v>
          </cell>
          <cell r="X589">
            <v>1</v>
          </cell>
          <cell r="Y589">
            <v>54230</v>
          </cell>
        </row>
        <row r="590">
          <cell r="A590" t="str">
            <v>Tartu Halduskohus</v>
          </cell>
          <cell r="B590" t="str">
            <v>74001957</v>
          </cell>
          <cell r="C590" t="str">
            <v>kohtud</v>
          </cell>
          <cell r="D590" t="str">
            <v>I ja II astme kohtud</v>
          </cell>
          <cell r="E590">
            <v>3</v>
          </cell>
          <cell r="F590" t="str">
            <v>kohtud ja prokuratuur</v>
          </cell>
          <cell r="G590" t="str">
            <v>008</v>
          </cell>
          <cell r="H590" t="str">
            <v>Justiitsministeerium</v>
          </cell>
          <cell r="I590" t="str">
            <v>JuM</v>
          </cell>
          <cell r="J590">
            <v>1</v>
          </cell>
          <cell r="K590">
            <v>1</v>
          </cell>
          <cell r="L590" t="str">
            <v>Põhiseaduslikud institutsioonid</v>
          </cell>
          <cell r="M590" t="str">
            <v>ametiasutused</v>
          </cell>
          <cell r="N590">
            <v>1</v>
          </cell>
          <cell r="O590" t="str">
            <v>ameti- ja hallatavad asutused</v>
          </cell>
          <cell r="P590" t="str">
            <v>sisutööd</v>
          </cell>
          <cell r="Q590">
            <v>15</v>
          </cell>
          <cell r="R590">
            <v>14.5</v>
          </cell>
          <cell r="S590">
            <v>499115</v>
          </cell>
          <cell r="T590">
            <v>15</v>
          </cell>
          <cell r="U590">
            <v>14.5</v>
          </cell>
          <cell r="V590">
            <v>498553</v>
          </cell>
          <cell r="W590">
            <v>12</v>
          </cell>
          <cell r="X590">
            <v>12</v>
          </cell>
          <cell r="Y590">
            <v>425452</v>
          </cell>
          <cell r="Z590">
            <v>14</v>
          </cell>
          <cell r="AA590">
            <v>14</v>
          </cell>
          <cell r="AB590">
            <v>14</v>
          </cell>
          <cell r="AC590">
            <v>5822698</v>
          </cell>
        </row>
        <row r="591">
          <cell r="A591" t="str">
            <v>Tartu Halduskohus</v>
          </cell>
          <cell r="B591" t="str">
            <v>74001957</v>
          </cell>
          <cell r="C591" t="str">
            <v>kohtud</v>
          </cell>
          <cell r="D591" t="str">
            <v>I ja II astme kohtud</v>
          </cell>
          <cell r="E591">
            <v>3</v>
          </cell>
          <cell r="F591" t="str">
            <v>kohtud ja prokuratuur</v>
          </cell>
          <cell r="G591" t="str">
            <v>008</v>
          </cell>
          <cell r="H591" t="str">
            <v>Justiitsministeerium</v>
          </cell>
          <cell r="I591" t="str">
            <v>JuM</v>
          </cell>
          <cell r="J591">
            <v>1</v>
          </cell>
          <cell r="K591">
            <v>1</v>
          </cell>
          <cell r="L591" t="str">
            <v>Põhiseaduslikud institutsioonid</v>
          </cell>
          <cell r="M591" t="str">
            <v>ametiasutused</v>
          </cell>
          <cell r="N591">
            <v>1</v>
          </cell>
          <cell r="O591" t="str">
            <v>ameti- ja hallatavad asutused</v>
          </cell>
          <cell r="P591" t="str">
            <v>tugitööd</v>
          </cell>
          <cell r="Q591">
            <v>9</v>
          </cell>
          <cell r="R591">
            <v>9</v>
          </cell>
          <cell r="S591">
            <v>74121</v>
          </cell>
          <cell r="T591">
            <v>9</v>
          </cell>
          <cell r="U591">
            <v>9</v>
          </cell>
          <cell r="V591">
            <v>74469</v>
          </cell>
          <cell r="W591">
            <v>11</v>
          </cell>
          <cell r="X591">
            <v>11</v>
          </cell>
          <cell r="Y591">
            <v>92631</v>
          </cell>
          <cell r="Z591">
            <v>11</v>
          </cell>
          <cell r="AA591">
            <v>12</v>
          </cell>
          <cell r="AB591">
            <v>12</v>
          </cell>
          <cell r="AC591">
            <v>1195392</v>
          </cell>
        </row>
        <row r="592">
          <cell r="A592" t="str">
            <v>Tartu Maakohus</v>
          </cell>
          <cell r="B592" t="str">
            <v>74001966</v>
          </cell>
          <cell r="C592" t="str">
            <v>kohtud</v>
          </cell>
          <cell r="D592" t="str">
            <v>I ja II astme kohtud</v>
          </cell>
          <cell r="E592">
            <v>3</v>
          </cell>
          <cell r="F592" t="str">
            <v>kohtud ja prokuratuur</v>
          </cell>
          <cell r="G592" t="str">
            <v>008</v>
          </cell>
          <cell r="H592" t="str">
            <v>Justiitsministeerium</v>
          </cell>
          <cell r="I592" t="str">
            <v>JuM</v>
          </cell>
          <cell r="J592">
            <v>1</v>
          </cell>
          <cell r="K592">
            <v>1</v>
          </cell>
          <cell r="L592" t="str">
            <v>Põhiseaduslikud institutsioonid</v>
          </cell>
          <cell r="M592" t="str">
            <v>ametiasutused</v>
          </cell>
          <cell r="N592">
            <v>1</v>
          </cell>
          <cell r="O592" t="str">
            <v>ameti- ja hallatavad asutused</v>
          </cell>
          <cell r="P592" t="str">
            <v>juhitööd</v>
          </cell>
          <cell r="Q592">
            <v>6</v>
          </cell>
          <cell r="R592">
            <v>6</v>
          </cell>
          <cell r="S592">
            <v>309950</v>
          </cell>
          <cell r="W592">
            <v>1</v>
          </cell>
          <cell r="X592">
            <v>1</v>
          </cell>
          <cell r="Y592">
            <v>58402</v>
          </cell>
        </row>
        <row r="593">
          <cell r="A593" t="str">
            <v>Tartu Maakohus</v>
          </cell>
          <cell r="B593" t="str">
            <v>74001966</v>
          </cell>
          <cell r="C593" t="str">
            <v>kohtud</v>
          </cell>
          <cell r="D593" t="str">
            <v>I ja II astme kohtud</v>
          </cell>
          <cell r="E593">
            <v>3</v>
          </cell>
          <cell r="F593" t="str">
            <v>kohtud ja prokuratuur</v>
          </cell>
          <cell r="G593" t="str">
            <v>008</v>
          </cell>
          <cell r="H593" t="str">
            <v>Justiitsministeerium</v>
          </cell>
          <cell r="I593" t="str">
            <v>JuM</v>
          </cell>
          <cell r="J593">
            <v>1</v>
          </cell>
          <cell r="K593">
            <v>1</v>
          </cell>
          <cell r="L593" t="str">
            <v>Põhiseaduslikud institutsioonid</v>
          </cell>
          <cell r="M593" t="str">
            <v>ametiasutused</v>
          </cell>
          <cell r="N593">
            <v>1</v>
          </cell>
          <cell r="O593" t="str">
            <v>ameti- ja hallatavad asutused</v>
          </cell>
          <cell r="P593" t="str">
            <v>sisutööd</v>
          </cell>
          <cell r="Q593">
            <v>61.5</v>
          </cell>
          <cell r="R593">
            <v>61.5</v>
          </cell>
          <cell r="S593">
            <v>1805992</v>
          </cell>
          <cell r="T593">
            <v>66.5</v>
          </cell>
          <cell r="U593">
            <v>67.5</v>
          </cell>
          <cell r="V593">
            <v>2142233</v>
          </cell>
          <cell r="W593">
            <v>63</v>
          </cell>
          <cell r="X593">
            <v>63</v>
          </cell>
          <cell r="Y593">
            <v>2017527</v>
          </cell>
          <cell r="Z593">
            <v>63</v>
          </cell>
          <cell r="AA593">
            <v>63</v>
          </cell>
          <cell r="AB593">
            <v>63</v>
          </cell>
          <cell r="AC593">
            <v>24633576</v>
          </cell>
        </row>
        <row r="594">
          <cell r="A594" t="str">
            <v>Tartu Maakohus</v>
          </cell>
          <cell r="B594" t="str">
            <v>74001966</v>
          </cell>
          <cell r="C594" t="str">
            <v>kohtud</v>
          </cell>
          <cell r="D594" t="str">
            <v>I ja II astme kohtud</v>
          </cell>
          <cell r="E594">
            <v>3</v>
          </cell>
          <cell r="F594" t="str">
            <v>kohtud ja prokuratuur</v>
          </cell>
          <cell r="G594" t="str">
            <v>008</v>
          </cell>
          <cell r="H594" t="str">
            <v>Justiitsministeerium</v>
          </cell>
          <cell r="I594" t="str">
            <v>JuM</v>
          </cell>
          <cell r="J594">
            <v>1</v>
          </cell>
          <cell r="K594">
            <v>1</v>
          </cell>
          <cell r="L594" t="str">
            <v>Põhiseaduslikud institutsioonid</v>
          </cell>
          <cell r="M594" t="str">
            <v>ametiasutused</v>
          </cell>
          <cell r="N594">
            <v>1</v>
          </cell>
          <cell r="O594" t="str">
            <v>ameti- ja hallatavad asutused</v>
          </cell>
          <cell r="P594" t="str">
            <v>tugitööd</v>
          </cell>
          <cell r="Q594">
            <v>84</v>
          </cell>
          <cell r="R594">
            <v>84</v>
          </cell>
          <cell r="S594">
            <v>700370</v>
          </cell>
          <cell r="T594">
            <v>84</v>
          </cell>
          <cell r="U594">
            <v>84</v>
          </cell>
          <cell r="V594">
            <v>698380</v>
          </cell>
          <cell r="W594">
            <v>81.5</v>
          </cell>
          <cell r="X594">
            <v>81</v>
          </cell>
          <cell r="Y594">
            <v>675085</v>
          </cell>
          <cell r="Z594">
            <v>86</v>
          </cell>
          <cell r="AA594">
            <v>86</v>
          </cell>
          <cell r="AB594">
            <v>86</v>
          </cell>
          <cell r="AC594">
            <v>8530908</v>
          </cell>
        </row>
        <row r="595">
          <cell r="A595" t="str">
            <v>Tartu Ringkonnakohus</v>
          </cell>
          <cell r="B595" t="str">
            <v>74001972</v>
          </cell>
          <cell r="C595" t="str">
            <v>kohtud</v>
          </cell>
          <cell r="D595" t="str">
            <v>I ja II astme kohtud</v>
          </cell>
          <cell r="E595">
            <v>3</v>
          </cell>
          <cell r="F595" t="str">
            <v>kohtud ja prokuratuur</v>
          </cell>
          <cell r="G595" t="str">
            <v>008</v>
          </cell>
          <cell r="H595" t="str">
            <v>Justiitsministeerium</v>
          </cell>
          <cell r="I595" t="str">
            <v>JuM</v>
          </cell>
          <cell r="J595">
            <v>1</v>
          </cell>
          <cell r="K595">
            <v>1</v>
          </cell>
          <cell r="L595" t="str">
            <v>Põhiseaduslikud institutsioonid</v>
          </cell>
          <cell r="M595" t="str">
            <v>ametiasutused</v>
          </cell>
          <cell r="N595">
            <v>1</v>
          </cell>
          <cell r="O595" t="str">
            <v>ameti- ja hallatavad asutused</v>
          </cell>
          <cell r="P595" t="str">
            <v>juhitööd</v>
          </cell>
          <cell r="Q595">
            <v>2</v>
          </cell>
          <cell r="R595">
            <v>2</v>
          </cell>
          <cell r="S595">
            <v>88037</v>
          </cell>
          <cell r="T595">
            <v>1</v>
          </cell>
          <cell r="U595">
            <v>1</v>
          </cell>
          <cell r="V595">
            <v>156506</v>
          </cell>
          <cell r="W595">
            <v>2</v>
          </cell>
          <cell r="X595">
            <v>2</v>
          </cell>
          <cell r="Y595">
            <v>87451</v>
          </cell>
          <cell r="Z595">
            <v>1</v>
          </cell>
          <cell r="AA595">
            <v>1</v>
          </cell>
          <cell r="AB595">
            <v>1</v>
          </cell>
          <cell r="AC595">
            <v>401760</v>
          </cell>
        </row>
        <row r="596">
          <cell r="A596" t="str">
            <v>Tartu Ringkonnakohus</v>
          </cell>
          <cell r="B596" t="str">
            <v>74001972</v>
          </cell>
          <cell r="C596" t="str">
            <v>kohtud</v>
          </cell>
          <cell r="D596" t="str">
            <v>I ja II astme kohtud</v>
          </cell>
          <cell r="E596">
            <v>3</v>
          </cell>
          <cell r="F596" t="str">
            <v>kohtud ja prokuratuur</v>
          </cell>
          <cell r="G596" t="str">
            <v>008</v>
          </cell>
          <cell r="H596" t="str">
            <v>Justiitsministeerium</v>
          </cell>
          <cell r="I596" t="str">
            <v>JuM</v>
          </cell>
          <cell r="J596">
            <v>1</v>
          </cell>
          <cell r="K596">
            <v>1</v>
          </cell>
          <cell r="L596" t="str">
            <v>Põhiseaduslikud institutsioonid</v>
          </cell>
          <cell r="M596" t="str">
            <v>ametiasutused</v>
          </cell>
          <cell r="N596">
            <v>1</v>
          </cell>
          <cell r="O596" t="str">
            <v>ameti- ja hallatavad asutused</v>
          </cell>
          <cell r="P596" t="str">
            <v>sisutööd</v>
          </cell>
          <cell r="Q596">
            <v>20</v>
          </cell>
          <cell r="R596">
            <v>20</v>
          </cell>
          <cell r="S596">
            <v>765268</v>
          </cell>
          <cell r="T596">
            <v>22</v>
          </cell>
          <cell r="U596">
            <v>22</v>
          </cell>
          <cell r="V596">
            <v>870920</v>
          </cell>
          <cell r="W596">
            <v>20</v>
          </cell>
          <cell r="X596">
            <v>20</v>
          </cell>
          <cell r="Y596">
            <v>750092</v>
          </cell>
          <cell r="Z596">
            <v>22</v>
          </cell>
          <cell r="AA596">
            <v>22</v>
          </cell>
          <cell r="AB596">
            <v>22</v>
          </cell>
          <cell r="AC596">
            <v>10381296</v>
          </cell>
        </row>
        <row r="597">
          <cell r="A597" t="str">
            <v>Tartu Ringkonnakohus</v>
          </cell>
          <cell r="B597" t="str">
            <v>74001972</v>
          </cell>
          <cell r="C597" t="str">
            <v>kohtud</v>
          </cell>
          <cell r="D597" t="str">
            <v>I ja II astme kohtud</v>
          </cell>
          <cell r="E597">
            <v>3</v>
          </cell>
          <cell r="F597" t="str">
            <v>kohtud ja prokuratuur</v>
          </cell>
          <cell r="G597" t="str">
            <v>008</v>
          </cell>
          <cell r="H597" t="str">
            <v>Justiitsministeerium</v>
          </cell>
          <cell r="I597" t="str">
            <v>JuM</v>
          </cell>
          <cell r="J597">
            <v>1</v>
          </cell>
          <cell r="K597">
            <v>1</v>
          </cell>
          <cell r="L597" t="str">
            <v>Põhiseaduslikud institutsioonid</v>
          </cell>
          <cell r="M597" t="str">
            <v>ametiasutused</v>
          </cell>
          <cell r="N597">
            <v>1</v>
          </cell>
          <cell r="O597" t="str">
            <v>ameti- ja hallatavad asutused</v>
          </cell>
          <cell r="P597" t="str">
            <v>tugitööd</v>
          </cell>
          <cell r="Q597">
            <v>33</v>
          </cell>
          <cell r="R597">
            <v>33</v>
          </cell>
          <cell r="S597">
            <v>309181</v>
          </cell>
          <cell r="T597">
            <v>31</v>
          </cell>
          <cell r="U597">
            <v>31</v>
          </cell>
          <cell r="V597">
            <v>300593</v>
          </cell>
          <cell r="W597">
            <v>31</v>
          </cell>
          <cell r="X597">
            <v>31</v>
          </cell>
          <cell r="Y597">
            <v>300593</v>
          </cell>
          <cell r="Z597">
            <v>38</v>
          </cell>
          <cell r="AA597">
            <v>38</v>
          </cell>
          <cell r="AB597">
            <v>38</v>
          </cell>
          <cell r="AC597">
            <v>3651569</v>
          </cell>
        </row>
        <row r="598">
          <cell r="A598" t="str">
            <v>Tallinna Ülikooli Ajaloo Instituut</v>
          </cell>
          <cell r="B598" t="str">
            <v>74002026</v>
          </cell>
          <cell r="C598" t="str">
            <v>ylikool</v>
          </cell>
          <cell r="D598" t="str">
            <v>ülikoolid</v>
          </cell>
          <cell r="E598">
            <v>10</v>
          </cell>
          <cell r="F598" t="str">
            <v>teadus-haridusasutused</v>
          </cell>
          <cell r="G598" t="str">
            <v>603</v>
          </cell>
          <cell r="H598" t="str">
            <v>Tallinna Ülikool</v>
          </cell>
          <cell r="J598">
            <v>3</v>
          </cell>
          <cell r="K598">
            <v>10</v>
          </cell>
          <cell r="L598" t="str">
            <v>Avalik õiguslikud juriidilised isikud ja nende asutused</v>
          </cell>
          <cell r="M598" t="str">
            <v>avalik-õiguslike asutused</v>
          </cell>
          <cell r="N598">
            <v>2</v>
          </cell>
          <cell r="O598" t="str">
            <v>avalik-õiguslikud juriidilised isikud ja riigi sihtasutused</v>
          </cell>
          <cell r="P598" t="str">
            <v>juhitööd</v>
          </cell>
          <cell r="W598">
            <v>1</v>
          </cell>
          <cell r="X598">
            <v>0.5</v>
          </cell>
          <cell r="Y598">
            <v>20000</v>
          </cell>
        </row>
        <row r="599">
          <cell r="A599" t="str">
            <v>Tallinna Ülikooli Ajaloo Instituut</v>
          </cell>
          <cell r="B599" t="str">
            <v>74002026</v>
          </cell>
          <cell r="C599" t="str">
            <v>ylikool</v>
          </cell>
          <cell r="D599" t="str">
            <v>ülikoolid</v>
          </cell>
          <cell r="E599">
            <v>10</v>
          </cell>
          <cell r="F599" t="str">
            <v>teadus-haridusasutused</v>
          </cell>
          <cell r="G599" t="str">
            <v>603</v>
          </cell>
          <cell r="H599" t="str">
            <v>Tallinna Ülikool</v>
          </cell>
          <cell r="J599">
            <v>3</v>
          </cell>
          <cell r="K599">
            <v>10</v>
          </cell>
          <cell r="L599" t="str">
            <v>Avalik õiguslikud juriidilised isikud ja nende asutused</v>
          </cell>
          <cell r="M599" t="str">
            <v>avalik-õiguslike asutused</v>
          </cell>
          <cell r="N599">
            <v>2</v>
          </cell>
          <cell r="O599" t="str">
            <v>avalik-õiguslikud juriidilised isikud ja riigi sihtasutused</v>
          </cell>
          <cell r="P599" t="str">
            <v>sisutööd</v>
          </cell>
          <cell r="W599">
            <v>33</v>
          </cell>
          <cell r="X599">
            <v>23.75</v>
          </cell>
          <cell r="Y599">
            <v>428090</v>
          </cell>
        </row>
        <row r="600">
          <cell r="A600" t="str">
            <v>Tallinna Ülikooli Ajaloo Instituut</v>
          </cell>
          <cell r="B600" t="str">
            <v>74002026</v>
          </cell>
          <cell r="C600" t="str">
            <v>ylikool</v>
          </cell>
          <cell r="D600" t="str">
            <v>ülikoolid</v>
          </cell>
          <cell r="E600">
            <v>10</v>
          </cell>
          <cell r="F600" t="str">
            <v>teadus-haridusasutused</v>
          </cell>
          <cell r="G600" t="str">
            <v>603</v>
          </cell>
          <cell r="H600" t="str">
            <v>Tallinna Ülikool</v>
          </cell>
          <cell r="J600">
            <v>3</v>
          </cell>
          <cell r="K600">
            <v>10</v>
          </cell>
          <cell r="L600" t="str">
            <v>Avalik õiguslikud juriidilised isikud ja nende asutused</v>
          </cell>
          <cell r="M600" t="str">
            <v>avalik-õiguslike asutused</v>
          </cell>
          <cell r="N600">
            <v>2</v>
          </cell>
          <cell r="O600" t="str">
            <v>avalik-õiguslikud juriidilised isikud ja riigi sihtasutused</v>
          </cell>
          <cell r="P600" t="str">
            <v>tugitööd</v>
          </cell>
          <cell r="W600">
            <v>26</v>
          </cell>
          <cell r="X600">
            <v>21.45</v>
          </cell>
          <cell r="Y600">
            <v>206928</v>
          </cell>
        </row>
        <row r="601">
          <cell r="A601" t="str">
            <v>Eesti Arengufond</v>
          </cell>
          <cell r="B601" t="str">
            <v>74002233</v>
          </cell>
          <cell r="C601" t="str">
            <v>muu_val_sekt</v>
          </cell>
          <cell r="D601" t="str">
            <v>muu valitsussektor</v>
          </cell>
          <cell r="E601">
            <v>15</v>
          </cell>
          <cell r="F601" t="str">
            <v>muu valitsussektor</v>
          </cell>
          <cell r="G601" t="str">
            <v>011</v>
          </cell>
          <cell r="H601" t="str">
            <v>Kultuuriministeerium</v>
          </cell>
          <cell r="I601" t="str">
            <v>KuM</v>
          </cell>
          <cell r="J601">
            <v>3</v>
          </cell>
          <cell r="K601">
            <v>10</v>
          </cell>
          <cell r="L601" t="str">
            <v>Avalik õiguslikud juriidilised isikud ja nende asutused</v>
          </cell>
          <cell r="M601" t="str">
            <v>avalik-õiguslike asutused</v>
          </cell>
          <cell r="N601">
            <v>2</v>
          </cell>
          <cell r="O601" t="str">
            <v>avalik-õiguslikud juriidilised isikud ja riigi sihtasutused</v>
          </cell>
          <cell r="P601" t="str">
            <v>juhitööd</v>
          </cell>
          <cell r="T601">
            <v>4</v>
          </cell>
          <cell r="U601">
            <v>4</v>
          </cell>
          <cell r="V601">
            <v>158784</v>
          </cell>
          <cell r="W601">
            <v>4</v>
          </cell>
          <cell r="X601">
            <v>4</v>
          </cell>
          <cell r="Y601">
            <v>193000</v>
          </cell>
          <cell r="Z601">
            <v>4</v>
          </cell>
          <cell r="AA601">
            <v>4</v>
          </cell>
          <cell r="AB601">
            <v>4</v>
          </cell>
          <cell r="AC601">
            <v>2509000</v>
          </cell>
        </row>
        <row r="602">
          <cell r="A602" t="str">
            <v>Eesti Arengufond</v>
          </cell>
          <cell r="B602" t="str">
            <v>74002233</v>
          </cell>
          <cell r="C602" t="str">
            <v>muu_val_sekt</v>
          </cell>
          <cell r="D602" t="str">
            <v>muu valitsussektor</v>
          </cell>
          <cell r="E602">
            <v>15</v>
          </cell>
          <cell r="F602" t="str">
            <v>muu valitsussektor</v>
          </cell>
          <cell r="G602" t="str">
            <v>011</v>
          </cell>
          <cell r="H602" t="str">
            <v>Kultuuriministeerium</v>
          </cell>
          <cell r="I602" t="str">
            <v>KuM</v>
          </cell>
          <cell r="J602">
            <v>3</v>
          </cell>
          <cell r="K602">
            <v>10</v>
          </cell>
          <cell r="L602" t="str">
            <v>Avalik õiguslikud juriidilised isikud ja nende asutused</v>
          </cell>
          <cell r="M602" t="str">
            <v>avalik-õiguslike asutused</v>
          </cell>
          <cell r="N602">
            <v>2</v>
          </cell>
          <cell r="O602" t="str">
            <v>avalik-õiguslikud juriidilised isikud ja riigi sihtasutused</v>
          </cell>
          <cell r="P602" t="str">
            <v>sisutööd</v>
          </cell>
          <cell r="T602">
            <v>9</v>
          </cell>
          <cell r="U602">
            <v>8</v>
          </cell>
          <cell r="V602">
            <v>292294</v>
          </cell>
          <cell r="W602">
            <v>8</v>
          </cell>
          <cell r="X602">
            <v>8</v>
          </cell>
          <cell r="Y602">
            <v>277500</v>
          </cell>
          <cell r="Z602">
            <v>8</v>
          </cell>
          <cell r="AA602">
            <v>8</v>
          </cell>
          <cell r="AB602">
            <v>8</v>
          </cell>
          <cell r="AC602">
            <v>3867500</v>
          </cell>
        </row>
        <row r="603">
          <cell r="A603" t="str">
            <v>Eesti Arengufond</v>
          </cell>
          <cell r="B603" t="str">
            <v>74002233</v>
          </cell>
          <cell r="C603" t="str">
            <v>muu_val_sekt</v>
          </cell>
          <cell r="D603" t="str">
            <v>muu valitsussektor</v>
          </cell>
          <cell r="E603">
            <v>15</v>
          </cell>
          <cell r="F603" t="str">
            <v>muu valitsussektor</v>
          </cell>
          <cell r="G603" t="str">
            <v>011</v>
          </cell>
          <cell r="H603" t="str">
            <v>Kultuuriministeerium</v>
          </cell>
          <cell r="I603" t="str">
            <v>KuM</v>
          </cell>
          <cell r="J603">
            <v>3</v>
          </cell>
          <cell r="K603">
            <v>10</v>
          </cell>
          <cell r="L603" t="str">
            <v>Avalik õiguslikud juriidilised isikud ja nende asutused</v>
          </cell>
          <cell r="M603" t="str">
            <v>avalik-õiguslike asutused</v>
          </cell>
          <cell r="N603">
            <v>2</v>
          </cell>
          <cell r="O603" t="str">
            <v>avalik-õiguslikud juriidilised isikud ja riigi sihtasutused</v>
          </cell>
          <cell r="P603" t="str">
            <v>tugitööd</v>
          </cell>
          <cell r="T603">
            <v>4</v>
          </cell>
          <cell r="U603">
            <v>4</v>
          </cell>
          <cell r="V603">
            <v>97430</v>
          </cell>
          <cell r="W603">
            <v>4</v>
          </cell>
          <cell r="X603">
            <v>4</v>
          </cell>
          <cell r="Y603">
            <v>100000</v>
          </cell>
          <cell r="Z603">
            <v>5</v>
          </cell>
          <cell r="AA603">
            <v>5</v>
          </cell>
          <cell r="AB603">
            <v>5</v>
          </cell>
          <cell r="AC603">
            <v>1430000</v>
          </cell>
        </row>
        <row r="604">
          <cell r="A604" t="str">
            <v>Eesti Rahvusringhääling</v>
          </cell>
          <cell r="B604" t="str">
            <v>74002322</v>
          </cell>
          <cell r="C604" t="str">
            <v>74002322</v>
          </cell>
          <cell r="D604" t="str">
            <v>Eesti Rahvusringhääling</v>
          </cell>
          <cell r="E604">
            <v>11</v>
          </cell>
          <cell r="F604" t="str">
            <v>kultuuriasutused</v>
          </cell>
          <cell r="G604" t="str">
            <v>011</v>
          </cell>
          <cell r="H604" t="str">
            <v>Kultuuriministeerium</v>
          </cell>
          <cell r="I604" t="str">
            <v>KuM</v>
          </cell>
          <cell r="J604">
            <v>3</v>
          </cell>
          <cell r="K604">
            <v>10</v>
          </cell>
          <cell r="L604" t="str">
            <v>Avalik õiguslikud juriidilised isikud ja nende asutused</v>
          </cell>
          <cell r="M604" t="str">
            <v>avalik-õiguslike asutused</v>
          </cell>
          <cell r="N604">
            <v>2</v>
          </cell>
          <cell r="O604" t="str">
            <v>avalik-õiguslikud juriidilised isikud ja riigi sihtasutused</v>
          </cell>
          <cell r="P604" t="str">
            <v>juhitööd</v>
          </cell>
          <cell r="Q604">
            <v>5</v>
          </cell>
          <cell r="R604">
            <v>5</v>
          </cell>
          <cell r="S604">
            <v>275000</v>
          </cell>
          <cell r="T604">
            <v>5</v>
          </cell>
          <cell r="U604">
            <v>5</v>
          </cell>
          <cell r="V604">
            <v>263721</v>
          </cell>
        </row>
        <row r="605">
          <cell r="A605" t="str">
            <v>Eesti Rahvusringhääling</v>
          </cell>
          <cell r="B605" t="str">
            <v>74002322</v>
          </cell>
          <cell r="C605" t="str">
            <v>74002322</v>
          </cell>
          <cell r="D605" t="str">
            <v>Eesti Rahvusringhääling</v>
          </cell>
          <cell r="E605">
            <v>11</v>
          </cell>
          <cell r="F605" t="str">
            <v>kultuuriasutused</v>
          </cell>
          <cell r="G605" t="str">
            <v>011</v>
          </cell>
          <cell r="H605" t="str">
            <v>Kultuuriministeerium</v>
          </cell>
          <cell r="I605" t="str">
            <v>KuM</v>
          </cell>
          <cell r="J605">
            <v>3</v>
          </cell>
          <cell r="K605">
            <v>10</v>
          </cell>
          <cell r="L605" t="str">
            <v>Avalik õiguslikud juriidilised isikud ja nende asutused</v>
          </cell>
          <cell r="M605" t="str">
            <v>avalik-õiguslike asutused</v>
          </cell>
          <cell r="N605">
            <v>2</v>
          </cell>
          <cell r="O605" t="str">
            <v>avalik-õiguslikud juriidilised isikud ja riigi sihtasutused</v>
          </cell>
          <cell r="P605" t="str">
            <v>sisutööd</v>
          </cell>
          <cell r="Q605">
            <v>481</v>
          </cell>
          <cell r="R605">
            <v>481</v>
          </cell>
          <cell r="S605">
            <v>8952784</v>
          </cell>
          <cell r="T605">
            <v>502.9</v>
          </cell>
          <cell r="U605">
            <v>502.9</v>
          </cell>
          <cell r="V605">
            <v>9224234</v>
          </cell>
          <cell r="W605">
            <v>467.88000000000005</v>
          </cell>
          <cell r="X605">
            <v>467.88000000000005</v>
          </cell>
          <cell r="Y605">
            <v>7907190</v>
          </cell>
          <cell r="Z605">
            <v>463</v>
          </cell>
          <cell r="AA605">
            <v>463</v>
          </cell>
          <cell r="AB605">
            <v>463</v>
          </cell>
          <cell r="AC605">
            <v>101067212</v>
          </cell>
        </row>
        <row r="606">
          <cell r="A606" t="str">
            <v>Eesti Rahvusringhääling</v>
          </cell>
          <cell r="B606" t="str">
            <v>74002322</v>
          </cell>
          <cell r="C606" t="str">
            <v>74002322</v>
          </cell>
          <cell r="D606" t="str">
            <v>Eesti Rahvusringhääling</v>
          </cell>
          <cell r="E606">
            <v>11</v>
          </cell>
          <cell r="F606" t="str">
            <v>kultuuriasutused</v>
          </cell>
          <cell r="G606" t="str">
            <v>011</v>
          </cell>
          <cell r="H606" t="str">
            <v>Kultuuriministeerium</v>
          </cell>
          <cell r="I606" t="str">
            <v>KuM</v>
          </cell>
          <cell r="J606">
            <v>3</v>
          </cell>
          <cell r="K606">
            <v>10</v>
          </cell>
          <cell r="L606" t="str">
            <v>Avalik õiguslikud juriidilised isikud ja nende asutused</v>
          </cell>
          <cell r="M606" t="str">
            <v>avalik-õiguslike asutused</v>
          </cell>
          <cell r="N606">
            <v>2</v>
          </cell>
          <cell r="O606" t="str">
            <v>avalik-õiguslikud juriidilised isikud ja riigi sihtasutused</v>
          </cell>
          <cell r="P606" t="str">
            <v>tugitööd</v>
          </cell>
          <cell r="Q606">
            <v>161</v>
          </cell>
          <cell r="R606">
            <v>161</v>
          </cell>
          <cell r="S606">
            <v>2497827</v>
          </cell>
          <cell r="T606">
            <v>163.19999999999999</v>
          </cell>
          <cell r="U606">
            <v>163.19999999999999</v>
          </cell>
          <cell r="V606">
            <v>2477085</v>
          </cell>
          <cell r="W606">
            <v>151.9</v>
          </cell>
          <cell r="X606">
            <v>151.9</v>
          </cell>
          <cell r="Y606">
            <v>2184816</v>
          </cell>
          <cell r="Z606">
            <v>157</v>
          </cell>
          <cell r="AA606">
            <v>157</v>
          </cell>
          <cell r="AB606">
            <v>157</v>
          </cell>
          <cell r="AC606">
            <v>27193788</v>
          </cell>
        </row>
        <row r="607">
          <cell r="A607" t="str">
            <v>SA Archimedes</v>
          </cell>
          <cell r="B607" t="str">
            <v>80011561</v>
          </cell>
          <cell r="C607" t="str">
            <v>muu_val_sekt</v>
          </cell>
          <cell r="D607" t="str">
            <v>muu valitsussektor</v>
          </cell>
          <cell r="E607">
            <v>15</v>
          </cell>
          <cell r="F607" t="str">
            <v>muu valitsussektor</v>
          </cell>
          <cell r="G607" t="str">
            <v>007</v>
          </cell>
          <cell r="H607" t="str">
            <v>Haridus- ja Teadusministeerium</v>
          </cell>
          <cell r="I607" t="str">
            <v>HTM</v>
          </cell>
          <cell r="J607">
            <v>4</v>
          </cell>
          <cell r="K607">
            <v>8</v>
          </cell>
          <cell r="L607" t="str">
            <v>Riigi valitsussektori sihtasutus</v>
          </cell>
          <cell r="M607" t="str">
            <v>riigisektori sihtasutusused</v>
          </cell>
          <cell r="N607">
            <v>2</v>
          </cell>
          <cell r="O607" t="str">
            <v>avalik-õiguslikud juriidilised isikud ja riigi sihtasutused</v>
          </cell>
          <cell r="P607" t="str">
            <v>juhitööd</v>
          </cell>
          <cell r="Q607">
            <v>3</v>
          </cell>
          <cell r="R607">
            <v>3</v>
          </cell>
          <cell r="S607">
            <v>37000</v>
          </cell>
          <cell r="T607">
            <v>3</v>
          </cell>
          <cell r="U607">
            <v>3</v>
          </cell>
          <cell r="V607">
            <v>131400</v>
          </cell>
        </row>
        <row r="608">
          <cell r="A608" t="str">
            <v>SA Archimedes</v>
          </cell>
          <cell r="B608" t="str">
            <v>80011561</v>
          </cell>
          <cell r="C608" t="str">
            <v>muu_val_sekt</v>
          </cell>
          <cell r="D608" t="str">
            <v>muu valitsussektor</v>
          </cell>
          <cell r="E608">
            <v>15</v>
          </cell>
          <cell r="F608" t="str">
            <v>muu valitsussektor</v>
          </cell>
          <cell r="G608" t="str">
            <v>007</v>
          </cell>
          <cell r="H608" t="str">
            <v>Haridus- ja Teadusministeerium</v>
          </cell>
          <cell r="I608" t="str">
            <v>HTM</v>
          </cell>
          <cell r="J608">
            <v>4</v>
          </cell>
          <cell r="K608">
            <v>8</v>
          </cell>
          <cell r="L608" t="str">
            <v>Riigi valitsussektori sihtasutus</v>
          </cell>
          <cell r="M608" t="str">
            <v>riigisektori sihtasutusused</v>
          </cell>
          <cell r="N608">
            <v>2</v>
          </cell>
          <cell r="O608" t="str">
            <v>avalik-õiguslikud juriidilised isikud ja riigi sihtasutused</v>
          </cell>
          <cell r="P608" t="str">
            <v>sisutööd</v>
          </cell>
          <cell r="Q608">
            <v>81.650000000000006</v>
          </cell>
          <cell r="R608">
            <v>78.45</v>
          </cell>
          <cell r="S608">
            <v>1747417</v>
          </cell>
          <cell r="T608">
            <v>80.849999999999994</v>
          </cell>
          <cell r="U608">
            <v>76.349999999999994</v>
          </cell>
          <cell r="V608">
            <v>1612075</v>
          </cell>
          <cell r="W608">
            <v>80.300000000000011</v>
          </cell>
          <cell r="X608">
            <v>79.600000000000009</v>
          </cell>
          <cell r="Y608">
            <v>1652726</v>
          </cell>
          <cell r="Z608">
            <v>96</v>
          </cell>
          <cell r="AA608">
            <v>96</v>
          </cell>
          <cell r="AB608">
            <v>96</v>
          </cell>
          <cell r="AC608">
            <v>25278615</v>
          </cell>
        </row>
        <row r="609">
          <cell r="A609" t="str">
            <v>SA Archimedes</v>
          </cell>
          <cell r="B609" t="str">
            <v>80011561</v>
          </cell>
          <cell r="C609" t="str">
            <v>muu_val_sekt</v>
          </cell>
          <cell r="D609" t="str">
            <v>muu valitsussektor</v>
          </cell>
          <cell r="E609">
            <v>15</v>
          </cell>
          <cell r="F609" t="str">
            <v>muu valitsussektor</v>
          </cell>
          <cell r="G609" t="str">
            <v>007</v>
          </cell>
          <cell r="H609" t="str">
            <v>Haridus- ja Teadusministeerium</v>
          </cell>
          <cell r="I609" t="str">
            <v>HTM</v>
          </cell>
          <cell r="J609">
            <v>4</v>
          </cell>
          <cell r="K609">
            <v>8</v>
          </cell>
          <cell r="L609" t="str">
            <v>Riigi valitsussektori sihtasutus</v>
          </cell>
          <cell r="M609" t="str">
            <v>riigisektori sihtasutusused</v>
          </cell>
          <cell r="N609">
            <v>2</v>
          </cell>
          <cell r="O609" t="str">
            <v>avalik-õiguslikud juriidilised isikud ja riigi sihtasutused</v>
          </cell>
          <cell r="P609" t="str">
            <v>tugitööd</v>
          </cell>
          <cell r="Q609">
            <v>32.049999999999997</v>
          </cell>
          <cell r="R609">
            <v>32.049999999999997</v>
          </cell>
          <cell r="S609">
            <v>613484</v>
          </cell>
          <cell r="T609">
            <v>32.75</v>
          </cell>
          <cell r="U609">
            <v>31.3</v>
          </cell>
          <cell r="V609">
            <v>587433</v>
          </cell>
          <cell r="W609">
            <v>35.9</v>
          </cell>
          <cell r="X609">
            <v>35.700000000000003</v>
          </cell>
          <cell r="Y609">
            <v>672740</v>
          </cell>
          <cell r="Z609">
            <v>45</v>
          </cell>
          <cell r="AA609">
            <v>45</v>
          </cell>
          <cell r="AB609">
            <v>45</v>
          </cell>
          <cell r="AC609">
            <v>9245160</v>
          </cell>
        </row>
        <row r="610">
          <cell r="A610" t="str">
            <v>SA Eesti Puuetega Inimeste Fond</v>
          </cell>
          <cell r="B610" t="str">
            <v>90000145</v>
          </cell>
          <cell r="C610" t="str">
            <v>muu_val_sekt</v>
          </cell>
          <cell r="D610" t="str">
            <v>muu valitsussektor</v>
          </cell>
          <cell r="E610">
            <v>15</v>
          </cell>
          <cell r="F610" t="str">
            <v>muu valitsussektor</v>
          </cell>
          <cell r="G610" t="str">
            <v>016</v>
          </cell>
          <cell r="H610" t="str">
            <v>Sotsiaalministeerium</v>
          </cell>
          <cell r="I610" t="str">
            <v>SoM</v>
          </cell>
          <cell r="J610">
            <v>4</v>
          </cell>
          <cell r="K610">
            <v>8</v>
          </cell>
          <cell r="L610" t="str">
            <v>Riigi valitsussektori sihtasutus</v>
          </cell>
          <cell r="M610" t="str">
            <v>riigisektori sihtasutusused</v>
          </cell>
          <cell r="N610">
            <v>2</v>
          </cell>
          <cell r="O610" t="str">
            <v>avalik-õiguslikud juriidilised isikud ja riigi sihtasutused</v>
          </cell>
          <cell r="P610" t="str">
            <v>juhitööd</v>
          </cell>
          <cell r="W610">
            <v>1</v>
          </cell>
          <cell r="X610">
            <v>1</v>
          </cell>
          <cell r="Y610">
            <v>13000</v>
          </cell>
        </row>
        <row r="611">
          <cell r="A611" t="str">
            <v>SA Eesti Puuetega Inimeste Fond</v>
          </cell>
          <cell r="B611" t="str">
            <v>90000145</v>
          </cell>
          <cell r="C611" t="str">
            <v>muu_val_sekt</v>
          </cell>
          <cell r="D611" t="str">
            <v>muu valitsussektor</v>
          </cell>
          <cell r="E611">
            <v>15</v>
          </cell>
          <cell r="F611" t="str">
            <v>muu valitsussektor</v>
          </cell>
          <cell r="G611" t="str">
            <v>016</v>
          </cell>
          <cell r="H611" t="str">
            <v>Sotsiaalministeerium</v>
          </cell>
          <cell r="I611" t="str">
            <v>SoM</v>
          </cell>
          <cell r="J611">
            <v>4</v>
          </cell>
          <cell r="K611">
            <v>8</v>
          </cell>
          <cell r="L611" t="str">
            <v>Riigi valitsussektori sihtasutus</v>
          </cell>
          <cell r="M611" t="str">
            <v>riigisektori sihtasutusused</v>
          </cell>
          <cell r="N611">
            <v>2</v>
          </cell>
          <cell r="O611" t="str">
            <v>avalik-õiguslikud juriidilised isikud ja riigi sihtasutused</v>
          </cell>
          <cell r="P611" t="str">
            <v>tugitööd</v>
          </cell>
          <cell r="W611">
            <v>0.5</v>
          </cell>
          <cell r="X611">
            <v>0.5</v>
          </cell>
          <cell r="Y611">
            <v>4250</v>
          </cell>
        </row>
        <row r="612">
          <cell r="A612" t="str">
            <v>Tiigrihüppe SA</v>
          </cell>
          <cell r="B612" t="str">
            <v>90000200</v>
          </cell>
          <cell r="C612" t="str">
            <v>muu_val_sekt</v>
          </cell>
          <cell r="D612" t="str">
            <v>muu valitsussektor</v>
          </cell>
          <cell r="E612">
            <v>15</v>
          </cell>
          <cell r="F612" t="str">
            <v>muu valitsussektor</v>
          </cell>
          <cell r="G612" t="str">
            <v>007</v>
          </cell>
          <cell r="H612" t="str">
            <v>Haridus- ja Teadusministeerium</v>
          </cell>
          <cell r="I612" t="str">
            <v>HTM</v>
          </cell>
          <cell r="J612">
            <v>4</v>
          </cell>
          <cell r="K612">
            <v>8</v>
          </cell>
          <cell r="L612" t="str">
            <v>Riigi valitsussektori sihtasutus</v>
          </cell>
          <cell r="M612" t="str">
            <v>riigisektori sihtasutusused</v>
          </cell>
          <cell r="N612">
            <v>2</v>
          </cell>
          <cell r="O612" t="str">
            <v>avalik-õiguslikud juriidilised isikud ja riigi sihtasutused</v>
          </cell>
          <cell r="P612" t="str">
            <v>juhitööd</v>
          </cell>
          <cell r="Q612">
            <v>1</v>
          </cell>
          <cell r="R612">
            <v>1</v>
          </cell>
          <cell r="S612">
            <v>23000</v>
          </cell>
          <cell r="T612">
            <v>1</v>
          </cell>
          <cell r="U612">
            <v>1</v>
          </cell>
          <cell r="V612">
            <v>21167</v>
          </cell>
          <cell r="W612">
            <v>1</v>
          </cell>
          <cell r="X612">
            <v>1</v>
          </cell>
          <cell r="Y612">
            <v>23000</v>
          </cell>
          <cell r="Z612">
            <v>1</v>
          </cell>
          <cell r="AA612">
            <v>1</v>
          </cell>
          <cell r="AB612">
            <v>1</v>
          </cell>
          <cell r="AC612">
            <v>276000</v>
          </cell>
        </row>
        <row r="613">
          <cell r="A613" t="str">
            <v>Tiigrihüppe SA</v>
          </cell>
          <cell r="B613" t="str">
            <v>90000200</v>
          </cell>
          <cell r="C613" t="str">
            <v>muu_val_sekt</v>
          </cell>
          <cell r="D613" t="str">
            <v>muu valitsussektor</v>
          </cell>
          <cell r="E613">
            <v>15</v>
          </cell>
          <cell r="F613" t="str">
            <v>muu valitsussektor</v>
          </cell>
          <cell r="G613" t="str">
            <v>007</v>
          </cell>
          <cell r="H613" t="str">
            <v>Haridus- ja Teadusministeerium</v>
          </cell>
          <cell r="I613" t="str">
            <v>HTM</v>
          </cell>
          <cell r="J613">
            <v>4</v>
          </cell>
          <cell r="K613">
            <v>8</v>
          </cell>
          <cell r="L613" t="str">
            <v>Riigi valitsussektori sihtasutus</v>
          </cell>
          <cell r="M613" t="str">
            <v>riigisektori sihtasutusused</v>
          </cell>
          <cell r="N613">
            <v>2</v>
          </cell>
          <cell r="O613" t="str">
            <v>avalik-õiguslikud juriidilised isikud ja riigi sihtasutused</v>
          </cell>
          <cell r="P613" t="str">
            <v>sisutööd</v>
          </cell>
          <cell r="Q613">
            <v>5</v>
          </cell>
          <cell r="R613">
            <v>5</v>
          </cell>
          <cell r="S613">
            <v>95600</v>
          </cell>
          <cell r="T613">
            <v>8</v>
          </cell>
          <cell r="U613">
            <v>8</v>
          </cell>
          <cell r="V613">
            <v>124813</v>
          </cell>
          <cell r="W613">
            <v>6</v>
          </cell>
          <cell r="X613">
            <v>6</v>
          </cell>
          <cell r="Y613">
            <v>120600</v>
          </cell>
          <cell r="Z613">
            <v>7</v>
          </cell>
          <cell r="AA613">
            <v>7</v>
          </cell>
          <cell r="AB613">
            <v>7</v>
          </cell>
          <cell r="AC613">
            <v>1481800</v>
          </cell>
        </row>
        <row r="614">
          <cell r="A614" t="str">
            <v>Tiigrihüppe SA</v>
          </cell>
          <cell r="B614" t="str">
            <v>90000200</v>
          </cell>
          <cell r="C614" t="str">
            <v>muu_val_sekt</v>
          </cell>
          <cell r="D614" t="str">
            <v>muu valitsussektor</v>
          </cell>
          <cell r="E614">
            <v>15</v>
          </cell>
          <cell r="F614" t="str">
            <v>muu valitsussektor</v>
          </cell>
          <cell r="G614" t="str">
            <v>007</v>
          </cell>
          <cell r="H614" t="str">
            <v>Haridus- ja Teadusministeerium</v>
          </cell>
          <cell r="I614" t="str">
            <v>HTM</v>
          </cell>
          <cell r="J614">
            <v>4</v>
          </cell>
          <cell r="K614">
            <v>8</v>
          </cell>
          <cell r="L614" t="str">
            <v>Riigi valitsussektori sihtasutus</v>
          </cell>
          <cell r="M614" t="str">
            <v>riigisektori sihtasutusused</v>
          </cell>
          <cell r="N614">
            <v>2</v>
          </cell>
          <cell r="O614" t="str">
            <v>avalik-õiguslikud juriidilised isikud ja riigi sihtasutused</v>
          </cell>
          <cell r="P614" t="str">
            <v>tugitööd</v>
          </cell>
          <cell r="Q614">
            <v>2.5</v>
          </cell>
          <cell r="R614">
            <v>2.5</v>
          </cell>
          <cell r="S614">
            <v>40000</v>
          </cell>
          <cell r="T614">
            <v>3</v>
          </cell>
          <cell r="U614">
            <v>3</v>
          </cell>
          <cell r="V614">
            <v>35567</v>
          </cell>
          <cell r="W614">
            <v>3</v>
          </cell>
          <cell r="X614">
            <v>3</v>
          </cell>
          <cell r="Y614">
            <v>40000</v>
          </cell>
          <cell r="Z614">
            <v>3</v>
          </cell>
          <cell r="AA614">
            <v>3</v>
          </cell>
          <cell r="AB614">
            <v>3</v>
          </cell>
          <cell r="AC614">
            <v>497600</v>
          </cell>
        </row>
        <row r="615">
          <cell r="A615" t="str">
            <v>Maaelu Edendamise SA</v>
          </cell>
          <cell r="B615" t="str">
            <v>90000245</v>
          </cell>
          <cell r="C615" t="str">
            <v>muu_val_sekt</v>
          </cell>
          <cell r="D615" t="str">
            <v>muu valitsussektor</v>
          </cell>
          <cell r="E615">
            <v>15</v>
          </cell>
          <cell r="F615" t="str">
            <v>muu valitsussektor</v>
          </cell>
          <cell r="G615" t="str">
            <v>013</v>
          </cell>
          <cell r="H615" t="str">
            <v>Põllumajandusministeerium</v>
          </cell>
          <cell r="I615" t="str">
            <v>PõM</v>
          </cell>
          <cell r="J615">
            <v>4</v>
          </cell>
          <cell r="K615">
            <v>8</v>
          </cell>
          <cell r="L615" t="str">
            <v>Riigi valitsussektori sihtasutus</v>
          </cell>
          <cell r="M615" t="str">
            <v>riigisektori sihtasutusused</v>
          </cell>
          <cell r="N615">
            <v>2</v>
          </cell>
          <cell r="O615" t="str">
            <v>avalik-õiguslikud juriidilised isikud ja riigi sihtasutused</v>
          </cell>
          <cell r="P615" t="str">
            <v>juhitööd</v>
          </cell>
          <cell r="Q615">
            <v>15</v>
          </cell>
          <cell r="R615">
            <v>18</v>
          </cell>
          <cell r="S615">
            <v>172633</v>
          </cell>
          <cell r="T615">
            <v>15</v>
          </cell>
          <cell r="U615">
            <v>15</v>
          </cell>
          <cell r="V615">
            <v>172633</v>
          </cell>
          <cell r="W615">
            <v>17</v>
          </cell>
          <cell r="X615">
            <v>17</v>
          </cell>
          <cell r="Y615">
            <v>127300</v>
          </cell>
        </row>
        <row r="616">
          <cell r="A616" t="str">
            <v>Maaelu Edendamise SA</v>
          </cell>
          <cell r="B616" t="str">
            <v>90000245</v>
          </cell>
          <cell r="C616" t="str">
            <v>muu_val_sekt</v>
          </cell>
          <cell r="D616" t="str">
            <v>muu valitsussektor</v>
          </cell>
          <cell r="E616">
            <v>15</v>
          </cell>
          <cell r="F616" t="str">
            <v>muu valitsussektor</v>
          </cell>
          <cell r="G616" t="str">
            <v>013</v>
          </cell>
          <cell r="H616" t="str">
            <v>Põllumajandusministeerium</v>
          </cell>
          <cell r="I616" t="str">
            <v>PõM</v>
          </cell>
          <cell r="J616">
            <v>4</v>
          </cell>
          <cell r="K616">
            <v>8</v>
          </cell>
          <cell r="L616" t="str">
            <v>Riigi valitsussektori sihtasutus</v>
          </cell>
          <cell r="M616" t="str">
            <v>riigisektori sihtasutusused</v>
          </cell>
          <cell r="N616">
            <v>2</v>
          </cell>
          <cell r="O616" t="str">
            <v>avalik-õiguslikud juriidilised isikud ja riigi sihtasutused</v>
          </cell>
          <cell r="P616" t="str">
            <v>sisutööd</v>
          </cell>
          <cell r="Q616">
            <v>8</v>
          </cell>
          <cell r="R616">
            <v>9</v>
          </cell>
          <cell r="S616">
            <v>225923</v>
          </cell>
          <cell r="T616">
            <v>8</v>
          </cell>
          <cell r="U616">
            <v>8</v>
          </cell>
          <cell r="V616">
            <v>225923</v>
          </cell>
          <cell r="W616">
            <v>13</v>
          </cell>
          <cell r="X616">
            <v>12.5</v>
          </cell>
          <cell r="Y616">
            <v>276916</v>
          </cell>
          <cell r="Z616">
            <v>13</v>
          </cell>
          <cell r="AA616">
            <v>13</v>
          </cell>
          <cell r="AB616">
            <v>13</v>
          </cell>
          <cell r="AC616">
            <v>3720680</v>
          </cell>
        </row>
        <row r="617">
          <cell r="A617" t="str">
            <v>Maaelu Edendamise SA</v>
          </cell>
          <cell r="B617" t="str">
            <v>90000245</v>
          </cell>
          <cell r="C617" t="str">
            <v>muu_val_sekt</v>
          </cell>
          <cell r="D617" t="str">
            <v>muu valitsussektor</v>
          </cell>
          <cell r="E617">
            <v>15</v>
          </cell>
          <cell r="F617" t="str">
            <v>muu valitsussektor</v>
          </cell>
          <cell r="G617" t="str">
            <v>013</v>
          </cell>
          <cell r="H617" t="str">
            <v>Põllumajandusministeerium</v>
          </cell>
          <cell r="I617" t="str">
            <v>PõM</v>
          </cell>
          <cell r="J617">
            <v>4</v>
          </cell>
          <cell r="K617">
            <v>8</v>
          </cell>
          <cell r="L617" t="str">
            <v>Riigi valitsussektori sihtasutus</v>
          </cell>
          <cell r="M617" t="str">
            <v>riigisektori sihtasutusused</v>
          </cell>
          <cell r="N617">
            <v>2</v>
          </cell>
          <cell r="O617" t="str">
            <v>avalik-õiguslikud juriidilised isikud ja riigi sihtasutused</v>
          </cell>
          <cell r="P617" t="str">
            <v>tugitööd</v>
          </cell>
          <cell r="Q617">
            <v>1</v>
          </cell>
          <cell r="R617">
            <v>2</v>
          </cell>
          <cell r="S617">
            <v>13750</v>
          </cell>
          <cell r="T617">
            <v>1</v>
          </cell>
          <cell r="U617">
            <v>1</v>
          </cell>
          <cell r="V617">
            <v>5417</v>
          </cell>
          <cell r="W617">
            <v>2</v>
          </cell>
          <cell r="X617">
            <v>0.9</v>
          </cell>
          <cell r="Y617">
            <v>7633</v>
          </cell>
          <cell r="Z617">
            <v>2</v>
          </cell>
          <cell r="AA617">
            <v>2</v>
          </cell>
          <cell r="AB617">
            <v>1</v>
          </cell>
          <cell r="AC617">
            <v>91000</v>
          </cell>
        </row>
        <row r="618">
          <cell r="A618" t="str">
            <v>Eesti Filmi SA</v>
          </cell>
          <cell r="B618" t="str">
            <v>90000357</v>
          </cell>
          <cell r="C618" t="str">
            <v>muu_val_sekt</v>
          </cell>
          <cell r="D618" t="str">
            <v>muu valitsussektor</v>
          </cell>
          <cell r="E618">
            <v>15</v>
          </cell>
          <cell r="F618" t="str">
            <v>muu valitsussektor</v>
          </cell>
          <cell r="G618" t="str">
            <v>011</v>
          </cell>
          <cell r="H618" t="str">
            <v>Kultuuriministeerium</v>
          </cell>
          <cell r="I618" t="str">
            <v>KuM</v>
          </cell>
          <cell r="J618">
            <v>4</v>
          </cell>
          <cell r="K618">
            <v>8</v>
          </cell>
          <cell r="L618" t="str">
            <v>Riigi valitsussektori sihtasutus</v>
          </cell>
          <cell r="M618" t="str">
            <v>riigisektori sihtasutusused</v>
          </cell>
          <cell r="N618">
            <v>2</v>
          </cell>
          <cell r="O618" t="str">
            <v>avalik-õiguslikud juriidilised isikud ja riigi sihtasutused</v>
          </cell>
          <cell r="P618" t="str">
            <v>juhitööd</v>
          </cell>
          <cell r="Q618">
            <v>2.7</v>
          </cell>
          <cell r="R618">
            <v>2.7</v>
          </cell>
          <cell r="S618">
            <v>101250</v>
          </cell>
          <cell r="T618">
            <v>2.67</v>
          </cell>
          <cell r="U618">
            <v>2.67</v>
          </cell>
          <cell r="V618">
            <v>93425</v>
          </cell>
          <cell r="W618">
            <v>0.70000000000000007</v>
          </cell>
          <cell r="X618">
            <v>0.70000000000000007</v>
          </cell>
          <cell r="Y618">
            <v>18500</v>
          </cell>
          <cell r="Z618">
            <v>1</v>
          </cell>
          <cell r="AA618">
            <v>1</v>
          </cell>
          <cell r="AB618">
            <v>1</v>
          </cell>
          <cell r="AC618">
            <v>230000</v>
          </cell>
        </row>
        <row r="619">
          <cell r="A619" t="str">
            <v>Eesti Filmi SA</v>
          </cell>
          <cell r="B619" t="str">
            <v>90000357</v>
          </cell>
          <cell r="C619" t="str">
            <v>muu_val_sekt</v>
          </cell>
          <cell r="D619" t="str">
            <v>muu valitsussektor</v>
          </cell>
          <cell r="E619">
            <v>15</v>
          </cell>
          <cell r="F619" t="str">
            <v>muu valitsussektor</v>
          </cell>
          <cell r="G619" t="str">
            <v>011</v>
          </cell>
          <cell r="H619" t="str">
            <v>Kultuuriministeerium</v>
          </cell>
          <cell r="I619" t="str">
            <v>KuM</v>
          </cell>
          <cell r="J619">
            <v>4</v>
          </cell>
          <cell r="K619">
            <v>8</v>
          </cell>
          <cell r="L619" t="str">
            <v>Riigi valitsussektori sihtasutus</v>
          </cell>
          <cell r="M619" t="str">
            <v>riigisektori sihtasutusused</v>
          </cell>
          <cell r="N619">
            <v>2</v>
          </cell>
          <cell r="O619" t="str">
            <v>avalik-õiguslikud juriidilised isikud ja riigi sihtasutused</v>
          </cell>
          <cell r="P619" t="str">
            <v>sisutööd</v>
          </cell>
          <cell r="Q619">
            <v>2.5</v>
          </cell>
          <cell r="R619">
            <v>2.5</v>
          </cell>
          <cell r="S619">
            <v>51667</v>
          </cell>
          <cell r="T619">
            <v>2.5</v>
          </cell>
          <cell r="U619">
            <v>2.5</v>
          </cell>
          <cell r="V619">
            <v>50517</v>
          </cell>
          <cell r="W619">
            <v>2.5</v>
          </cell>
          <cell r="X619">
            <v>2.5</v>
          </cell>
          <cell r="Y619">
            <v>51000</v>
          </cell>
          <cell r="Z619">
            <v>3</v>
          </cell>
          <cell r="AA619">
            <v>3</v>
          </cell>
          <cell r="AB619">
            <v>3</v>
          </cell>
          <cell r="AC619">
            <v>602000</v>
          </cell>
        </row>
        <row r="620">
          <cell r="A620" t="str">
            <v>Eesti Filmi SA</v>
          </cell>
          <cell r="B620" t="str">
            <v>90000357</v>
          </cell>
          <cell r="C620" t="str">
            <v>muu_val_sekt</v>
          </cell>
          <cell r="D620" t="str">
            <v>muu valitsussektor</v>
          </cell>
          <cell r="E620">
            <v>15</v>
          </cell>
          <cell r="F620" t="str">
            <v>muu valitsussektor</v>
          </cell>
          <cell r="G620" t="str">
            <v>011</v>
          </cell>
          <cell r="H620" t="str">
            <v>Kultuuriministeerium</v>
          </cell>
          <cell r="I620" t="str">
            <v>KuM</v>
          </cell>
          <cell r="J620">
            <v>4</v>
          </cell>
          <cell r="K620">
            <v>8</v>
          </cell>
          <cell r="L620" t="str">
            <v>Riigi valitsussektori sihtasutus</v>
          </cell>
          <cell r="M620" t="str">
            <v>riigisektori sihtasutusused</v>
          </cell>
          <cell r="N620">
            <v>2</v>
          </cell>
          <cell r="O620" t="str">
            <v>avalik-õiguslikud juriidilised isikud ja riigi sihtasutused</v>
          </cell>
          <cell r="P620" t="str">
            <v>tugitööd</v>
          </cell>
          <cell r="Q620">
            <v>5.25</v>
          </cell>
          <cell r="R620">
            <v>5.25</v>
          </cell>
          <cell r="S620">
            <v>97674</v>
          </cell>
          <cell r="T620">
            <v>5.25</v>
          </cell>
          <cell r="U620">
            <v>5.25</v>
          </cell>
          <cell r="V620">
            <v>97190</v>
          </cell>
          <cell r="W620">
            <v>5.25</v>
          </cell>
          <cell r="X620">
            <v>5.25</v>
          </cell>
          <cell r="Y620">
            <v>94000</v>
          </cell>
          <cell r="Z620">
            <v>5</v>
          </cell>
          <cell r="AA620">
            <v>5</v>
          </cell>
          <cell r="AB620">
            <v>5</v>
          </cell>
          <cell r="AC620">
            <v>1054500</v>
          </cell>
        </row>
        <row r="621">
          <cell r="A621" t="str">
            <v>SA Vanalinna Teatrimaja</v>
          </cell>
          <cell r="B621" t="str">
            <v>90000618</v>
          </cell>
          <cell r="C621" t="str">
            <v>muu_val_sekt</v>
          </cell>
          <cell r="D621" t="str">
            <v>muu valitsussektor</v>
          </cell>
          <cell r="E621">
            <v>15</v>
          </cell>
          <cell r="F621" t="str">
            <v>muu valitsussektor</v>
          </cell>
          <cell r="G621" t="str">
            <v>011</v>
          </cell>
          <cell r="H621" t="str">
            <v>Kultuuriministeerium</v>
          </cell>
          <cell r="I621" t="str">
            <v>KuM</v>
          </cell>
          <cell r="J621">
            <v>4</v>
          </cell>
          <cell r="K621">
            <v>8</v>
          </cell>
          <cell r="L621" t="str">
            <v>Riigi valitsussektori sihtasutus</v>
          </cell>
          <cell r="M621" t="str">
            <v>riigisektori sihtasutusused</v>
          </cell>
          <cell r="N621">
            <v>2</v>
          </cell>
          <cell r="O621" t="str">
            <v>avalik-õiguslikud juriidilised isikud ja riigi sihtasutused</v>
          </cell>
          <cell r="P621" t="str">
            <v>juhitööd</v>
          </cell>
          <cell r="Q621">
            <v>1</v>
          </cell>
          <cell r="R621">
            <v>1</v>
          </cell>
          <cell r="S621">
            <v>12000</v>
          </cell>
          <cell r="T621">
            <v>1</v>
          </cell>
          <cell r="U621">
            <v>1</v>
          </cell>
          <cell r="V621">
            <v>12000</v>
          </cell>
        </row>
        <row r="622">
          <cell r="A622" t="str">
            <v>SA Vanalinna Teatrimaja</v>
          </cell>
          <cell r="B622" t="str">
            <v>90000618</v>
          </cell>
          <cell r="C622" t="str">
            <v>muu_val_sekt</v>
          </cell>
          <cell r="D622" t="str">
            <v>muu valitsussektor</v>
          </cell>
          <cell r="E622">
            <v>15</v>
          </cell>
          <cell r="F622" t="str">
            <v>muu valitsussektor</v>
          </cell>
          <cell r="G622" t="str">
            <v>011</v>
          </cell>
          <cell r="H622" t="str">
            <v>Kultuuriministeerium</v>
          </cell>
          <cell r="I622" t="str">
            <v>KuM</v>
          </cell>
          <cell r="J622">
            <v>4</v>
          </cell>
          <cell r="K622">
            <v>8</v>
          </cell>
          <cell r="L622" t="str">
            <v>Riigi valitsussektori sihtasutus</v>
          </cell>
          <cell r="M622" t="str">
            <v>riigisektori sihtasutusused</v>
          </cell>
          <cell r="N622">
            <v>2</v>
          </cell>
          <cell r="O622" t="str">
            <v>avalik-õiguslikud juriidilised isikud ja riigi sihtasutused</v>
          </cell>
          <cell r="P622" t="str">
            <v>tugitööd</v>
          </cell>
          <cell r="Q622">
            <v>0.5</v>
          </cell>
          <cell r="R622">
            <v>0.5</v>
          </cell>
          <cell r="S622">
            <v>4000</v>
          </cell>
          <cell r="T622">
            <v>0.5</v>
          </cell>
          <cell r="U622">
            <v>0.5</v>
          </cell>
          <cell r="V622">
            <v>4000</v>
          </cell>
          <cell r="W622">
            <v>0.5</v>
          </cell>
          <cell r="X622">
            <v>0.5</v>
          </cell>
          <cell r="Y622">
            <v>4000</v>
          </cell>
          <cell r="Z622">
            <v>1</v>
          </cell>
          <cell r="AA622">
            <v>1</v>
          </cell>
          <cell r="AB622">
            <v>1</v>
          </cell>
          <cell r="AC622">
            <v>12000</v>
          </cell>
        </row>
        <row r="623">
          <cell r="A623" t="str">
            <v>SA Eesti Teadusfond</v>
          </cell>
          <cell r="B623" t="str">
            <v>90000759</v>
          </cell>
          <cell r="C623" t="str">
            <v>muu_val_sekt</v>
          </cell>
          <cell r="D623" t="str">
            <v>muu valitsussektor</v>
          </cell>
          <cell r="E623">
            <v>15</v>
          </cell>
          <cell r="F623" t="str">
            <v>muu valitsussektor</v>
          </cell>
          <cell r="G623" t="str">
            <v>007</v>
          </cell>
          <cell r="H623" t="str">
            <v>Haridus- ja Teadusministeerium</v>
          </cell>
          <cell r="I623" t="str">
            <v>HTM</v>
          </cell>
          <cell r="J623">
            <v>4</v>
          </cell>
          <cell r="K623">
            <v>8</v>
          </cell>
          <cell r="L623" t="str">
            <v>Riigi valitsussektori sihtasutus</v>
          </cell>
          <cell r="M623" t="str">
            <v>riigisektori sihtasutusused</v>
          </cell>
          <cell r="N623">
            <v>2</v>
          </cell>
          <cell r="O623" t="str">
            <v>avalik-õiguslikud juriidilised isikud ja riigi sihtasutused</v>
          </cell>
          <cell r="P623" t="str">
            <v>juhitööd</v>
          </cell>
          <cell r="Q623">
            <v>2</v>
          </cell>
          <cell r="R623">
            <v>2</v>
          </cell>
          <cell r="S623">
            <v>42600</v>
          </cell>
          <cell r="T623">
            <v>10</v>
          </cell>
          <cell r="U623">
            <v>10</v>
          </cell>
          <cell r="V623">
            <v>54079</v>
          </cell>
        </row>
        <row r="624">
          <cell r="A624" t="str">
            <v>SA Eesti Teadusfond</v>
          </cell>
          <cell r="B624" t="str">
            <v>90000759</v>
          </cell>
          <cell r="C624" t="str">
            <v>muu_val_sekt</v>
          </cell>
          <cell r="D624" t="str">
            <v>muu valitsussektor</v>
          </cell>
          <cell r="E624">
            <v>15</v>
          </cell>
          <cell r="F624" t="str">
            <v>muu valitsussektor</v>
          </cell>
          <cell r="G624" t="str">
            <v>007</v>
          </cell>
          <cell r="H624" t="str">
            <v>Haridus- ja Teadusministeerium</v>
          </cell>
          <cell r="I624" t="str">
            <v>HTM</v>
          </cell>
          <cell r="J624">
            <v>4</v>
          </cell>
          <cell r="K624">
            <v>8</v>
          </cell>
          <cell r="L624" t="str">
            <v>Riigi valitsussektori sihtasutus</v>
          </cell>
          <cell r="M624" t="str">
            <v>riigisektori sihtasutusused</v>
          </cell>
          <cell r="N624">
            <v>2</v>
          </cell>
          <cell r="O624" t="str">
            <v>avalik-õiguslikud juriidilised isikud ja riigi sihtasutused</v>
          </cell>
          <cell r="P624" t="str">
            <v>sisutööd</v>
          </cell>
          <cell r="Q624">
            <v>8.25</v>
          </cell>
          <cell r="R624">
            <v>8.25</v>
          </cell>
          <cell r="S624">
            <v>126306</v>
          </cell>
          <cell r="T624">
            <v>8.25</v>
          </cell>
          <cell r="U624">
            <v>8.25</v>
          </cell>
          <cell r="V624">
            <v>122810</v>
          </cell>
          <cell r="Z624">
            <v>7</v>
          </cell>
          <cell r="AA624">
            <v>7</v>
          </cell>
          <cell r="AB624">
            <v>7</v>
          </cell>
          <cell r="AC624">
            <v>1380000</v>
          </cell>
        </row>
        <row r="625">
          <cell r="A625" t="str">
            <v>SA Eesti Teadusfond</v>
          </cell>
          <cell r="B625" t="str">
            <v>90000759</v>
          </cell>
          <cell r="C625" t="str">
            <v>muu_val_sekt</v>
          </cell>
          <cell r="D625" t="str">
            <v>muu valitsussektor</v>
          </cell>
          <cell r="E625">
            <v>15</v>
          </cell>
          <cell r="F625" t="str">
            <v>muu valitsussektor</v>
          </cell>
          <cell r="G625" t="str">
            <v>007</v>
          </cell>
          <cell r="H625" t="str">
            <v>Haridus- ja Teadusministeerium</v>
          </cell>
          <cell r="I625" t="str">
            <v>HTM</v>
          </cell>
          <cell r="J625">
            <v>4</v>
          </cell>
          <cell r="K625">
            <v>8</v>
          </cell>
          <cell r="L625" t="str">
            <v>Riigi valitsussektori sihtasutus</v>
          </cell>
          <cell r="M625" t="str">
            <v>riigisektori sihtasutusused</v>
          </cell>
          <cell r="N625">
            <v>2</v>
          </cell>
          <cell r="O625" t="str">
            <v>avalik-õiguslikud juriidilised isikud ja riigi sihtasutused</v>
          </cell>
          <cell r="P625" t="str">
            <v>tugitööd</v>
          </cell>
          <cell r="Q625">
            <v>1</v>
          </cell>
          <cell r="R625">
            <v>1</v>
          </cell>
          <cell r="S625">
            <v>13200</v>
          </cell>
          <cell r="T625">
            <v>1</v>
          </cell>
          <cell r="U625">
            <v>1</v>
          </cell>
          <cell r="V625">
            <v>13572</v>
          </cell>
          <cell r="Z625">
            <v>2</v>
          </cell>
          <cell r="AA625">
            <v>2</v>
          </cell>
          <cell r="AB625">
            <v>2</v>
          </cell>
          <cell r="AC625">
            <v>345600</v>
          </cell>
        </row>
        <row r="626">
          <cell r="A626" t="str">
            <v>Integratsiooni ja Migratsiooni Sihtasutus Meie Ini</v>
          </cell>
          <cell r="B626" t="str">
            <v>90000788</v>
          </cell>
          <cell r="C626" t="str">
            <v>muu_val_sekt</v>
          </cell>
          <cell r="D626" t="str">
            <v>muu valitsussektor</v>
          </cell>
          <cell r="E626">
            <v>15</v>
          </cell>
          <cell r="F626" t="str">
            <v>muu valitsussektor</v>
          </cell>
          <cell r="G626" t="str">
            <v>015</v>
          </cell>
          <cell r="H626" t="str">
            <v>Siseministeerium</v>
          </cell>
          <cell r="I626" t="str">
            <v>SiM</v>
          </cell>
          <cell r="J626">
            <v>4</v>
          </cell>
          <cell r="K626">
            <v>8</v>
          </cell>
          <cell r="L626" t="str">
            <v>Riigi valitsussektori sihtasutus</v>
          </cell>
          <cell r="M626" t="str">
            <v>riigisektori sihtasutusused</v>
          </cell>
          <cell r="N626">
            <v>2</v>
          </cell>
          <cell r="O626" t="str">
            <v>avalik-õiguslikud juriidilised isikud ja riigi sihtasutused</v>
          </cell>
          <cell r="P626" t="str">
            <v>juhitööd</v>
          </cell>
          <cell r="Q626">
            <v>2</v>
          </cell>
          <cell r="R626">
            <v>2</v>
          </cell>
          <cell r="S626">
            <v>71729</v>
          </cell>
          <cell r="T626">
            <v>2</v>
          </cell>
          <cell r="U626">
            <v>2</v>
          </cell>
          <cell r="V626">
            <v>69750</v>
          </cell>
          <cell r="W626">
            <v>1</v>
          </cell>
          <cell r="X626">
            <v>1</v>
          </cell>
          <cell r="Y626">
            <v>33000</v>
          </cell>
          <cell r="Z626">
            <v>1</v>
          </cell>
          <cell r="AA626">
            <v>1</v>
          </cell>
          <cell r="AB626">
            <v>1</v>
          </cell>
          <cell r="AC626">
            <v>379500</v>
          </cell>
        </row>
        <row r="627">
          <cell r="A627" t="str">
            <v>Integratsiooni ja Migratsiooni Sihtasutus Meie Ini</v>
          </cell>
          <cell r="B627" t="str">
            <v>90000788</v>
          </cell>
          <cell r="C627" t="str">
            <v>muu_val_sekt</v>
          </cell>
          <cell r="D627" t="str">
            <v>muu valitsussektor</v>
          </cell>
          <cell r="E627">
            <v>15</v>
          </cell>
          <cell r="F627" t="str">
            <v>muu valitsussektor</v>
          </cell>
          <cell r="G627" t="str">
            <v>015</v>
          </cell>
          <cell r="H627" t="str">
            <v>Siseministeerium</v>
          </cell>
          <cell r="I627" t="str">
            <v>SiM</v>
          </cell>
          <cell r="J627">
            <v>4</v>
          </cell>
          <cell r="K627">
            <v>8</v>
          </cell>
          <cell r="L627" t="str">
            <v>Riigi valitsussektori sihtasutus</v>
          </cell>
          <cell r="M627" t="str">
            <v>riigisektori sihtasutusused</v>
          </cell>
          <cell r="N627">
            <v>2</v>
          </cell>
          <cell r="O627" t="str">
            <v>avalik-õiguslikud juriidilised isikud ja riigi sihtasutused</v>
          </cell>
          <cell r="P627" t="str">
            <v>sisutööd</v>
          </cell>
          <cell r="Q627">
            <v>30</v>
          </cell>
          <cell r="R627">
            <v>30</v>
          </cell>
          <cell r="S627">
            <v>567500</v>
          </cell>
          <cell r="T627">
            <v>30</v>
          </cell>
          <cell r="U627">
            <v>30</v>
          </cell>
          <cell r="V627">
            <v>585042</v>
          </cell>
          <cell r="W627">
            <v>30</v>
          </cell>
          <cell r="X627">
            <v>28.5</v>
          </cell>
          <cell r="Y627">
            <v>572000</v>
          </cell>
          <cell r="Z627">
            <v>30</v>
          </cell>
          <cell r="AA627">
            <v>24</v>
          </cell>
          <cell r="AB627">
            <v>24</v>
          </cell>
          <cell r="AC627">
            <v>5369004</v>
          </cell>
        </row>
        <row r="628">
          <cell r="A628" t="str">
            <v>Integratsiooni ja Migratsiooni Sihtasutus Meie Ini</v>
          </cell>
          <cell r="B628" t="str">
            <v>90000788</v>
          </cell>
          <cell r="C628" t="str">
            <v>muu_val_sekt</v>
          </cell>
          <cell r="D628" t="str">
            <v>muu valitsussektor</v>
          </cell>
          <cell r="E628">
            <v>15</v>
          </cell>
          <cell r="F628" t="str">
            <v>muu valitsussektor</v>
          </cell>
          <cell r="G628" t="str">
            <v>015</v>
          </cell>
          <cell r="H628" t="str">
            <v>Siseministeerium</v>
          </cell>
          <cell r="I628" t="str">
            <v>SiM</v>
          </cell>
          <cell r="J628">
            <v>4</v>
          </cell>
          <cell r="K628">
            <v>8</v>
          </cell>
          <cell r="L628" t="str">
            <v>Riigi valitsussektori sihtasutus</v>
          </cell>
          <cell r="M628" t="str">
            <v>riigisektori sihtasutusused</v>
          </cell>
          <cell r="N628">
            <v>2</v>
          </cell>
          <cell r="O628" t="str">
            <v>avalik-õiguslikud juriidilised isikud ja riigi sihtasutused</v>
          </cell>
          <cell r="P628" t="str">
            <v>tugitööd</v>
          </cell>
          <cell r="Q628">
            <v>11</v>
          </cell>
          <cell r="R628">
            <v>11</v>
          </cell>
          <cell r="S628">
            <v>206500</v>
          </cell>
          <cell r="T628">
            <v>11</v>
          </cell>
          <cell r="U628">
            <v>10.75</v>
          </cell>
          <cell r="V628">
            <v>207083</v>
          </cell>
          <cell r="W628">
            <v>11</v>
          </cell>
          <cell r="X628">
            <v>11</v>
          </cell>
          <cell r="Y628">
            <v>205500</v>
          </cell>
          <cell r="Z628">
            <v>11</v>
          </cell>
          <cell r="AA628">
            <v>8</v>
          </cell>
          <cell r="AB628">
            <v>8</v>
          </cell>
          <cell r="AC628">
            <v>1799750</v>
          </cell>
        </row>
        <row r="629">
          <cell r="A629" t="str">
            <v>Virumaa Muuseumid SA</v>
          </cell>
          <cell r="B629" t="str">
            <v>90003278</v>
          </cell>
          <cell r="C629" t="str">
            <v>muuseum</v>
          </cell>
          <cell r="D629" t="str">
            <v>muuseumid</v>
          </cell>
          <cell r="E629">
            <v>11</v>
          </cell>
          <cell r="F629" t="str">
            <v>kultuuriasutused</v>
          </cell>
          <cell r="G629" t="str">
            <v>011</v>
          </cell>
          <cell r="H629" t="str">
            <v>Kultuuriministeerium</v>
          </cell>
          <cell r="I629" t="str">
            <v>KuM</v>
          </cell>
          <cell r="J629">
            <v>4</v>
          </cell>
          <cell r="K629">
            <v>8</v>
          </cell>
          <cell r="L629" t="str">
            <v>Riigi valitsussektori sihtasutus</v>
          </cell>
          <cell r="M629" t="str">
            <v>riigisektori sihtasutusused</v>
          </cell>
          <cell r="N629">
            <v>2</v>
          </cell>
          <cell r="O629" t="str">
            <v>avalik-õiguslikud juriidilised isikud ja riigi sihtasutused</v>
          </cell>
          <cell r="P629" t="str">
            <v>juhitööd</v>
          </cell>
          <cell r="Q629">
            <v>1</v>
          </cell>
          <cell r="R629">
            <v>1</v>
          </cell>
          <cell r="S629">
            <v>38500</v>
          </cell>
          <cell r="T629">
            <v>1</v>
          </cell>
          <cell r="U629">
            <v>1</v>
          </cell>
          <cell r="V629">
            <v>38768</v>
          </cell>
          <cell r="W629">
            <v>1</v>
          </cell>
          <cell r="X629">
            <v>1</v>
          </cell>
          <cell r="Y629">
            <v>33000</v>
          </cell>
          <cell r="Z629">
            <v>1</v>
          </cell>
          <cell r="AA629">
            <v>1</v>
          </cell>
          <cell r="AB629">
            <v>1</v>
          </cell>
          <cell r="AC629">
            <v>462000</v>
          </cell>
        </row>
        <row r="630">
          <cell r="A630" t="str">
            <v>Virumaa Muuseumid SA</v>
          </cell>
          <cell r="B630" t="str">
            <v>90003278</v>
          </cell>
          <cell r="C630" t="str">
            <v>muuseum</v>
          </cell>
          <cell r="D630" t="str">
            <v>muuseumid</v>
          </cell>
          <cell r="E630">
            <v>11</v>
          </cell>
          <cell r="F630" t="str">
            <v>kultuuriasutused</v>
          </cell>
          <cell r="G630" t="str">
            <v>011</v>
          </cell>
          <cell r="H630" t="str">
            <v>Kultuuriministeerium</v>
          </cell>
          <cell r="I630" t="str">
            <v>KuM</v>
          </cell>
          <cell r="J630">
            <v>4</v>
          </cell>
          <cell r="K630">
            <v>8</v>
          </cell>
          <cell r="L630" t="str">
            <v>Riigi valitsussektori sihtasutus</v>
          </cell>
          <cell r="M630" t="str">
            <v>riigisektori sihtasutusused</v>
          </cell>
          <cell r="N630">
            <v>2</v>
          </cell>
          <cell r="O630" t="str">
            <v>avalik-õiguslikud juriidilised isikud ja riigi sihtasutused</v>
          </cell>
          <cell r="P630" t="str">
            <v>sisutööd</v>
          </cell>
          <cell r="Q630">
            <v>18.5</v>
          </cell>
          <cell r="R630">
            <v>19.3</v>
          </cell>
          <cell r="S630">
            <v>191453</v>
          </cell>
          <cell r="T630">
            <v>17</v>
          </cell>
          <cell r="U630">
            <v>18.599999999999998</v>
          </cell>
          <cell r="V630">
            <v>182208</v>
          </cell>
          <cell r="W630">
            <v>16.5</v>
          </cell>
          <cell r="X630">
            <v>16.5</v>
          </cell>
          <cell r="Y630">
            <v>159900</v>
          </cell>
          <cell r="Z630">
            <v>16</v>
          </cell>
          <cell r="AA630">
            <v>18</v>
          </cell>
          <cell r="AB630">
            <v>18</v>
          </cell>
          <cell r="AC630">
            <v>2193000</v>
          </cell>
        </row>
        <row r="631">
          <cell r="A631" t="str">
            <v>Virumaa Muuseumid SA</v>
          </cell>
          <cell r="B631" t="str">
            <v>90003278</v>
          </cell>
          <cell r="C631" t="str">
            <v>muuseum</v>
          </cell>
          <cell r="D631" t="str">
            <v>muuseumid</v>
          </cell>
          <cell r="E631">
            <v>11</v>
          </cell>
          <cell r="F631" t="str">
            <v>kultuuriasutused</v>
          </cell>
          <cell r="G631" t="str">
            <v>011</v>
          </cell>
          <cell r="H631" t="str">
            <v>Kultuuriministeerium</v>
          </cell>
          <cell r="I631" t="str">
            <v>KuM</v>
          </cell>
          <cell r="J631">
            <v>4</v>
          </cell>
          <cell r="K631">
            <v>8</v>
          </cell>
          <cell r="L631" t="str">
            <v>Riigi valitsussektori sihtasutus</v>
          </cell>
          <cell r="M631" t="str">
            <v>riigisektori sihtasutusused</v>
          </cell>
          <cell r="N631">
            <v>2</v>
          </cell>
          <cell r="O631" t="str">
            <v>avalik-õiguslikud juriidilised isikud ja riigi sihtasutused</v>
          </cell>
          <cell r="P631" t="str">
            <v>tugitööd</v>
          </cell>
          <cell r="Q631">
            <v>22</v>
          </cell>
          <cell r="R631">
            <v>23</v>
          </cell>
          <cell r="S631">
            <v>235412</v>
          </cell>
          <cell r="T631">
            <v>20.5</v>
          </cell>
          <cell r="U631">
            <v>22.8</v>
          </cell>
          <cell r="V631">
            <v>203703</v>
          </cell>
          <cell r="W631">
            <v>20.5</v>
          </cell>
          <cell r="X631">
            <v>20.5</v>
          </cell>
          <cell r="Y631">
            <v>185000</v>
          </cell>
          <cell r="Z631">
            <v>25</v>
          </cell>
          <cell r="AA631">
            <v>25</v>
          </cell>
          <cell r="AB631">
            <v>25</v>
          </cell>
          <cell r="AC631">
            <v>2776000</v>
          </cell>
        </row>
        <row r="632">
          <cell r="A632" t="str">
            <v>SA Rakvere Teatrimaja</v>
          </cell>
          <cell r="B632" t="str">
            <v>90003491</v>
          </cell>
          <cell r="C632" t="str">
            <v>teatrid</v>
          </cell>
          <cell r="D632" t="str">
            <v>teatrid</v>
          </cell>
          <cell r="E632">
            <v>11</v>
          </cell>
          <cell r="F632" t="str">
            <v>kultuuriasutused</v>
          </cell>
          <cell r="G632" t="str">
            <v>011</v>
          </cell>
          <cell r="H632" t="str">
            <v>Kultuuriministeerium</v>
          </cell>
          <cell r="I632" t="str">
            <v>KuM</v>
          </cell>
          <cell r="J632">
            <v>4</v>
          </cell>
          <cell r="K632">
            <v>8</v>
          </cell>
          <cell r="L632" t="str">
            <v>Riigi valitsussektori sihtasutus</v>
          </cell>
          <cell r="M632" t="str">
            <v>riigisektori sihtasutusused</v>
          </cell>
          <cell r="N632">
            <v>2</v>
          </cell>
          <cell r="O632" t="str">
            <v>avalik-õiguslikud juriidilised isikud ja riigi sihtasutused</v>
          </cell>
          <cell r="P632" t="str">
            <v>juhitööd</v>
          </cell>
          <cell r="Q632">
            <v>1</v>
          </cell>
          <cell r="R632">
            <v>1</v>
          </cell>
          <cell r="S632">
            <v>30</v>
          </cell>
          <cell r="T632">
            <v>1</v>
          </cell>
          <cell r="U632">
            <v>1</v>
          </cell>
          <cell r="V632">
            <v>32500</v>
          </cell>
          <cell r="W632">
            <v>6</v>
          </cell>
          <cell r="X632">
            <v>5.4</v>
          </cell>
          <cell r="Y632">
            <v>90448</v>
          </cell>
          <cell r="Z632">
            <v>6</v>
          </cell>
          <cell r="AA632">
            <v>6</v>
          </cell>
          <cell r="AB632">
            <v>5</v>
          </cell>
          <cell r="AC632">
            <v>1140296</v>
          </cell>
        </row>
        <row r="633">
          <cell r="A633" t="str">
            <v>SA Rakvere Teatrimaja</v>
          </cell>
          <cell r="B633" t="str">
            <v>90003491</v>
          </cell>
          <cell r="C633" t="str">
            <v>teatrid</v>
          </cell>
          <cell r="D633" t="str">
            <v>teatrid</v>
          </cell>
          <cell r="E633">
            <v>11</v>
          </cell>
          <cell r="F633" t="str">
            <v>kultuuriasutused</v>
          </cell>
          <cell r="G633" t="str">
            <v>011</v>
          </cell>
          <cell r="H633" t="str">
            <v>Kultuuriministeerium</v>
          </cell>
          <cell r="I633" t="str">
            <v>KuM</v>
          </cell>
          <cell r="J633">
            <v>4</v>
          </cell>
          <cell r="K633">
            <v>8</v>
          </cell>
          <cell r="L633" t="str">
            <v>Riigi valitsussektori sihtasutus</v>
          </cell>
          <cell r="M633" t="str">
            <v>riigisektori sihtasutusused</v>
          </cell>
          <cell r="N633">
            <v>2</v>
          </cell>
          <cell r="O633" t="str">
            <v>avalik-õiguslikud juriidilised isikud ja riigi sihtasutused</v>
          </cell>
          <cell r="P633" t="str">
            <v>sisutööd</v>
          </cell>
          <cell r="Q633">
            <v>53</v>
          </cell>
          <cell r="R633">
            <v>59</v>
          </cell>
          <cell r="S633">
            <v>638</v>
          </cell>
          <cell r="T633">
            <v>54</v>
          </cell>
          <cell r="U633">
            <v>51.78</v>
          </cell>
          <cell r="V633">
            <v>567053</v>
          </cell>
          <cell r="W633">
            <v>53</v>
          </cell>
          <cell r="X633">
            <v>51.25</v>
          </cell>
          <cell r="Y633">
            <v>510829</v>
          </cell>
          <cell r="Z633">
            <v>56</v>
          </cell>
          <cell r="AA633">
            <v>56</v>
          </cell>
          <cell r="AB633">
            <v>56</v>
          </cell>
          <cell r="AC633">
            <v>6559769</v>
          </cell>
        </row>
        <row r="634">
          <cell r="A634" t="str">
            <v>SA Rakvere Teatrimaja</v>
          </cell>
          <cell r="B634" t="str">
            <v>90003491</v>
          </cell>
          <cell r="C634" t="str">
            <v>teatrid</v>
          </cell>
          <cell r="D634" t="str">
            <v>teatrid</v>
          </cell>
          <cell r="E634">
            <v>11</v>
          </cell>
          <cell r="F634" t="str">
            <v>kultuuriasutused</v>
          </cell>
          <cell r="G634" t="str">
            <v>011</v>
          </cell>
          <cell r="H634" t="str">
            <v>Kultuuriministeerium</v>
          </cell>
          <cell r="I634" t="str">
            <v>KuM</v>
          </cell>
          <cell r="J634">
            <v>4</v>
          </cell>
          <cell r="K634">
            <v>8</v>
          </cell>
          <cell r="L634" t="str">
            <v>Riigi valitsussektori sihtasutus</v>
          </cell>
          <cell r="M634" t="str">
            <v>riigisektori sihtasutusused</v>
          </cell>
          <cell r="N634">
            <v>2</v>
          </cell>
          <cell r="O634" t="str">
            <v>avalik-õiguslikud juriidilised isikud ja riigi sihtasutused</v>
          </cell>
          <cell r="P634" t="str">
            <v>tugitööd</v>
          </cell>
          <cell r="Q634">
            <v>23</v>
          </cell>
          <cell r="R634">
            <v>23</v>
          </cell>
          <cell r="S634">
            <v>209</v>
          </cell>
          <cell r="T634">
            <v>23</v>
          </cell>
          <cell r="U634">
            <v>23.09</v>
          </cell>
          <cell r="V634">
            <v>189100</v>
          </cell>
          <cell r="W634">
            <v>22</v>
          </cell>
          <cell r="X634">
            <v>21.6</v>
          </cell>
          <cell r="Y634">
            <v>157060</v>
          </cell>
          <cell r="Z634">
            <v>22</v>
          </cell>
          <cell r="AA634">
            <v>22</v>
          </cell>
          <cell r="AB634">
            <v>22</v>
          </cell>
          <cell r="AC634">
            <v>1980087</v>
          </cell>
        </row>
        <row r="635">
          <cell r="A635" t="str">
            <v>SA Viljandi Haigla</v>
          </cell>
          <cell r="B635" t="str">
            <v>90004585</v>
          </cell>
          <cell r="C635" t="str">
            <v>haigla</v>
          </cell>
          <cell r="D635" t="str">
            <v>haiglad</v>
          </cell>
          <cell r="E635">
            <v>12</v>
          </cell>
          <cell r="F635" t="str">
            <v>haiglad</v>
          </cell>
          <cell r="G635" t="str">
            <v>016</v>
          </cell>
          <cell r="H635" t="str">
            <v>Sotsiaalministeerium</v>
          </cell>
          <cell r="I635" t="str">
            <v>SoM</v>
          </cell>
          <cell r="J635">
            <v>4</v>
          </cell>
          <cell r="K635">
            <v>8</v>
          </cell>
          <cell r="L635" t="str">
            <v>Riigi valitsussektori sihtasutus</v>
          </cell>
          <cell r="M635" t="str">
            <v>riigisektori sihtasutusused</v>
          </cell>
          <cell r="N635">
            <v>2</v>
          </cell>
          <cell r="O635" t="str">
            <v>avalik-õiguslikud juriidilised isikud ja riigi sihtasutused</v>
          </cell>
          <cell r="P635" t="str">
            <v>juhitööd</v>
          </cell>
          <cell r="W635">
            <v>7</v>
          </cell>
          <cell r="X635">
            <v>7</v>
          </cell>
          <cell r="Y635">
            <v>103800</v>
          </cell>
        </row>
        <row r="636">
          <cell r="A636" t="str">
            <v>SA Viljandi Haigla</v>
          </cell>
          <cell r="B636" t="str">
            <v>90004585</v>
          </cell>
          <cell r="C636" t="str">
            <v>haigla</v>
          </cell>
          <cell r="D636" t="str">
            <v>haiglad</v>
          </cell>
          <cell r="E636">
            <v>12</v>
          </cell>
          <cell r="F636" t="str">
            <v>haiglad</v>
          </cell>
          <cell r="G636" t="str">
            <v>016</v>
          </cell>
          <cell r="H636" t="str">
            <v>Sotsiaalministeerium</v>
          </cell>
          <cell r="I636" t="str">
            <v>SoM</v>
          </cell>
          <cell r="J636">
            <v>4</v>
          </cell>
          <cell r="K636">
            <v>8</v>
          </cell>
          <cell r="L636" t="str">
            <v>Riigi valitsussektori sihtasutus</v>
          </cell>
          <cell r="M636" t="str">
            <v>riigisektori sihtasutusused</v>
          </cell>
          <cell r="N636">
            <v>2</v>
          </cell>
          <cell r="O636" t="str">
            <v>avalik-õiguslikud juriidilised isikud ja riigi sihtasutused</v>
          </cell>
          <cell r="P636" t="str">
            <v>sisutööd</v>
          </cell>
          <cell r="W636">
            <v>569.6</v>
          </cell>
          <cell r="X636">
            <v>569.6</v>
          </cell>
          <cell r="Y636">
            <v>5678820</v>
          </cell>
          <cell r="Z636">
            <v>598</v>
          </cell>
          <cell r="AA636">
            <v>620</v>
          </cell>
          <cell r="AB636">
            <v>614</v>
          </cell>
          <cell r="AC636">
            <v>82532580</v>
          </cell>
        </row>
        <row r="637">
          <cell r="A637" t="str">
            <v>SA Viljandi Haigla</v>
          </cell>
          <cell r="B637" t="str">
            <v>90004585</v>
          </cell>
          <cell r="C637" t="str">
            <v>haigla</v>
          </cell>
          <cell r="D637" t="str">
            <v>haiglad</v>
          </cell>
          <cell r="E637">
            <v>12</v>
          </cell>
          <cell r="F637" t="str">
            <v>haiglad</v>
          </cell>
          <cell r="G637" t="str">
            <v>016</v>
          </cell>
          <cell r="H637" t="str">
            <v>Sotsiaalministeerium</v>
          </cell>
          <cell r="I637" t="str">
            <v>SoM</v>
          </cell>
          <cell r="J637">
            <v>4</v>
          </cell>
          <cell r="K637">
            <v>8</v>
          </cell>
          <cell r="L637" t="str">
            <v>Riigi valitsussektori sihtasutus</v>
          </cell>
          <cell r="M637" t="str">
            <v>riigisektori sihtasutusused</v>
          </cell>
          <cell r="N637">
            <v>2</v>
          </cell>
          <cell r="O637" t="str">
            <v>avalik-õiguslikud juriidilised isikud ja riigi sihtasutused</v>
          </cell>
          <cell r="P637" t="str">
            <v>tugitööd</v>
          </cell>
          <cell r="W637">
            <v>102.55</v>
          </cell>
          <cell r="X637">
            <v>102.55</v>
          </cell>
          <cell r="Y637">
            <v>879557</v>
          </cell>
          <cell r="Z637">
            <v>104</v>
          </cell>
          <cell r="AA637">
            <v>108</v>
          </cell>
          <cell r="AB637">
            <v>108</v>
          </cell>
          <cell r="AC637">
            <v>12211378</v>
          </cell>
        </row>
        <row r="638">
          <cell r="A638" t="str">
            <v>SA Jõulumäe Tervisekeskus</v>
          </cell>
          <cell r="B638" t="str">
            <v>90005113</v>
          </cell>
          <cell r="C638" t="str">
            <v>muu_val_sekt</v>
          </cell>
          <cell r="D638" t="str">
            <v>muu valitsussektor</v>
          </cell>
          <cell r="E638">
            <v>15</v>
          </cell>
          <cell r="F638" t="str">
            <v>muu valitsussektor</v>
          </cell>
          <cell r="G638" t="str">
            <v>011</v>
          </cell>
          <cell r="H638" t="str">
            <v>Kultuuriministeerium</v>
          </cell>
          <cell r="I638" t="str">
            <v>KuM</v>
          </cell>
          <cell r="J638">
            <v>4</v>
          </cell>
          <cell r="K638">
            <v>8</v>
          </cell>
          <cell r="L638" t="str">
            <v>Riigi valitsussektori sihtasutus</v>
          </cell>
          <cell r="M638" t="str">
            <v>riigisektori sihtasutusused</v>
          </cell>
          <cell r="N638">
            <v>2</v>
          </cell>
          <cell r="O638" t="str">
            <v>avalik-õiguslikud juriidilised isikud ja riigi sihtasutused</v>
          </cell>
          <cell r="P638" t="str">
            <v>juhitööd</v>
          </cell>
          <cell r="Q638">
            <v>3</v>
          </cell>
          <cell r="R638">
            <v>3</v>
          </cell>
          <cell r="S638">
            <v>49000</v>
          </cell>
          <cell r="T638">
            <v>3</v>
          </cell>
          <cell r="U638">
            <v>3</v>
          </cell>
          <cell r="V638">
            <v>52580</v>
          </cell>
          <cell r="W638">
            <v>3</v>
          </cell>
          <cell r="X638">
            <v>3</v>
          </cell>
          <cell r="Y638">
            <v>45600</v>
          </cell>
          <cell r="Z638">
            <v>3</v>
          </cell>
          <cell r="AA638">
            <v>3</v>
          </cell>
          <cell r="AB638">
            <v>3</v>
          </cell>
          <cell r="AC638">
            <v>655200</v>
          </cell>
        </row>
        <row r="639">
          <cell r="A639" t="str">
            <v>SA Jõulumäe Tervisekeskus</v>
          </cell>
          <cell r="B639" t="str">
            <v>90005113</v>
          </cell>
          <cell r="C639" t="str">
            <v>muu_val_sekt</v>
          </cell>
          <cell r="D639" t="str">
            <v>muu valitsussektor</v>
          </cell>
          <cell r="E639">
            <v>15</v>
          </cell>
          <cell r="F639" t="str">
            <v>muu valitsussektor</v>
          </cell>
          <cell r="G639" t="str">
            <v>011</v>
          </cell>
          <cell r="H639" t="str">
            <v>Kultuuriministeerium</v>
          </cell>
          <cell r="I639" t="str">
            <v>KuM</v>
          </cell>
          <cell r="J639">
            <v>4</v>
          </cell>
          <cell r="K639">
            <v>8</v>
          </cell>
          <cell r="L639" t="str">
            <v>Riigi valitsussektori sihtasutus</v>
          </cell>
          <cell r="M639" t="str">
            <v>riigisektori sihtasutusused</v>
          </cell>
          <cell r="N639">
            <v>2</v>
          </cell>
          <cell r="O639" t="str">
            <v>avalik-õiguslikud juriidilised isikud ja riigi sihtasutused</v>
          </cell>
          <cell r="P639" t="str">
            <v>sisutööd</v>
          </cell>
          <cell r="Q639">
            <v>12</v>
          </cell>
          <cell r="R639">
            <v>10</v>
          </cell>
          <cell r="S639">
            <v>104267</v>
          </cell>
          <cell r="T639">
            <v>12</v>
          </cell>
          <cell r="U639">
            <v>11</v>
          </cell>
          <cell r="V639">
            <v>92846</v>
          </cell>
          <cell r="W639">
            <v>11</v>
          </cell>
          <cell r="X639">
            <v>11</v>
          </cell>
          <cell r="Y639">
            <v>75940</v>
          </cell>
          <cell r="Z639">
            <v>12</v>
          </cell>
          <cell r="AA639">
            <v>14</v>
          </cell>
          <cell r="AB639">
            <v>14</v>
          </cell>
          <cell r="AC639">
            <v>1402500</v>
          </cell>
        </row>
        <row r="640">
          <cell r="A640" t="str">
            <v>SA Jõulumäe Tervisekeskus</v>
          </cell>
          <cell r="B640" t="str">
            <v>90005113</v>
          </cell>
          <cell r="C640" t="str">
            <v>muu_val_sekt</v>
          </cell>
          <cell r="D640" t="str">
            <v>muu valitsussektor</v>
          </cell>
          <cell r="E640">
            <v>15</v>
          </cell>
          <cell r="F640" t="str">
            <v>muu valitsussektor</v>
          </cell>
          <cell r="G640" t="str">
            <v>011</v>
          </cell>
          <cell r="H640" t="str">
            <v>Kultuuriministeerium</v>
          </cell>
          <cell r="I640" t="str">
            <v>KuM</v>
          </cell>
          <cell r="J640">
            <v>4</v>
          </cell>
          <cell r="K640">
            <v>8</v>
          </cell>
          <cell r="L640" t="str">
            <v>Riigi valitsussektori sihtasutus</v>
          </cell>
          <cell r="M640" t="str">
            <v>riigisektori sihtasutusused</v>
          </cell>
          <cell r="N640">
            <v>2</v>
          </cell>
          <cell r="O640" t="str">
            <v>avalik-õiguslikud juriidilised isikud ja riigi sihtasutused</v>
          </cell>
          <cell r="P640" t="str">
            <v>tugitööd</v>
          </cell>
          <cell r="Q640">
            <v>2</v>
          </cell>
          <cell r="R640">
            <v>2</v>
          </cell>
          <cell r="S640">
            <v>21083</v>
          </cell>
          <cell r="T640">
            <v>2</v>
          </cell>
          <cell r="U640">
            <v>2</v>
          </cell>
          <cell r="V640">
            <v>22583</v>
          </cell>
          <cell r="W640">
            <v>2</v>
          </cell>
          <cell r="X640">
            <v>2</v>
          </cell>
          <cell r="Y640">
            <v>20900</v>
          </cell>
          <cell r="Z640">
            <v>2</v>
          </cell>
          <cell r="AA640">
            <v>2</v>
          </cell>
          <cell r="AB640">
            <v>2</v>
          </cell>
          <cell r="AC640">
            <v>250800</v>
          </cell>
        </row>
        <row r="641">
          <cell r="A641" t="str">
            <v>Eesti Laulu- ja Tantsupeo SA</v>
          </cell>
          <cell r="B641" t="str">
            <v>90005188</v>
          </cell>
          <cell r="C641" t="str">
            <v>muu_val_sekt</v>
          </cell>
          <cell r="D641" t="str">
            <v>muu valitsussektor</v>
          </cell>
          <cell r="E641">
            <v>15</v>
          </cell>
          <cell r="F641" t="str">
            <v>muu valitsussektor</v>
          </cell>
          <cell r="G641" t="str">
            <v>011</v>
          </cell>
          <cell r="H641" t="str">
            <v>Kultuuriministeerium</v>
          </cell>
          <cell r="I641" t="str">
            <v>KuM</v>
          </cell>
          <cell r="J641">
            <v>4</v>
          </cell>
          <cell r="K641">
            <v>8</v>
          </cell>
          <cell r="L641" t="str">
            <v>Riigi valitsussektori sihtasutus</v>
          </cell>
          <cell r="M641" t="str">
            <v>riigisektori sihtasutusused</v>
          </cell>
          <cell r="N641">
            <v>2</v>
          </cell>
          <cell r="O641" t="str">
            <v>avalik-õiguslikud juriidilised isikud ja riigi sihtasutused</v>
          </cell>
          <cell r="P641" t="str">
            <v>juhitööd</v>
          </cell>
          <cell r="Q641">
            <v>1</v>
          </cell>
          <cell r="R641">
            <v>1</v>
          </cell>
          <cell r="S641">
            <v>30000</v>
          </cell>
          <cell r="T641">
            <v>1</v>
          </cell>
          <cell r="U641">
            <v>1</v>
          </cell>
          <cell r="V641">
            <v>29554</v>
          </cell>
        </row>
        <row r="642">
          <cell r="A642" t="str">
            <v>Eesti Laulu- ja Tantsupeo SA</v>
          </cell>
          <cell r="B642" t="str">
            <v>90005188</v>
          </cell>
          <cell r="C642" t="str">
            <v>muu_val_sekt</v>
          </cell>
          <cell r="D642" t="str">
            <v>muu valitsussektor</v>
          </cell>
          <cell r="E642">
            <v>15</v>
          </cell>
          <cell r="F642" t="str">
            <v>muu valitsussektor</v>
          </cell>
          <cell r="G642" t="str">
            <v>011</v>
          </cell>
          <cell r="H642" t="str">
            <v>Kultuuriministeerium</v>
          </cell>
          <cell r="I642" t="str">
            <v>KuM</v>
          </cell>
          <cell r="J642">
            <v>4</v>
          </cell>
          <cell r="K642">
            <v>8</v>
          </cell>
          <cell r="L642" t="str">
            <v>Riigi valitsussektori sihtasutus</v>
          </cell>
          <cell r="M642" t="str">
            <v>riigisektori sihtasutusused</v>
          </cell>
          <cell r="N642">
            <v>2</v>
          </cell>
          <cell r="O642" t="str">
            <v>avalik-õiguslikud juriidilised isikud ja riigi sihtasutused</v>
          </cell>
          <cell r="P642" t="str">
            <v>sisutööd</v>
          </cell>
          <cell r="Q642">
            <v>2</v>
          </cell>
          <cell r="R642">
            <v>2</v>
          </cell>
          <cell r="S642">
            <v>35813</v>
          </cell>
          <cell r="T642">
            <v>3</v>
          </cell>
          <cell r="U642">
            <v>2</v>
          </cell>
          <cell r="V642">
            <v>40798</v>
          </cell>
          <cell r="W642">
            <v>3</v>
          </cell>
          <cell r="X642">
            <v>3</v>
          </cell>
          <cell r="Y642">
            <v>50120</v>
          </cell>
          <cell r="Z642">
            <v>4</v>
          </cell>
          <cell r="AA642">
            <v>4</v>
          </cell>
          <cell r="AB642">
            <v>4</v>
          </cell>
          <cell r="AC642">
            <v>805440</v>
          </cell>
        </row>
        <row r="643">
          <cell r="A643" t="str">
            <v>Eesti Laulu- ja Tantsupeo SA</v>
          </cell>
          <cell r="B643" t="str">
            <v>90005188</v>
          </cell>
          <cell r="C643" t="str">
            <v>muu_val_sekt</v>
          </cell>
          <cell r="D643" t="str">
            <v>muu valitsussektor</v>
          </cell>
          <cell r="E643">
            <v>15</v>
          </cell>
          <cell r="F643" t="str">
            <v>muu valitsussektor</v>
          </cell>
          <cell r="G643" t="str">
            <v>011</v>
          </cell>
          <cell r="H643" t="str">
            <v>Kultuuriministeerium</v>
          </cell>
          <cell r="I643" t="str">
            <v>KuM</v>
          </cell>
          <cell r="J643">
            <v>4</v>
          </cell>
          <cell r="K643">
            <v>8</v>
          </cell>
          <cell r="L643" t="str">
            <v>Riigi valitsussektori sihtasutus</v>
          </cell>
          <cell r="M643" t="str">
            <v>riigisektori sihtasutusused</v>
          </cell>
          <cell r="N643">
            <v>2</v>
          </cell>
          <cell r="O643" t="str">
            <v>avalik-õiguslikud juriidilised isikud ja riigi sihtasutused</v>
          </cell>
          <cell r="P643" t="str">
            <v>tugitööd</v>
          </cell>
          <cell r="Q643">
            <v>3</v>
          </cell>
          <cell r="R643">
            <v>3</v>
          </cell>
          <cell r="S643">
            <v>34960</v>
          </cell>
          <cell r="T643">
            <v>3</v>
          </cell>
          <cell r="U643">
            <v>3</v>
          </cell>
          <cell r="V643">
            <v>33765</v>
          </cell>
          <cell r="W643">
            <v>3</v>
          </cell>
          <cell r="X643">
            <v>3</v>
          </cell>
          <cell r="Y643">
            <v>32670</v>
          </cell>
          <cell r="Z643">
            <v>3</v>
          </cell>
          <cell r="AA643">
            <v>3</v>
          </cell>
          <cell r="AB643">
            <v>3</v>
          </cell>
          <cell r="AC643">
            <v>392340</v>
          </cell>
        </row>
        <row r="644">
          <cell r="A644" t="str">
            <v>SA Kultuurileht</v>
          </cell>
          <cell r="B644" t="str">
            <v>90005426</v>
          </cell>
          <cell r="C644" t="str">
            <v>muu_val_sekt</v>
          </cell>
          <cell r="D644" t="str">
            <v>muu valitsussektor</v>
          </cell>
          <cell r="E644">
            <v>15</v>
          </cell>
          <cell r="F644" t="str">
            <v>muu valitsussektor</v>
          </cell>
          <cell r="G644" t="str">
            <v>011</v>
          </cell>
          <cell r="H644" t="str">
            <v>Kultuuriministeerium</v>
          </cell>
          <cell r="I644" t="str">
            <v>KuM</v>
          </cell>
          <cell r="J644">
            <v>4</v>
          </cell>
          <cell r="K644">
            <v>8</v>
          </cell>
          <cell r="L644" t="str">
            <v>Riigi valitsussektori sihtasutus</v>
          </cell>
          <cell r="M644" t="str">
            <v>riigisektori sihtasutusused</v>
          </cell>
          <cell r="N644">
            <v>2</v>
          </cell>
          <cell r="O644" t="str">
            <v>avalik-õiguslikud juriidilised isikud ja riigi sihtasutused</v>
          </cell>
          <cell r="P644" t="str">
            <v>juhitööd</v>
          </cell>
          <cell r="Q644">
            <v>1</v>
          </cell>
          <cell r="R644">
            <v>1</v>
          </cell>
          <cell r="S644">
            <v>28</v>
          </cell>
          <cell r="W644">
            <v>12</v>
          </cell>
          <cell r="X644">
            <v>12</v>
          </cell>
          <cell r="Y644">
            <v>202500</v>
          </cell>
          <cell r="Z644">
            <v>13</v>
          </cell>
          <cell r="AA644">
            <v>13</v>
          </cell>
          <cell r="AB644">
            <v>13</v>
          </cell>
          <cell r="AC644">
            <v>2935000</v>
          </cell>
        </row>
        <row r="645">
          <cell r="A645" t="str">
            <v>SA Kultuurileht</v>
          </cell>
          <cell r="B645" t="str">
            <v>90005426</v>
          </cell>
          <cell r="C645" t="str">
            <v>muu_val_sekt</v>
          </cell>
          <cell r="D645" t="str">
            <v>muu valitsussektor</v>
          </cell>
          <cell r="E645">
            <v>15</v>
          </cell>
          <cell r="F645" t="str">
            <v>muu valitsussektor</v>
          </cell>
          <cell r="G645" t="str">
            <v>011</v>
          </cell>
          <cell r="H645" t="str">
            <v>Kultuuriministeerium</v>
          </cell>
          <cell r="I645" t="str">
            <v>KuM</v>
          </cell>
          <cell r="J645">
            <v>4</v>
          </cell>
          <cell r="K645">
            <v>8</v>
          </cell>
          <cell r="L645" t="str">
            <v>Riigi valitsussektori sihtasutus</v>
          </cell>
          <cell r="M645" t="str">
            <v>riigisektori sihtasutusused</v>
          </cell>
          <cell r="N645">
            <v>2</v>
          </cell>
          <cell r="O645" t="str">
            <v>avalik-õiguslikud juriidilised isikud ja riigi sihtasutused</v>
          </cell>
          <cell r="P645" t="str">
            <v>sisutööd</v>
          </cell>
          <cell r="Q645">
            <v>69</v>
          </cell>
          <cell r="R645">
            <v>69</v>
          </cell>
          <cell r="S645">
            <v>722</v>
          </cell>
          <cell r="T645">
            <v>71</v>
          </cell>
          <cell r="U645">
            <v>71</v>
          </cell>
          <cell r="V645">
            <v>840135</v>
          </cell>
          <cell r="W645">
            <v>56</v>
          </cell>
          <cell r="X645">
            <v>53.5</v>
          </cell>
          <cell r="Y645">
            <v>569400</v>
          </cell>
          <cell r="Z645">
            <v>57</v>
          </cell>
          <cell r="AA645">
            <v>57</v>
          </cell>
          <cell r="AB645">
            <v>54</v>
          </cell>
          <cell r="AC645">
            <v>7412800</v>
          </cell>
        </row>
        <row r="646">
          <cell r="A646" t="str">
            <v>SA Kultuurileht</v>
          </cell>
          <cell r="B646" t="str">
            <v>90005426</v>
          </cell>
          <cell r="C646" t="str">
            <v>muu_val_sekt</v>
          </cell>
          <cell r="D646" t="str">
            <v>muu valitsussektor</v>
          </cell>
          <cell r="E646">
            <v>15</v>
          </cell>
          <cell r="F646" t="str">
            <v>muu valitsussektor</v>
          </cell>
          <cell r="G646" t="str">
            <v>011</v>
          </cell>
          <cell r="H646" t="str">
            <v>Kultuuriministeerium</v>
          </cell>
          <cell r="I646" t="str">
            <v>KuM</v>
          </cell>
          <cell r="J646">
            <v>4</v>
          </cell>
          <cell r="K646">
            <v>8</v>
          </cell>
          <cell r="L646" t="str">
            <v>Riigi valitsussektori sihtasutus</v>
          </cell>
          <cell r="M646" t="str">
            <v>riigisektori sihtasutusused</v>
          </cell>
          <cell r="N646">
            <v>2</v>
          </cell>
          <cell r="O646" t="str">
            <v>avalik-õiguslikud juriidilised isikud ja riigi sihtasutused</v>
          </cell>
          <cell r="P646" t="str">
            <v>tugitööd</v>
          </cell>
          <cell r="Q646">
            <v>12</v>
          </cell>
          <cell r="R646">
            <v>12</v>
          </cell>
          <cell r="S646">
            <v>94</v>
          </cell>
          <cell r="T646">
            <v>12</v>
          </cell>
          <cell r="U646">
            <v>12</v>
          </cell>
          <cell r="V646">
            <v>106149</v>
          </cell>
          <cell r="W646">
            <v>12</v>
          </cell>
          <cell r="X646">
            <v>8.5</v>
          </cell>
          <cell r="Y646">
            <v>92800</v>
          </cell>
          <cell r="Z646">
            <v>11</v>
          </cell>
          <cell r="AA646">
            <v>11</v>
          </cell>
          <cell r="AB646">
            <v>8</v>
          </cell>
          <cell r="AC646">
            <v>877200</v>
          </cell>
        </row>
        <row r="647">
          <cell r="A647" t="str">
            <v>SA Erametsakeskus</v>
          </cell>
          <cell r="B647" t="str">
            <v>90005449</v>
          </cell>
          <cell r="C647" t="str">
            <v>muu_val_sekt</v>
          </cell>
          <cell r="D647" t="str">
            <v>muu valitsussektor</v>
          </cell>
          <cell r="E647">
            <v>15</v>
          </cell>
          <cell r="F647" t="str">
            <v>muu valitsussektor</v>
          </cell>
          <cell r="G647" t="str">
            <v>010</v>
          </cell>
          <cell r="H647" t="str">
            <v>Keskkonnaministeerium</v>
          </cell>
          <cell r="I647" t="str">
            <v>KKM</v>
          </cell>
          <cell r="J647">
            <v>4</v>
          </cell>
          <cell r="K647">
            <v>8</v>
          </cell>
          <cell r="L647" t="str">
            <v>Riigi valitsussektori sihtasutus</v>
          </cell>
          <cell r="M647" t="str">
            <v>riigisektori sihtasutusused</v>
          </cell>
          <cell r="N647">
            <v>2</v>
          </cell>
          <cell r="O647" t="str">
            <v>avalik-õiguslikud juriidilised isikud ja riigi sihtasutused</v>
          </cell>
          <cell r="P647" t="str">
            <v>juhitööd</v>
          </cell>
          <cell r="Q647">
            <v>2</v>
          </cell>
          <cell r="R647">
            <v>2</v>
          </cell>
          <cell r="S647">
            <v>89375</v>
          </cell>
          <cell r="T647">
            <v>2</v>
          </cell>
          <cell r="U647">
            <v>2</v>
          </cell>
          <cell r="V647">
            <v>75000</v>
          </cell>
          <cell r="W647">
            <v>4</v>
          </cell>
          <cell r="X647">
            <v>3.3</v>
          </cell>
          <cell r="Y647">
            <v>133000</v>
          </cell>
          <cell r="Z647">
            <v>4</v>
          </cell>
          <cell r="AA647">
            <v>4</v>
          </cell>
          <cell r="AB647">
            <v>3</v>
          </cell>
          <cell r="AC647">
            <v>1332000</v>
          </cell>
        </row>
        <row r="648">
          <cell r="A648" t="str">
            <v>SA Erametsakeskus</v>
          </cell>
          <cell r="B648" t="str">
            <v>90005449</v>
          </cell>
          <cell r="C648" t="str">
            <v>muu_val_sekt</v>
          </cell>
          <cell r="D648" t="str">
            <v>muu valitsussektor</v>
          </cell>
          <cell r="E648">
            <v>15</v>
          </cell>
          <cell r="F648" t="str">
            <v>muu valitsussektor</v>
          </cell>
          <cell r="G648" t="str">
            <v>010</v>
          </cell>
          <cell r="H648" t="str">
            <v>Keskkonnaministeerium</v>
          </cell>
          <cell r="I648" t="str">
            <v>KKM</v>
          </cell>
          <cell r="J648">
            <v>4</v>
          </cell>
          <cell r="K648">
            <v>8</v>
          </cell>
          <cell r="L648" t="str">
            <v>Riigi valitsussektori sihtasutus</v>
          </cell>
          <cell r="M648" t="str">
            <v>riigisektori sihtasutusused</v>
          </cell>
          <cell r="N648">
            <v>2</v>
          </cell>
          <cell r="O648" t="str">
            <v>avalik-õiguslikud juriidilised isikud ja riigi sihtasutused</v>
          </cell>
          <cell r="P648" t="str">
            <v>sisutööd</v>
          </cell>
          <cell r="Q648">
            <v>20.5</v>
          </cell>
          <cell r="R648">
            <v>19.5</v>
          </cell>
          <cell r="S648">
            <v>333699</v>
          </cell>
          <cell r="T648">
            <v>20.3</v>
          </cell>
          <cell r="U648">
            <v>18.899999999999999</v>
          </cell>
          <cell r="V648">
            <v>264677</v>
          </cell>
          <cell r="W648">
            <v>25</v>
          </cell>
          <cell r="X648">
            <v>25</v>
          </cell>
          <cell r="Y648">
            <v>385700</v>
          </cell>
          <cell r="Z648">
            <v>32</v>
          </cell>
          <cell r="AA648">
            <v>32</v>
          </cell>
          <cell r="AB648">
            <v>31</v>
          </cell>
          <cell r="AC648">
            <v>5640000</v>
          </cell>
        </row>
        <row r="649">
          <cell r="A649" t="str">
            <v>SA Erametsakeskus</v>
          </cell>
          <cell r="B649" t="str">
            <v>90005449</v>
          </cell>
          <cell r="C649" t="str">
            <v>muu_val_sekt</v>
          </cell>
          <cell r="D649" t="str">
            <v>muu valitsussektor</v>
          </cell>
          <cell r="E649">
            <v>15</v>
          </cell>
          <cell r="F649" t="str">
            <v>muu valitsussektor</v>
          </cell>
          <cell r="G649" t="str">
            <v>010</v>
          </cell>
          <cell r="H649" t="str">
            <v>Keskkonnaministeerium</v>
          </cell>
          <cell r="I649" t="str">
            <v>KKM</v>
          </cell>
          <cell r="J649">
            <v>4</v>
          </cell>
          <cell r="K649">
            <v>8</v>
          </cell>
          <cell r="L649" t="str">
            <v>Riigi valitsussektori sihtasutus</v>
          </cell>
          <cell r="M649" t="str">
            <v>riigisektori sihtasutusused</v>
          </cell>
          <cell r="N649">
            <v>2</v>
          </cell>
          <cell r="O649" t="str">
            <v>avalik-õiguslikud juriidilised isikud ja riigi sihtasutused</v>
          </cell>
          <cell r="P649" t="str">
            <v>tugitööd</v>
          </cell>
          <cell r="Q649">
            <v>5.8</v>
          </cell>
          <cell r="R649">
            <v>5.8</v>
          </cell>
          <cell r="S649">
            <v>150501</v>
          </cell>
          <cell r="T649">
            <v>5.8</v>
          </cell>
          <cell r="U649">
            <v>5.7</v>
          </cell>
          <cell r="V649">
            <v>125034</v>
          </cell>
          <cell r="W649">
            <v>3</v>
          </cell>
          <cell r="X649">
            <v>2.8</v>
          </cell>
          <cell r="Y649">
            <v>30000</v>
          </cell>
        </row>
        <row r="650">
          <cell r="A650" t="str">
            <v>SA UNESCO Eesti Rahvuslik Komisjon</v>
          </cell>
          <cell r="B650" t="str">
            <v>90005797</v>
          </cell>
          <cell r="C650" t="str">
            <v>muu_val_sekt</v>
          </cell>
          <cell r="D650" t="str">
            <v>muu valitsussektor</v>
          </cell>
          <cell r="E650">
            <v>15</v>
          </cell>
          <cell r="F650" t="str">
            <v>muu valitsussektor</v>
          </cell>
          <cell r="G650" t="str">
            <v>011</v>
          </cell>
          <cell r="H650" t="str">
            <v>Kultuuriministeerium</v>
          </cell>
          <cell r="I650" t="str">
            <v>KuM</v>
          </cell>
          <cell r="J650">
            <v>4</v>
          </cell>
          <cell r="K650">
            <v>8</v>
          </cell>
          <cell r="L650" t="str">
            <v>Riigi valitsussektori sihtasutus</v>
          </cell>
          <cell r="M650" t="str">
            <v>riigisektori sihtasutusused</v>
          </cell>
          <cell r="N650">
            <v>2</v>
          </cell>
          <cell r="O650" t="str">
            <v>avalik-õiguslikud juriidilised isikud ja riigi sihtasutused</v>
          </cell>
          <cell r="P650" t="str">
            <v>juhitööd</v>
          </cell>
          <cell r="Q650">
            <v>1</v>
          </cell>
          <cell r="R650">
            <v>1</v>
          </cell>
          <cell r="S650">
            <v>15600</v>
          </cell>
          <cell r="T650">
            <v>1</v>
          </cell>
          <cell r="U650">
            <v>1</v>
          </cell>
          <cell r="V650">
            <v>15600</v>
          </cell>
          <cell r="W650">
            <v>1</v>
          </cell>
          <cell r="X650">
            <v>1</v>
          </cell>
          <cell r="Y650">
            <v>15600</v>
          </cell>
          <cell r="Z650">
            <v>1</v>
          </cell>
          <cell r="AA650">
            <v>1</v>
          </cell>
          <cell r="AB650">
            <v>1</v>
          </cell>
          <cell r="AC650">
            <v>187200</v>
          </cell>
        </row>
        <row r="651">
          <cell r="A651" t="str">
            <v>SA UNESCO Eesti Rahvuslik Komisjon</v>
          </cell>
          <cell r="B651" t="str">
            <v>90005797</v>
          </cell>
          <cell r="C651" t="str">
            <v>muu_val_sekt</v>
          </cell>
          <cell r="D651" t="str">
            <v>muu valitsussektor</v>
          </cell>
          <cell r="E651">
            <v>15</v>
          </cell>
          <cell r="F651" t="str">
            <v>muu valitsussektor</v>
          </cell>
          <cell r="G651" t="str">
            <v>011</v>
          </cell>
          <cell r="H651" t="str">
            <v>Kultuuriministeerium</v>
          </cell>
          <cell r="I651" t="str">
            <v>KuM</v>
          </cell>
          <cell r="J651">
            <v>4</v>
          </cell>
          <cell r="K651">
            <v>8</v>
          </cell>
          <cell r="L651" t="str">
            <v>Riigi valitsussektori sihtasutus</v>
          </cell>
          <cell r="M651" t="str">
            <v>riigisektori sihtasutusused</v>
          </cell>
          <cell r="N651">
            <v>2</v>
          </cell>
          <cell r="O651" t="str">
            <v>avalik-õiguslikud juriidilised isikud ja riigi sihtasutused</v>
          </cell>
          <cell r="P651" t="str">
            <v>sisutööd</v>
          </cell>
          <cell r="Q651">
            <v>2</v>
          </cell>
          <cell r="R651">
            <v>2</v>
          </cell>
          <cell r="S651">
            <v>28400</v>
          </cell>
          <cell r="T651">
            <v>2</v>
          </cell>
          <cell r="U651">
            <v>2</v>
          </cell>
          <cell r="V651">
            <v>28400</v>
          </cell>
          <cell r="W651">
            <v>2</v>
          </cell>
          <cell r="X651">
            <v>2</v>
          </cell>
          <cell r="Y651">
            <v>28400</v>
          </cell>
          <cell r="Z651">
            <v>2</v>
          </cell>
          <cell r="AA651">
            <v>2</v>
          </cell>
          <cell r="AB651">
            <v>2</v>
          </cell>
          <cell r="AC651">
            <v>340800</v>
          </cell>
        </row>
        <row r="652">
          <cell r="A652" t="str">
            <v>Eesti Infotehnoloogia SA</v>
          </cell>
          <cell r="B652" t="str">
            <v>90005872</v>
          </cell>
          <cell r="C652" t="str">
            <v>muu_val_sekt</v>
          </cell>
          <cell r="D652" t="str">
            <v>muu valitsussektor</v>
          </cell>
          <cell r="E652">
            <v>15</v>
          </cell>
          <cell r="F652" t="str">
            <v>muu valitsussektor</v>
          </cell>
          <cell r="G652" t="str">
            <v>007</v>
          </cell>
          <cell r="H652" t="str">
            <v>Haridus- ja Teadusministeerium</v>
          </cell>
          <cell r="I652" t="str">
            <v>HTM</v>
          </cell>
          <cell r="J652">
            <v>4</v>
          </cell>
          <cell r="K652">
            <v>8</v>
          </cell>
          <cell r="L652" t="str">
            <v>Riigi valitsussektori sihtasutus</v>
          </cell>
          <cell r="M652" t="str">
            <v>riigisektori sihtasutusused</v>
          </cell>
          <cell r="N652">
            <v>2</v>
          </cell>
          <cell r="O652" t="str">
            <v>avalik-õiguslikud juriidilised isikud ja riigi sihtasutused</v>
          </cell>
          <cell r="P652" t="str">
            <v>juhitööd</v>
          </cell>
          <cell r="Q652">
            <v>3</v>
          </cell>
          <cell r="R652">
            <v>3</v>
          </cell>
          <cell r="S652">
            <v>119750</v>
          </cell>
          <cell r="T652">
            <v>3</v>
          </cell>
          <cell r="U652">
            <v>3</v>
          </cell>
          <cell r="V652">
            <v>119939</v>
          </cell>
        </row>
        <row r="653">
          <cell r="A653" t="str">
            <v>Eesti Infotehnoloogia SA</v>
          </cell>
          <cell r="B653" t="str">
            <v>90005872</v>
          </cell>
          <cell r="C653" t="str">
            <v>muu_val_sekt</v>
          </cell>
          <cell r="D653" t="str">
            <v>muu valitsussektor</v>
          </cell>
          <cell r="E653">
            <v>15</v>
          </cell>
          <cell r="F653" t="str">
            <v>muu valitsussektor</v>
          </cell>
          <cell r="G653" t="str">
            <v>007</v>
          </cell>
          <cell r="H653" t="str">
            <v>Haridus- ja Teadusministeerium</v>
          </cell>
          <cell r="I653" t="str">
            <v>HTM</v>
          </cell>
          <cell r="J653">
            <v>4</v>
          </cell>
          <cell r="K653">
            <v>8</v>
          </cell>
          <cell r="L653" t="str">
            <v>Riigi valitsussektori sihtasutus</v>
          </cell>
          <cell r="M653" t="str">
            <v>riigisektori sihtasutusused</v>
          </cell>
          <cell r="N653">
            <v>2</v>
          </cell>
          <cell r="O653" t="str">
            <v>avalik-õiguslikud juriidilised isikud ja riigi sihtasutused</v>
          </cell>
          <cell r="P653" t="str">
            <v>sisutööd</v>
          </cell>
          <cell r="Q653">
            <v>31</v>
          </cell>
          <cell r="R653">
            <v>30</v>
          </cell>
          <cell r="S653">
            <v>625000</v>
          </cell>
          <cell r="T653">
            <v>29</v>
          </cell>
          <cell r="U653">
            <v>29</v>
          </cell>
          <cell r="V653">
            <v>570316</v>
          </cell>
          <cell r="W653">
            <v>27</v>
          </cell>
          <cell r="X653">
            <v>26</v>
          </cell>
          <cell r="Y653">
            <v>573275</v>
          </cell>
          <cell r="Z653">
            <v>27</v>
          </cell>
          <cell r="AA653">
            <v>27</v>
          </cell>
          <cell r="AB653">
            <v>26</v>
          </cell>
          <cell r="AC653">
            <v>6879300</v>
          </cell>
        </row>
        <row r="654">
          <cell r="A654" t="str">
            <v>Eesti Infotehnoloogia SA</v>
          </cell>
          <cell r="B654" t="str">
            <v>90005872</v>
          </cell>
          <cell r="C654" t="str">
            <v>muu_val_sekt</v>
          </cell>
          <cell r="D654" t="str">
            <v>muu valitsussektor</v>
          </cell>
          <cell r="E654">
            <v>15</v>
          </cell>
          <cell r="F654" t="str">
            <v>muu valitsussektor</v>
          </cell>
          <cell r="G654" t="str">
            <v>007</v>
          </cell>
          <cell r="H654" t="str">
            <v>Haridus- ja Teadusministeerium</v>
          </cell>
          <cell r="I654" t="str">
            <v>HTM</v>
          </cell>
          <cell r="J654">
            <v>4</v>
          </cell>
          <cell r="K654">
            <v>8</v>
          </cell>
          <cell r="L654" t="str">
            <v>Riigi valitsussektori sihtasutus</v>
          </cell>
          <cell r="M654" t="str">
            <v>riigisektori sihtasutusused</v>
          </cell>
          <cell r="N654">
            <v>2</v>
          </cell>
          <cell r="O654" t="str">
            <v>avalik-õiguslikud juriidilised isikud ja riigi sihtasutused</v>
          </cell>
          <cell r="P654" t="str">
            <v>tugitööd</v>
          </cell>
          <cell r="Q654">
            <v>9</v>
          </cell>
          <cell r="R654">
            <v>7</v>
          </cell>
          <cell r="S654">
            <v>207167</v>
          </cell>
          <cell r="T654">
            <v>8</v>
          </cell>
          <cell r="U654">
            <v>8</v>
          </cell>
          <cell r="V654">
            <v>197461</v>
          </cell>
          <cell r="W654">
            <v>10</v>
          </cell>
          <cell r="X654">
            <v>10</v>
          </cell>
          <cell r="Y654">
            <v>237850</v>
          </cell>
          <cell r="Z654">
            <v>10</v>
          </cell>
          <cell r="AA654">
            <v>10</v>
          </cell>
          <cell r="AB654">
            <v>10</v>
          </cell>
          <cell r="AC654">
            <v>2854200</v>
          </cell>
        </row>
        <row r="655">
          <cell r="A655" t="str">
            <v>SA Keskkonnainvesteeringute Keskus</v>
          </cell>
          <cell r="B655" t="str">
            <v>90005946</v>
          </cell>
          <cell r="C655" t="str">
            <v>muu_val_sekt</v>
          </cell>
          <cell r="D655" t="str">
            <v>muu valitsussektor</v>
          </cell>
          <cell r="E655">
            <v>15</v>
          </cell>
          <cell r="F655" t="str">
            <v>muu valitsussektor</v>
          </cell>
          <cell r="G655" t="str">
            <v>014</v>
          </cell>
          <cell r="H655" t="str">
            <v>Rahandusministeerium</v>
          </cell>
          <cell r="I655" t="str">
            <v>RM</v>
          </cell>
          <cell r="J655">
            <v>4</v>
          </cell>
          <cell r="K655">
            <v>8</v>
          </cell>
          <cell r="L655" t="str">
            <v>Riigi valitsussektori sihtasutus</v>
          </cell>
          <cell r="M655" t="str">
            <v>riigisektori sihtasutusused</v>
          </cell>
          <cell r="N655">
            <v>2</v>
          </cell>
          <cell r="O655" t="str">
            <v>avalik-õiguslikud juriidilised isikud ja riigi sihtasutused</v>
          </cell>
          <cell r="P655" t="str">
            <v>juhitööd</v>
          </cell>
          <cell r="W655">
            <v>2</v>
          </cell>
          <cell r="X655">
            <v>2</v>
          </cell>
          <cell r="Y655">
            <v>101200</v>
          </cell>
          <cell r="Z655">
            <v>2</v>
          </cell>
          <cell r="AA655">
            <v>2</v>
          </cell>
          <cell r="AB655">
            <v>2</v>
          </cell>
          <cell r="AC655">
            <v>1431980</v>
          </cell>
        </row>
        <row r="656">
          <cell r="A656" t="str">
            <v>SA Keskkonnainvesteeringute Keskus</v>
          </cell>
          <cell r="B656" t="str">
            <v>90005946</v>
          </cell>
          <cell r="C656" t="str">
            <v>muu_val_sekt</v>
          </cell>
          <cell r="D656" t="str">
            <v>muu valitsussektor</v>
          </cell>
          <cell r="E656">
            <v>15</v>
          </cell>
          <cell r="F656" t="str">
            <v>muu valitsussektor</v>
          </cell>
          <cell r="G656" t="str">
            <v>014</v>
          </cell>
          <cell r="H656" t="str">
            <v>Rahandusministeerium</v>
          </cell>
          <cell r="I656" t="str">
            <v>RM</v>
          </cell>
          <cell r="J656">
            <v>4</v>
          </cell>
          <cell r="K656">
            <v>8</v>
          </cell>
          <cell r="L656" t="str">
            <v>Riigi valitsussektori sihtasutus</v>
          </cell>
          <cell r="M656" t="str">
            <v>riigisektori sihtasutusused</v>
          </cell>
          <cell r="N656">
            <v>2</v>
          </cell>
          <cell r="O656" t="str">
            <v>avalik-õiguslikud juriidilised isikud ja riigi sihtasutused</v>
          </cell>
          <cell r="P656" t="str">
            <v>sisutööd</v>
          </cell>
          <cell r="W656">
            <v>37.4</v>
          </cell>
          <cell r="X656">
            <v>37.4</v>
          </cell>
          <cell r="Y656">
            <v>867768</v>
          </cell>
          <cell r="Z656">
            <v>41</v>
          </cell>
          <cell r="AA656">
            <v>42</v>
          </cell>
          <cell r="AB656">
            <v>42</v>
          </cell>
          <cell r="AC656">
            <v>14387668</v>
          </cell>
        </row>
        <row r="657">
          <cell r="A657" t="str">
            <v>SA Keskkonnainvesteeringute Keskus</v>
          </cell>
          <cell r="B657" t="str">
            <v>90005946</v>
          </cell>
          <cell r="C657" t="str">
            <v>muu_val_sekt</v>
          </cell>
          <cell r="D657" t="str">
            <v>muu valitsussektor</v>
          </cell>
          <cell r="E657">
            <v>15</v>
          </cell>
          <cell r="F657" t="str">
            <v>muu valitsussektor</v>
          </cell>
          <cell r="G657" t="str">
            <v>014</v>
          </cell>
          <cell r="H657" t="str">
            <v>Rahandusministeerium</v>
          </cell>
          <cell r="I657" t="str">
            <v>RM</v>
          </cell>
          <cell r="J657">
            <v>4</v>
          </cell>
          <cell r="K657">
            <v>8</v>
          </cell>
          <cell r="L657" t="str">
            <v>Riigi valitsussektori sihtasutus</v>
          </cell>
          <cell r="M657" t="str">
            <v>riigisektori sihtasutusused</v>
          </cell>
          <cell r="N657">
            <v>2</v>
          </cell>
          <cell r="O657" t="str">
            <v>avalik-õiguslikud juriidilised isikud ja riigi sihtasutused</v>
          </cell>
          <cell r="P657" t="str">
            <v>tugitööd</v>
          </cell>
          <cell r="W657">
            <v>12</v>
          </cell>
          <cell r="X657">
            <v>12</v>
          </cell>
          <cell r="Y657">
            <v>282580</v>
          </cell>
          <cell r="Z657">
            <v>16</v>
          </cell>
          <cell r="AA657">
            <v>16</v>
          </cell>
          <cell r="AB657">
            <v>16</v>
          </cell>
          <cell r="AC657">
            <v>5674790</v>
          </cell>
        </row>
        <row r="658">
          <cell r="A658" t="str">
            <v>Ettevõtluse Arendamise SA</v>
          </cell>
          <cell r="B658" t="str">
            <v>90006006</v>
          </cell>
          <cell r="C658" t="str">
            <v>muu_val_sekt</v>
          </cell>
          <cell r="D658" t="str">
            <v>muu valitsussektor</v>
          </cell>
          <cell r="E658">
            <v>15</v>
          </cell>
          <cell r="F658" t="str">
            <v>muu valitsussektor</v>
          </cell>
          <cell r="G658" t="str">
            <v>012</v>
          </cell>
          <cell r="H658" t="str">
            <v>Majandus- ja Kommunikatsiooniministeerium</v>
          </cell>
          <cell r="I658" t="str">
            <v>MKM</v>
          </cell>
          <cell r="J658">
            <v>4</v>
          </cell>
          <cell r="K658">
            <v>8</v>
          </cell>
          <cell r="L658" t="str">
            <v>Riigi valitsussektori sihtasutus</v>
          </cell>
          <cell r="M658" t="str">
            <v>riigisektori sihtasutusused</v>
          </cell>
          <cell r="N658">
            <v>2</v>
          </cell>
          <cell r="O658" t="str">
            <v>avalik-õiguslikud juriidilised isikud ja riigi sihtasutused</v>
          </cell>
          <cell r="P658" t="str">
            <v>juhitööd</v>
          </cell>
          <cell r="Q658">
            <v>22</v>
          </cell>
          <cell r="R658">
            <v>22</v>
          </cell>
          <cell r="S658">
            <v>1005967</v>
          </cell>
          <cell r="T658">
            <v>22</v>
          </cell>
          <cell r="U658">
            <v>22</v>
          </cell>
          <cell r="V658">
            <v>904554</v>
          </cell>
          <cell r="W658">
            <v>17</v>
          </cell>
          <cell r="X658">
            <v>17</v>
          </cell>
          <cell r="Y658">
            <v>637300</v>
          </cell>
          <cell r="Z658">
            <v>17</v>
          </cell>
          <cell r="AA658">
            <v>17</v>
          </cell>
          <cell r="AB658">
            <v>17</v>
          </cell>
          <cell r="AC658">
            <v>8284900</v>
          </cell>
        </row>
        <row r="659">
          <cell r="A659" t="str">
            <v>Ettevõtluse Arendamise SA</v>
          </cell>
          <cell r="B659" t="str">
            <v>90006006</v>
          </cell>
          <cell r="C659" t="str">
            <v>muu_val_sekt</v>
          </cell>
          <cell r="D659" t="str">
            <v>muu valitsussektor</v>
          </cell>
          <cell r="E659">
            <v>15</v>
          </cell>
          <cell r="F659" t="str">
            <v>muu valitsussektor</v>
          </cell>
          <cell r="G659" t="str">
            <v>012</v>
          </cell>
          <cell r="H659" t="str">
            <v>Majandus- ja Kommunikatsiooniministeerium</v>
          </cell>
          <cell r="I659" t="str">
            <v>MKM</v>
          </cell>
          <cell r="J659">
            <v>4</v>
          </cell>
          <cell r="K659">
            <v>8</v>
          </cell>
          <cell r="L659" t="str">
            <v>Riigi valitsussektori sihtasutus</v>
          </cell>
          <cell r="M659" t="str">
            <v>riigisektori sihtasutusused</v>
          </cell>
          <cell r="N659">
            <v>2</v>
          </cell>
          <cell r="O659" t="str">
            <v>avalik-õiguslikud juriidilised isikud ja riigi sihtasutused</v>
          </cell>
          <cell r="P659" t="str">
            <v>sisutööd</v>
          </cell>
          <cell r="Q659">
            <v>205</v>
          </cell>
          <cell r="R659">
            <v>204</v>
          </cell>
          <cell r="S659">
            <v>5319879</v>
          </cell>
          <cell r="T659">
            <v>207</v>
          </cell>
          <cell r="U659">
            <v>203</v>
          </cell>
          <cell r="V659">
            <v>4502015</v>
          </cell>
          <cell r="W659">
            <v>179</v>
          </cell>
          <cell r="X659">
            <v>178.55</v>
          </cell>
          <cell r="Y659">
            <v>4400939</v>
          </cell>
          <cell r="Z659">
            <v>181</v>
          </cell>
          <cell r="AA659">
            <v>181</v>
          </cell>
          <cell r="AB659">
            <v>181</v>
          </cell>
          <cell r="AC659">
            <v>57862207</v>
          </cell>
        </row>
        <row r="660">
          <cell r="A660" t="str">
            <v>Ettevõtluse Arendamise SA</v>
          </cell>
          <cell r="B660" t="str">
            <v>90006006</v>
          </cell>
          <cell r="C660" t="str">
            <v>muu_val_sekt</v>
          </cell>
          <cell r="D660" t="str">
            <v>muu valitsussektor</v>
          </cell>
          <cell r="E660">
            <v>15</v>
          </cell>
          <cell r="F660" t="str">
            <v>muu valitsussektor</v>
          </cell>
          <cell r="G660" t="str">
            <v>012</v>
          </cell>
          <cell r="H660" t="str">
            <v>Majandus- ja Kommunikatsiooniministeerium</v>
          </cell>
          <cell r="I660" t="str">
            <v>MKM</v>
          </cell>
          <cell r="J660">
            <v>4</v>
          </cell>
          <cell r="K660">
            <v>8</v>
          </cell>
          <cell r="L660" t="str">
            <v>Riigi valitsussektori sihtasutus</v>
          </cell>
          <cell r="M660" t="str">
            <v>riigisektori sihtasutusused</v>
          </cell>
          <cell r="N660">
            <v>2</v>
          </cell>
          <cell r="O660" t="str">
            <v>avalik-õiguslikud juriidilised isikud ja riigi sihtasutused</v>
          </cell>
          <cell r="P660" t="str">
            <v>tugitööd</v>
          </cell>
          <cell r="Q660">
            <v>56</v>
          </cell>
          <cell r="R660">
            <v>61</v>
          </cell>
          <cell r="S660">
            <v>1388808</v>
          </cell>
          <cell r="T660">
            <v>59</v>
          </cell>
          <cell r="U660">
            <v>53</v>
          </cell>
          <cell r="V660">
            <v>1158504</v>
          </cell>
          <cell r="W660">
            <v>85</v>
          </cell>
          <cell r="X660">
            <v>84</v>
          </cell>
          <cell r="Y660">
            <v>1632950</v>
          </cell>
          <cell r="Z660">
            <v>88</v>
          </cell>
          <cell r="AA660">
            <v>88</v>
          </cell>
          <cell r="AB660">
            <v>88</v>
          </cell>
          <cell r="AC660">
            <v>22177350</v>
          </cell>
        </row>
        <row r="661">
          <cell r="A661" t="str">
            <v>SA Eesti Välispoliitika Instituut</v>
          </cell>
          <cell r="B661" t="str">
            <v>90006087</v>
          </cell>
          <cell r="C661" t="str">
            <v>muu_val_sekt</v>
          </cell>
          <cell r="D661" t="str">
            <v>muu valitsussektor</v>
          </cell>
          <cell r="E661">
            <v>15</v>
          </cell>
          <cell r="F661" t="str">
            <v>muu valitsussektor</v>
          </cell>
          <cell r="G661" t="str">
            <v>017</v>
          </cell>
          <cell r="H661" t="str">
            <v>Välisministeerium</v>
          </cell>
          <cell r="I661" t="str">
            <v>VäM</v>
          </cell>
          <cell r="J661">
            <v>4</v>
          </cell>
          <cell r="K661">
            <v>8</v>
          </cell>
          <cell r="L661" t="str">
            <v>Riigi valitsussektori sihtasutus</v>
          </cell>
          <cell r="M661" t="str">
            <v>riigisektori sihtasutusused</v>
          </cell>
          <cell r="N661">
            <v>2</v>
          </cell>
          <cell r="O661" t="str">
            <v>avalik-õiguslikud juriidilised isikud ja riigi sihtasutused</v>
          </cell>
          <cell r="P661" t="str">
            <v>juhitööd</v>
          </cell>
          <cell r="W661">
            <v>1</v>
          </cell>
          <cell r="X661">
            <v>1</v>
          </cell>
          <cell r="Y661">
            <v>19000</v>
          </cell>
          <cell r="Z661">
            <v>1</v>
          </cell>
          <cell r="AA661">
            <v>1</v>
          </cell>
          <cell r="AB661">
            <v>1</v>
          </cell>
          <cell r="AC661">
            <v>228000</v>
          </cell>
        </row>
        <row r="662">
          <cell r="A662" t="str">
            <v>SA Eesti Välispoliitika Instituut</v>
          </cell>
          <cell r="B662" t="str">
            <v>90006087</v>
          </cell>
          <cell r="C662" t="str">
            <v>muu_val_sekt</v>
          </cell>
          <cell r="D662" t="str">
            <v>muu valitsussektor</v>
          </cell>
          <cell r="E662">
            <v>15</v>
          </cell>
          <cell r="F662" t="str">
            <v>muu valitsussektor</v>
          </cell>
          <cell r="G662" t="str">
            <v>017</v>
          </cell>
          <cell r="H662" t="str">
            <v>Välisministeerium</v>
          </cell>
          <cell r="I662" t="str">
            <v>VäM</v>
          </cell>
          <cell r="J662">
            <v>4</v>
          </cell>
          <cell r="K662">
            <v>8</v>
          </cell>
          <cell r="L662" t="str">
            <v>Riigi valitsussektori sihtasutus</v>
          </cell>
          <cell r="M662" t="str">
            <v>riigisektori sihtasutusused</v>
          </cell>
          <cell r="N662">
            <v>2</v>
          </cell>
          <cell r="O662" t="str">
            <v>avalik-õiguslikud juriidilised isikud ja riigi sihtasutused</v>
          </cell>
          <cell r="P662" t="str">
            <v>sisutööd</v>
          </cell>
          <cell r="W662">
            <v>2</v>
          </cell>
          <cell r="X662">
            <v>1</v>
          </cell>
          <cell r="Y662">
            <v>11500</v>
          </cell>
          <cell r="Z662">
            <v>1</v>
          </cell>
          <cell r="AA662">
            <v>2</v>
          </cell>
          <cell r="AB662">
            <v>2</v>
          </cell>
          <cell r="AC662">
            <v>258000</v>
          </cell>
        </row>
        <row r="663">
          <cell r="A663" t="str">
            <v>Riigi Infokommunikatsiooni SA</v>
          </cell>
          <cell r="B663" t="str">
            <v>90006101</v>
          </cell>
          <cell r="C663" t="str">
            <v>muu_val_sekt</v>
          </cell>
          <cell r="D663" t="str">
            <v>muu valitsussektor</v>
          </cell>
          <cell r="E663">
            <v>15</v>
          </cell>
          <cell r="F663" t="str">
            <v>muu valitsussektor</v>
          </cell>
          <cell r="G663" t="str">
            <v>012</v>
          </cell>
          <cell r="H663" t="str">
            <v>Majandus- ja Kommunikatsiooniministeerium</v>
          </cell>
          <cell r="I663" t="str">
            <v>MKM</v>
          </cell>
          <cell r="J663">
            <v>4</v>
          </cell>
          <cell r="K663">
            <v>8</v>
          </cell>
          <cell r="L663" t="str">
            <v>Riigi valitsussektori sihtasutus</v>
          </cell>
          <cell r="M663" t="str">
            <v>riigisektori sihtasutusused</v>
          </cell>
          <cell r="N663">
            <v>2</v>
          </cell>
          <cell r="O663" t="str">
            <v>avalik-õiguslikud juriidilised isikud ja riigi sihtasutused</v>
          </cell>
          <cell r="P663" t="str">
            <v>juhitööd</v>
          </cell>
          <cell r="Q663">
            <v>1</v>
          </cell>
          <cell r="R663">
            <v>1</v>
          </cell>
          <cell r="S663">
            <v>52000</v>
          </cell>
          <cell r="T663">
            <v>7</v>
          </cell>
          <cell r="U663">
            <v>7</v>
          </cell>
          <cell r="V663">
            <v>87120</v>
          </cell>
          <cell r="W663">
            <v>3</v>
          </cell>
          <cell r="X663">
            <v>3</v>
          </cell>
          <cell r="Y663">
            <v>123000</v>
          </cell>
        </row>
        <row r="664">
          <cell r="A664" t="str">
            <v>Riigi Infokommunikatsiooni SA</v>
          </cell>
          <cell r="B664" t="str">
            <v>90006101</v>
          </cell>
          <cell r="C664" t="str">
            <v>muu_val_sekt</v>
          </cell>
          <cell r="D664" t="str">
            <v>muu valitsussektor</v>
          </cell>
          <cell r="E664">
            <v>15</v>
          </cell>
          <cell r="F664" t="str">
            <v>muu valitsussektor</v>
          </cell>
          <cell r="G664" t="str">
            <v>012</v>
          </cell>
          <cell r="H664" t="str">
            <v>Majandus- ja Kommunikatsiooniministeerium</v>
          </cell>
          <cell r="I664" t="str">
            <v>MKM</v>
          </cell>
          <cell r="J664">
            <v>4</v>
          </cell>
          <cell r="K664">
            <v>8</v>
          </cell>
          <cell r="L664" t="str">
            <v>Riigi valitsussektori sihtasutus</v>
          </cell>
          <cell r="M664" t="str">
            <v>riigisektori sihtasutusused</v>
          </cell>
          <cell r="N664">
            <v>2</v>
          </cell>
          <cell r="O664" t="str">
            <v>avalik-õiguslikud juriidilised isikud ja riigi sihtasutused</v>
          </cell>
          <cell r="P664" t="str">
            <v>sisutööd</v>
          </cell>
          <cell r="Q664">
            <v>41</v>
          </cell>
          <cell r="R664">
            <v>40</v>
          </cell>
          <cell r="S664">
            <v>723749</v>
          </cell>
          <cell r="T664">
            <v>18</v>
          </cell>
          <cell r="U664">
            <v>18</v>
          </cell>
          <cell r="V664">
            <v>425926</v>
          </cell>
          <cell r="W664">
            <v>19</v>
          </cell>
          <cell r="X664">
            <v>19</v>
          </cell>
          <cell r="Y664">
            <v>420500</v>
          </cell>
          <cell r="Z664">
            <v>29</v>
          </cell>
          <cell r="AA664">
            <v>32</v>
          </cell>
          <cell r="AB664">
            <v>32</v>
          </cell>
          <cell r="AC664">
            <v>12456500</v>
          </cell>
        </row>
        <row r="665">
          <cell r="A665" t="str">
            <v>Riigi Infokommunikatsiooni SA</v>
          </cell>
          <cell r="B665" t="str">
            <v>90006101</v>
          </cell>
          <cell r="C665" t="str">
            <v>muu_val_sekt</v>
          </cell>
          <cell r="D665" t="str">
            <v>muu valitsussektor</v>
          </cell>
          <cell r="E665">
            <v>15</v>
          </cell>
          <cell r="F665" t="str">
            <v>muu valitsussektor</v>
          </cell>
          <cell r="G665" t="str">
            <v>012</v>
          </cell>
          <cell r="H665" t="str">
            <v>Majandus- ja Kommunikatsiooniministeerium</v>
          </cell>
          <cell r="I665" t="str">
            <v>MKM</v>
          </cell>
          <cell r="J665">
            <v>4</v>
          </cell>
          <cell r="K665">
            <v>8</v>
          </cell>
          <cell r="L665" t="str">
            <v>Riigi valitsussektori sihtasutus</v>
          </cell>
          <cell r="M665" t="str">
            <v>riigisektori sihtasutusused</v>
          </cell>
          <cell r="N665">
            <v>2</v>
          </cell>
          <cell r="O665" t="str">
            <v>avalik-õiguslikud juriidilised isikud ja riigi sihtasutused</v>
          </cell>
          <cell r="P665" t="str">
            <v>tugitööd</v>
          </cell>
          <cell r="Q665">
            <v>23</v>
          </cell>
          <cell r="R665">
            <v>22</v>
          </cell>
          <cell r="S665">
            <v>392816</v>
          </cell>
          <cell r="T665">
            <v>18</v>
          </cell>
          <cell r="U665">
            <v>20.9</v>
          </cell>
          <cell r="V665">
            <v>443989</v>
          </cell>
          <cell r="W665">
            <v>21</v>
          </cell>
          <cell r="X665">
            <v>20.8</v>
          </cell>
          <cell r="Y665">
            <v>410500</v>
          </cell>
          <cell r="Z665">
            <v>20</v>
          </cell>
          <cell r="AA665">
            <v>20</v>
          </cell>
          <cell r="AB665">
            <v>20</v>
          </cell>
          <cell r="AC665">
            <v>6511700</v>
          </cell>
        </row>
        <row r="666">
          <cell r="A666" t="str">
            <v>Muuseumiehituse SA</v>
          </cell>
          <cell r="B666" t="str">
            <v>90006360</v>
          </cell>
          <cell r="C666" t="str">
            <v>muu_val_sekt</v>
          </cell>
          <cell r="D666" t="str">
            <v>muu valitsussektor</v>
          </cell>
          <cell r="E666">
            <v>15</v>
          </cell>
          <cell r="F666" t="str">
            <v>muu valitsussektor</v>
          </cell>
          <cell r="G666" t="str">
            <v>011</v>
          </cell>
          <cell r="H666" t="str">
            <v>Kultuuriministeerium</v>
          </cell>
          <cell r="I666" t="str">
            <v>KuM</v>
          </cell>
          <cell r="J666">
            <v>4</v>
          </cell>
          <cell r="K666">
            <v>8</v>
          </cell>
          <cell r="L666" t="str">
            <v>Riigi valitsussektori sihtasutus</v>
          </cell>
          <cell r="M666" t="str">
            <v>riigisektori sihtasutusused</v>
          </cell>
          <cell r="N666">
            <v>2</v>
          </cell>
          <cell r="O666" t="str">
            <v>avalik-õiguslikud juriidilised isikud ja riigi sihtasutused</v>
          </cell>
          <cell r="P666" t="str">
            <v>juhitööd</v>
          </cell>
          <cell r="Q666">
            <v>1</v>
          </cell>
          <cell r="R666">
            <v>1</v>
          </cell>
          <cell r="S666">
            <v>37917</v>
          </cell>
          <cell r="T666">
            <v>1</v>
          </cell>
          <cell r="U666">
            <v>1</v>
          </cell>
          <cell r="V666">
            <v>37917</v>
          </cell>
          <cell r="Z666">
            <v>1</v>
          </cell>
          <cell r="AA666">
            <v>1</v>
          </cell>
          <cell r="AB666">
            <v>1</v>
          </cell>
          <cell r="AC666">
            <v>505000</v>
          </cell>
        </row>
        <row r="667">
          <cell r="A667" t="str">
            <v>Muuseumiehituse SA</v>
          </cell>
          <cell r="B667" t="str">
            <v>90006360</v>
          </cell>
          <cell r="C667" t="str">
            <v>muu_val_sekt</v>
          </cell>
          <cell r="D667" t="str">
            <v>muu valitsussektor</v>
          </cell>
          <cell r="E667">
            <v>15</v>
          </cell>
          <cell r="F667" t="str">
            <v>muu valitsussektor</v>
          </cell>
          <cell r="G667" t="str">
            <v>011</v>
          </cell>
          <cell r="H667" t="str">
            <v>Kultuuriministeerium</v>
          </cell>
          <cell r="I667" t="str">
            <v>KuM</v>
          </cell>
          <cell r="J667">
            <v>4</v>
          </cell>
          <cell r="K667">
            <v>8</v>
          </cell>
          <cell r="L667" t="str">
            <v>Riigi valitsussektori sihtasutus</v>
          </cell>
          <cell r="M667" t="str">
            <v>riigisektori sihtasutusused</v>
          </cell>
          <cell r="N667">
            <v>2</v>
          </cell>
          <cell r="O667" t="str">
            <v>avalik-õiguslikud juriidilised isikud ja riigi sihtasutused</v>
          </cell>
          <cell r="P667" t="str">
            <v>sisutööd</v>
          </cell>
          <cell r="Q667">
            <v>2</v>
          </cell>
          <cell r="R667">
            <v>2</v>
          </cell>
          <cell r="S667">
            <v>39000</v>
          </cell>
          <cell r="T667">
            <v>2</v>
          </cell>
          <cell r="U667">
            <v>2</v>
          </cell>
          <cell r="V667">
            <v>30875</v>
          </cell>
          <cell r="W667">
            <v>1.5</v>
          </cell>
          <cell r="X667">
            <v>1.5</v>
          </cell>
          <cell r="Y667">
            <v>33000</v>
          </cell>
          <cell r="Z667">
            <v>2</v>
          </cell>
          <cell r="AA667">
            <v>2</v>
          </cell>
          <cell r="AB667">
            <v>2</v>
          </cell>
          <cell r="AC667">
            <v>472000</v>
          </cell>
        </row>
        <row r="668">
          <cell r="A668" t="str">
            <v>Muuseumiehituse SA</v>
          </cell>
          <cell r="B668" t="str">
            <v>90006360</v>
          </cell>
          <cell r="C668" t="str">
            <v>muu_val_sekt</v>
          </cell>
          <cell r="D668" t="str">
            <v>muu valitsussektor</v>
          </cell>
          <cell r="E668">
            <v>15</v>
          </cell>
          <cell r="F668" t="str">
            <v>muu valitsussektor</v>
          </cell>
          <cell r="G668" t="str">
            <v>011</v>
          </cell>
          <cell r="H668" t="str">
            <v>Kultuuriministeerium</v>
          </cell>
          <cell r="I668" t="str">
            <v>KuM</v>
          </cell>
          <cell r="J668">
            <v>4</v>
          </cell>
          <cell r="K668">
            <v>8</v>
          </cell>
          <cell r="L668" t="str">
            <v>Riigi valitsussektori sihtasutus</v>
          </cell>
          <cell r="M668" t="str">
            <v>riigisektori sihtasutusused</v>
          </cell>
          <cell r="N668">
            <v>2</v>
          </cell>
          <cell r="O668" t="str">
            <v>avalik-õiguslikud juriidilised isikud ja riigi sihtasutused</v>
          </cell>
          <cell r="P668" t="str">
            <v>tugitööd</v>
          </cell>
          <cell r="Q668">
            <v>2</v>
          </cell>
          <cell r="R668">
            <v>2</v>
          </cell>
          <cell r="S668">
            <v>25667</v>
          </cell>
          <cell r="T668">
            <v>2</v>
          </cell>
          <cell r="U668">
            <v>2</v>
          </cell>
          <cell r="V668">
            <v>23833</v>
          </cell>
          <cell r="W668">
            <v>1.4</v>
          </cell>
          <cell r="X668">
            <v>1.4</v>
          </cell>
          <cell r="Y668">
            <v>22000</v>
          </cell>
          <cell r="Z668">
            <v>1</v>
          </cell>
          <cell r="AA668">
            <v>1</v>
          </cell>
          <cell r="AB668">
            <v>1</v>
          </cell>
          <cell r="AC668">
            <v>236000</v>
          </cell>
        </row>
        <row r="669">
          <cell r="A669" t="str">
            <v>Kutsekvalifikatsiooni SA</v>
          </cell>
          <cell r="B669" t="str">
            <v>90006414</v>
          </cell>
          <cell r="C669" t="str">
            <v>muu_val_sekt</v>
          </cell>
          <cell r="D669" t="str">
            <v>muu valitsussektor</v>
          </cell>
          <cell r="E669">
            <v>15</v>
          </cell>
          <cell r="F669" t="str">
            <v>muu valitsussektor</v>
          </cell>
          <cell r="G669" t="str">
            <v>007</v>
          </cell>
          <cell r="H669" t="str">
            <v>Haridus- ja Teadusministeerium</v>
          </cell>
          <cell r="I669" t="str">
            <v>HTM</v>
          </cell>
          <cell r="J669">
            <v>4</v>
          </cell>
          <cell r="K669">
            <v>8</v>
          </cell>
          <cell r="L669" t="str">
            <v>Riigi valitsussektori sihtasutus</v>
          </cell>
          <cell r="M669" t="str">
            <v>riigisektori sihtasutusused</v>
          </cell>
          <cell r="N669">
            <v>2</v>
          </cell>
          <cell r="O669" t="str">
            <v>avalik-õiguslikud juriidilised isikud ja riigi sihtasutused</v>
          </cell>
          <cell r="P669" t="str">
            <v>juhitööd</v>
          </cell>
          <cell r="T669">
            <v>2</v>
          </cell>
          <cell r="U669">
            <v>2</v>
          </cell>
          <cell r="V669">
            <v>13000</v>
          </cell>
          <cell r="Z669">
            <v>2</v>
          </cell>
          <cell r="AA669">
            <v>2</v>
          </cell>
          <cell r="AB669">
            <v>2</v>
          </cell>
          <cell r="AC669">
            <v>312000</v>
          </cell>
        </row>
        <row r="670">
          <cell r="A670" t="str">
            <v>Kutsekvalifikatsiooni SA</v>
          </cell>
          <cell r="B670" t="str">
            <v>90006414</v>
          </cell>
          <cell r="C670" t="str">
            <v>muu_val_sekt</v>
          </cell>
          <cell r="D670" t="str">
            <v>muu valitsussektor</v>
          </cell>
          <cell r="E670">
            <v>15</v>
          </cell>
          <cell r="F670" t="str">
            <v>muu valitsussektor</v>
          </cell>
          <cell r="G670" t="str">
            <v>007</v>
          </cell>
          <cell r="H670" t="str">
            <v>Haridus- ja Teadusministeerium</v>
          </cell>
          <cell r="I670" t="str">
            <v>HTM</v>
          </cell>
          <cell r="J670">
            <v>4</v>
          </cell>
          <cell r="K670">
            <v>8</v>
          </cell>
          <cell r="L670" t="str">
            <v>Riigi valitsussektori sihtasutus</v>
          </cell>
          <cell r="M670" t="str">
            <v>riigisektori sihtasutusused</v>
          </cell>
          <cell r="N670">
            <v>2</v>
          </cell>
          <cell r="O670" t="str">
            <v>avalik-õiguslikud juriidilised isikud ja riigi sihtasutused</v>
          </cell>
          <cell r="P670" t="str">
            <v>sisutööd</v>
          </cell>
          <cell r="T670">
            <v>7</v>
          </cell>
          <cell r="U670">
            <v>7</v>
          </cell>
          <cell r="V670">
            <v>103500</v>
          </cell>
          <cell r="W670">
            <v>15</v>
          </cell>
          <cell r="X670">
            <v>14.75</v>
          </cell>
          <cell r="Y670">
            <v>216500</v>
          </cell>
          <cell r="Z670">
            <v>15</v>
          </cell>
          <cell r="AA670">
            <v>15</v>
          </cell>
          <cell r="AB670">
            <v>15</v>
          </cell>
          <cell r="AC670">
            <v>2718000</v>
          </cell>
        </row>
        <row r="671">
          <cell r="A671" t="str">
            <v>Kutsekvalifikatsiooni SA</v>
          </cell>
          <cell r="B671" t="str">
            <v>90006414</v>
          </cell>
          <cell r="C671" t="str">
            <v>muu_val_sekt</v>
          </cell>
          <cell r="D671" t="str">
            <v>muu valitsussektor</v>
          </cell>
          <cell r="E671">
            <v>15</v>
          </cell>
          <cell r="F671" t="str">
            <v>muu valitsussektor</v>
          </cell>
          <cell r="G671" t="str">
            <v>007</v>
          </cell>
          <cell r="H671" t="str">
            <v>Haridus- ja Teadusministeerium</v>
          </cell>
          <cell r="I671" t="str">
            <v>HTM</v>
          </cell>
          <cell r="J671">
            <v>4</v>
          </cell>
          <cell r="K671">
            <v>8</v>
          </cell>
          <cell r="L671" t="str">
            <v>Riigi valitsussektori sihtasutus</v>
          </cell>
          <cell r="M671" t="str">
            <v>riigisektori sihtasutusused</v>
          </cell>
          <cell r="N671">
            <v>2</v>
          </cell>
          <cell r="O671" t="str">
            <v>avalik-õiguslikud juriidilised isikud ja riigi sihtasutused</v>
          </cell>
          <cell r="P671" t="str">
            <v>tugitööd</v>
          </cell>
          <cell r="T671">
            <v>6</v>
          </cell>
          <cell r="U671">
            <v>6</v>
          </cell>
          <cell r="V671">
            <v>71000</v>
          </cell>
          <cell r="W671">
            <v>3</v>
          </cell>
          <cell r="X671">
            <v>3</v>
          </cell>
          <cell r="Y671">
            <v>42000</v>
          </cell>
          <cell r="Z671">
            <v>6</v>
          </cell>
          <cell r="AA671">
            <v>6</v>
          </cell>
          <cell r="AB671">
            <v>6</v>
          </cell>
          <cell r="AC671">
            <v>1032000</v>
          </cell>
        </row>
        <row r="672">
          <cell r="A672" t="str">
            <v>SA A.H.Tammsaare Muuseum Vargamäel</v>
          </cell>
          <cell r="B672" t="str">
            <v>90006963</v>
          </cell>
          <cell r="C672" t="str">
            <v>muuseum</v>
          </cell>
          <cell r="D672" t="str">
            <v>muuseumid</v>
          </cell>
          <cell r="E672">
            <v>11</v>
          </cell>
          <cell r="F672" t="str">
            <v>kultuuriasutused</v>
          </cell>
          <cell r="G672" t="str">
            <v>011</v>
          </cell>
          <cell r="H672" t="str">
            <v>Kultuuriministeerium</v>
          </cell>
          <cell r="I672" t="str">
            <v>KuM</v>
          </cell>
          <cell r="J672">
            <v>4</v>
          </cell>
          <cell r="K672">
            <v>8</v>
          </cell>
          <cell r="L672" t="str">
            <v>Riigi valitsussektori sihtasutus</v>
          </cell>
          <cell r="M672" t="str">
            <v>riigisektori sihtasutusused</v>
          </cell>
          <cell r="N672">
            <v>2</v>
          </cell>
          <cell r="O672" t="str">
            <v>avalik-õiguslikud juriidilised isikud ja riigi sihtasutused</v>
          </cell>
          <cell r="P672" t="str">
            <v>juhitööd</v>
          </cell>
          <cell r="Q672">
            <v>1</v>
          </cell>
          <cell r="R672">
            <v>1</v>
          </cell>
          <cell r="S672">
            <v>16292</v>
          </cell>
          <cell r="T672">
            <v>1</v>
          </cell>
          <cell r="U672">
            <v>1</v>
          </cell>
          <cell r="V672">
            <v>16730</v>
          </cell>
        </row>
        <row r="673">
          <cell r="A673" t="str">
            <v>SA A.H.Tammsaare Muuseum Vargamäel</v>
          </cell>
          <cell r="B673" t="str">
            <v>90006963</v>
          </cell>
          <cell r="C673" t="str">
            <v>muuseum</v>
          </cell>
          <cell r="D673" t="str">
            <v>muuseumid</v>
          </cell>
          <cell r="E673">
            <v>11</v>
          </cell>
          <cell r="F673" t="str">
            <v>kultuuriasutused</v>
          </cell>
          <cell r="G673" t="str">
            <v>011</v>
          </cell>
          <cell r="H673" t="str">
            <v>Kultuuriministeerium</v>
          </cell>
          <cell r="I673" t="str">
            <v>KuM</v>
          </cell>
          <cell r="J673">
            <v>4</v>
          </cell>
          <cell r="K673">
            <v>8</v>
          </cell>
          <cell r="L673" t="str">
            <v>Riigi valitsussektori sihtasutus</v>
          </cell>
          <cell r="M673" t="str">
            <v>riigisektori sihtasutusused</v>
          </cell>
          <cell r="N673">
            <v>2</v>
          </cell>
          <cell r="O673" t="str">
            <v>avalik-õiguslikud juriidilised isikud ja riigi sihtasutused</v>
          </cell>
          <cell r="P673" t="str">
            <v>sisutööd</v>
          </cell>
          <cell r="Q673">
            <v>2</v>
          </cell>
          <cell r="R673">
            <v>1.6</v>
          </cell>
          <cell r="S673">
            <v>14533</v>
          </cell>
          <cell r="T673">
            <v>2</v>
          </cell>
          <cell r="U673">
            <v>1.4100000000000001</v>
          </cell>
          <cell r="V673">
            <v>13543</v>
          </cell>
          <cell r="W673">
            <v>2</v>
          </cell>
          <cell r="X673">
            <v>2</v>
          </cell>
          <cell r="Y673">
            <v>18000</v>
          </cell>
          <cell r="Z673">
            <v>2</v>
          </cell>
          <cell r="AA673">
            <v>2</v>
          </cell>
          <cell r="AB673">
            <v>2</v>
          </cell>
          <cell r="AC673">
            <v>216000</v>
          </cell>
        </row>
        <row r="674">
          <cell r="A674" t="str">
            <v>SA A.H.Tammsaare Muuseum Vargamäel</v>
          </cell>
          <cell r="B674" t="str">
            <v>90006963</v>
          </cell>
          <cell r="C674" t="str">
            <v>muuseum</v>
          </cell>
          <cell r="D674" t="str">
            <v>muuseumid</v>
          </cell>
          <cell r="E674">
            <v>11</v>
          </cell>
          <cell r="F674" t="str">
            <v>kultuuriasutused</v>
          </cell>
          <cell r="G674" t="str">
            <v>011</v>
          </cell>
          <cell r="H674" t="str">
            <v>Kultuuriministeerium</v>
          </cell>
          <cell r="I674" t="str">
            <v>KuM</v>
          </cell>
          <cell r="J674">
            <v>4</v>
          </cell>
          <cell r="K674">
            <v>8</v>
          </cell>
          <cell r="L674" t="str">
            <v>Riigi valitsussektori sihtasutus</v>
          </cell>
          <cell r="M674" t="str">
            <v>riigisektori sihtasutusused</v>
          </cell>
          <cell r="N674">
            <v>2</v>
          </cell>
          <cell r="O674" t="str">
            <v>avalik-õiguslikud juriidilised isikud ja riigi sihtasutused</v>
          </cell>
          <cell r="P674" t="str">
            <v>tugitööd</v>
          </cell>
          <cell r="Q674">
            <v>1.25</v>
          </cell>
          <cell r="R674">
            <v>2</v>
          </cell>
          <cell r="S674">
            <v>7167</v>
          </cell>
          <cell r="T674">
            <v>1.25</v>
          </cell>
          <cell r="U674">
            <v>0.92</v>
          </cell>
          <cell r="V674">
            <v>6038</v>
          </cell>
          <cell r="W674">
            <v>1</v>
          </cell>
          <cell r="X674">
            <v>0.25</v>
          </cell>
          <cell r="Y674">
            <v>2600</v>
          </cell>
        </row>
        <row r="675">
          <cell r="A675" t="str">
            <v>Spordikoolituse ja -Teabe SA</v>
          </cell>
          <cell r="B675" t="str">
            <v>90007023</v>
          </cell>
          <cell r="C675" t="str">
            <v>muu_val_sekt</v>
          </cell>
          <cell r="D675" t="str">
            <v>muu valitsussektor</v>
          </cell>
          <cell r="E675">
            <v>15</v>
          </cell>
          <cell r="F675" t="str">
            <v>muu valitsussektor</v>
          </cell>
          <cell r="G675" t="str">
            <v>007</v>
          </cell>
          <cell r="H675" t="str">
            <v>Haridus- ja Teadusministeerium</v>
          </cell>
          <cell r="I675" t="str">
            <v>HTM</v>
          </cell>
          <cell r="J675">
            <v>4</v>
          </cell>
          <cell r="K675">
            <v>8</v>
          </cell>
          <cell r="L675" t="str">
            <v>Riigi valitsussektori sihtasutus</v>
          </cell>
          <cell r="M675" t="str">
            <v>riigisektori sihtasutusused</v>
          </cell>
          <cell r="N675">
            <v>2</v>
          </cell>
          <cell r="O675" t="str">
            <v>avalik-õiguslikud juriidilised isikud ja riigi sihtasutused</v>
          </cell>
          <cell r="P675" t="str">
            <v>juhitööd</v>
          </cell>
          <cell r="W675">
            <v>2</v>
          </cell>
          <cell r="X675">
            <v>2</v>
          </cell>
          <cell r="Y675">
            <v>21000</v>
          </cell>
          <cell r="Z675">
            <v>14</v>
          </cell>
          <cell r="AA675">
            <v>14</v>
          </cell>
          <cell r="AB675">
            <v>14</v>
          </cell>
          <cell r="AC675">
            <v>828000</v>
          </cell>
        </row>
        <row r="676">
          <cell r="A676" t="str">
            <v>Spordikoolituse ja -Teabe SA</v>
          </cell>
          <cell r="B676" t="str">
            <v>90007023</v>
          </cell>
          <cell r="C676" t="str">
            <v>muu_val_sekt</v>
          </cell>
          <cell r="D676" t="str">
            <v>muu valitsussektor</v>
          </cell>
          <cell r="E676">
            <v>15</v>
          </cell>
          <cell r="F676" t="str">
            <v>muu valitsussektor</v>
          </cell>
          <cell r="G676" t="str">
            <v>007</v>
          </cell>
          <cell r="H676" t="str">
            <v>Haridus- ja Teadusministeerium</v>
          </cell>
          <cell r="I676" t="str">
            <v>HTM</v>
          </cell>
          <cell r="J676">
            <v>4</v>
          </cell>
          <cell r="K676">
            <v>8</v>
          </cell>
          <cell r="L676" t="str">
            <v>Riigi valitsussektori sihtasutus</v>
          </cell>
          <cell r="M676" t="str">
            <v>riigisektori sihtasutusused</v>
          </cell>
          <cell r="N676">
            <v>2</v>
          </cell>
          <cell r="O676" t="str">
            <v>avalik-õiguslikud juriidilised isikud ja riigi sihtasutused</v>
          </cell>
          <cell r="P676" t="str">
            <v>sisutööd</v>
          </cell>
          <cell r="W676">
            <v>5</v>
          </cell>
          <cell r="X676">
            <v>4.5</v>
          </cell>
          <cell r="Y676">
            <v>67250</v>
          </cell>
          <cell r="Z676">
            <v>8</v>
          </cell>
          <cell r="AA676">
            <v>8</v>
          </cell>
          <cell r="AB676">
            <v>8</v>
          </cell>
          <cell r="AC676">
            <v>1614000</v>
          </cell>
        </row>
        <row r="677">
          <cell r="A677" t="str">
            <v>SA Eesti Koostöö Kogu</v>
          </cell>
          <cell r="B677" t="str">
            <v>90007081</v>
          </cell>
          <cell r="C677" t="str">
            <v>muu_val_sekt</v>
          </cell>
          <cell r="D677" t="str">
            <v>muu valitsussektor</v>
          </cell>
          <cell r="E677">
            <v>15</v>
          </cell>
          <cell r="F677" t="str">
            <v>muu valitsussektor</v>
          </cell>
          <cell r="G677" t="str">
            <v>002</v>
          </cell>
          <cell r="H677" t="str">
            <v>Vabariigi Presidendi Kantselei</v>
          </cell>
          <cell r="I677" t="str">
            <v>VPK</v>
          </cell>
          <cell r="J677">
            <v>4</v>
          </cell>
          <cell r="K677">
            <v>8</v>
          </cell>
          <cell r="L677" t="str">
            <v>Riigi valitsussektori sihtasutus</v>
          </cell>
          <cell r="M677" t="str">
            <v>riigisektori sihtasutusused</v>
          </cell>
          <cell r="N677">
            <v>2</v>
          </cell>
          <cell r="O677" t="str">
            <v>avalik-õiguslikud juriidilised isikud ja riigi sihtasutused</v>
          </cell>
          <cell r="P677" t="str">
            <v>juhitööd</v>
          </cell>
          <cell r="W677">
            <v>1</v>
          </cell>
          <cell r="X677">
            <v>1</v>
          </cell>
          <cell r="Y677">
            <v>40500</v>
          </cell>
          <cell r="Z677">
            <v>1</v>
          </cell>
          <cell r="AA677">
            <v>1</v>
          </cell>
          <cell r="AB677">
            <v>1</v>
          </cell>
          <cell r="AC677">
            <v>528000</v>
          </cell>
        </row>
        <row r="678">
          <cell r="A678" t="str">
            <v>SA Eesti Koostöö Kogu</v>
          </cell>
          <cell r="B678" t="str">
            <v>90007081</v>
          </cell>
          <cell r="C678" t="str">
            <v>muu_val_sekt</v>
          </cell>
          <cell r="D678" t="str">
            <v>muu valitsussektor</v>
          </cell>
          <cell r="E678">
            <v>15</v>
          </cell>
          <cell r="F678" t="str">
            <v>muu valitsussektor</v>
          </cell>
          <cell r="G678" t="str">
            <v>002</v>
          </cell>
          <cell r="H678" t="str">
            <v>Vabariigi Presidendi Kantselei</v>
          </cell>
          <cell r="I678" t="str">
            <v>VPK</v>
          </cell>
          <cell r="J678">
            <v>4</v>
          </cell>
          <cell r="K678">
            <v>8</v>
          </cell>
          <cell r="L678" t="str">
            <v>Riigi valitsussektori sihtasutus</v>
          </cell>
          <cell r="M678" t="str">
            <v>riigisektori sihtasutusused</v>
          </cell>
          <cell r="N678">
            <v>2</v>
          </cell>
          <cell r="O678" t="str">
            <v>avalik-õiguslikud juriidilised isikud ja riigi sihtasutused</v>
          </cell>
          <cell r="P678" t="str">
            <v>sisutööd</v>
          </cell>
          <cell r="W678">
            <v>3</v>
          </cell>
          <cell r="X678">
            <v>2</v>
          </cell>
          <cell r="Y678">
            <v>79000</v>
          </cell>
          <cell r="Z678">
            <v>3</v>
          </cell>
          <cell r="AA678">
            <v>3</v>
          </cell>
          <cell r="AB678">
            <v>2</v>
          </cell>
          <cell r="AC678">
            <v>948000</v>
          </cell>
        </row>
        <row r="679">
          <cell r="A679" t="str">
            <v>SA Eesti Koostöö Kogu</v>
          </cell>
          <cell r="B679" t="str">
            <v>90007081</v>
          </cell>
          <cell r="C679" t="str">
            <v>muu_val_sekt</v>
          </cell>
          <cell r="D679" t="str">
            <v>muu valitsussektor</v>
          </cell>
          <cell r="E679">
            <v>15</v>
          </cell>
          <cell r="F679" t="str">
            <v>muu valitsussektor</v>
          </cell>
          <cell r="G679" t="str">
            <v>002</v>
          </cell>
          <cell r="H679" t="str">
            <v>Vabariigi Presidendi Kantselei</v>
          </cell>
          <cell r="I679" t="str">
            <v>VPK</v>
          </cell>
          <cell r="J679">
            <v>4</v>
          </cell>
          <cell r="K679">
            <v>8</v>
          </cell>
          <cell r="L679" t="str">
            <v>Riigi valitsussektori sihtasutus</v>
          </cell>
          <cell r="M679" t="str">
            <v>riigisektori sihtasutusused</v>
          </cell>
          <cell r="N679">
            <v>2</v>
          </cell>
          <cell r="O679" t="str">
            <v>avalik-õiguslikud juriidilised isikud ja riigi sihtasutused</v>
          </cell>
          <cell r="P679" t="str">
            <v>tugitööd</v>
          </cell>
          <cell r="W679">
            <v>1</v>
          </cell>
          <cell r="X679">
            <v>1</v>
          </cell>
          <cell r="Y679">
            <v>16000</v>
          </cell>
          <cell r="Z679">
            <v>1</v>
          </cell>
          <cell r="AA679">
            <v>1</v>
          </cell>
          <cell r="AB679">
            <v>1</v>
          </cell>
          <cell r="AC679">
            <v>192000</v>
          </cell>
        </row>
        <row r="680">
          <cell r="A680" t="str">
            <v>SA Teaduskeskus AHHAA</v>
          </cell>
          <cell r="B680" t="str">
            <v>90007572</v>
          </cell>
          <cell r="C680" t="str">
            <v>muu_val_sekt</v>
          </cell>
          <cell r="D680" t="str">
            <v>muu valitsussektor</v>
          </cell>
          <cell r="E680">
            <v>15</v>
          </cell>
          <cell r="F680" t="str">
            <v>muu valitsussektor</v>
          </cell>
          <cell r="G680" t="str">
            <v>007</v>
          </cell>
          <cell r="H680" t="str">
            <v>Haridus- ja Teadusministeerium</v>
          </cell>
          <cell r="I680" t="str">
            <v>HTM</v>
          </cell>
          <cell r="J680">
            <v>4</v>
          </cell>
          <cell r="K680">
            <v>8</v>
          </cell>
          <cell r="L680" t="str">
            <v>Riigi valitsussektori sihtasutus</v>
          </cell>
          <cell r="M680" t="str">
            <v>riigisektori sihtasutusused</v>
          </cell>
          <cell r="N680">
            <v>2</v>
          </cell>
          <cell r="O680" t="str">
            <v>avalik-õiguslikud juriidilised isikud ja riigi sihtasutused</v>
          </cell>
          <cell r="P680" t="str">
            <v>juhitööd</v>
          </cell>
          <cell r="Q680">
            <v>2</v>
          </cell>
          <cell r="R680">
            <v>2</v>
          </cell>
          <cell r="S680">
            <v>30332</v>
          </cell>
          <cell r="T680">
            <v>2</v>
          </cell>
          <cell r="U680">
            <v>2</v>
          </cell>
          <cell r="V680">
            <v>23783</v>
          </cell>
        </row>
        <row r="681">
          <cell r="A681" t="str">
            <v>SA Teaduskeskus AHHAA</v>
          </cell>
          <cell r="B681" t="str">
            <v>90007572</v>
          </cell>
          <cell r="C681" t="str">
            <v>muu_val_sekt</v>
          </cell>
          <cell r="D681" t="str">
            <v>muu valitsussektor</v>
          </cell>
          <cell r="E681">
            <v>15</v>
          </cell>
          <cell r="F681" t="str">
            <v>muu valitsussektor</v>
          </cell>
          <cell r="G681" t="str">
            <v>007</v>
          </cell>
          <cell r="H681" t="str">
            <v>Haridus- ja Teadusministeerium</v>
          </cell>
          <cell r="I681" t="str">
            <v>HTM</v>
          </cell>
          <cell r="J681">
            <v>4</v>
          </cell>
          <cell r="K681">
            <v>8</v>
          </cell>
          <cell r="L681" t="str">
            <v>Riigi valitsussektori sihtasutus</v>
          </cell>
          <cell r="M681" t="str">
            <v>riigisektori sihtasutusused</v>
          </cell>
          <cell r="N681">
            <v>2</v>
          </cell>
          <cell r="O681" t="str">
            <v>avalik-õiguslikud juriidilised isikud ja riigi sihtasutused</v>
          </cell>
          <cell r="P681" t="str">
            <v>sisutööd</v>
          </cell>
          <cell r="Q681">
            <v>1</v>
          </cell>
          <cell r="R681">
            <v>1</v>
          </cell>
          <cell r="S681">
            <v>25188</v>
          </cell>
          <cell r="T681">
            <v>2</v>
          </cell>
          <cell r="U681">
            <v>1</v>
          </cell>
          <cell r="V681">
            <v>15885</v>
          </cell>
          <cell r="W681">
            <v>15.4</v>
          </cell>
          <cell r="X681">
            <v>16.3</v>
          </cell>
          <cell r="Y681">
            <v>113625</v>
          </cell>
          <cell r="Z681">
            <v>19</v>
          </cell>
          <cell r="AA681">
            <v>22</v>
          </cell>
          <cell r="AB681">
            <v>22</v>
          </cell>
          <cell r="AC681">
            <v>2938800</v>
          </cell>
        </row>
        <row r="682">
          <cell r="A682" t="str">
            <v>SA Teaduskeskus AHHAA</v>
          </cell>
          <cell r="B682" t="str">
            <v>90007572</v>
          </cell>
          <cell r="C682" t="str">
            <v>muu_val_sekt</v>
          </cell>
          <cell r="D682" t="str">
            <v>muu valitsussektor</v>
          </cell>
          <cell r="E682">
            <v>15</v>
          </cell>
          <cell r="F682" t="str">
            <v>muu valitsussektor</v>
          </cell>
          <cell r="G682" t="str">
            <v>007</v>
          </cell>
          <cell r="H682" t="str">
            <v>Haridus- ja Teadusministeerium</v>
          </cell>
          <cell r="I682" t="str">
            <v>HTM</v>
          </cell>
          <cell r="J682">
            <v>4</v>
          </cell>
          <cell r="K682">
            <v>8</v>
          </cell>
          <cell r="L682" t="str">
            <v>Riigi valitsussektori sihtasutus</v>
          </cell>
          <cell r="M682" t="str">
            <v>riigisektori sihtasutusused</v>
          </cell>
          <cell r="N682">
            <v>2</v>
          </cell>
          <cell r="O682" t="str">
            <v>avalik-õiguslikud juriidilised isikud ja riigi sihtasutused</v>
          </cell>
          <cell r="P682" t="str">
            <v>tugitööd</v>
          </cell>
          <cell r="Q682">
            <v>9</v>
          </cell>
          <cell r="R682">
            <v>13</v>
          </cell>
          <cell r="S682">
            <v>90377</v>
          </cell>
          <cell r="T682">
            <v>9</v>
          </cell>
          <cell r="U682">
            <v>9</v>
          </cell>
          <cell r="V682">
            <v>97560</v>
          </cell>
          <cell r="W682">
            <v>5.5</v>
          </cell>
          <cell r="X682">
            <v>5.5500000000000007</v>
          </cell>
          <cell r="Y682">
            <v>57350</v>
          </cell>
          <cell r="Z682">
            <v>6</v>
          </cell>
          <cell r="AA682">
            <v>8</v>
          </cell>
          <cell r="AB682">
            <v>8</v>
          </cell>
          <cell r="AC682">
            <v>1298448</v>
          </cell>
        </row>
        <row r="683">
          <cell r="A683" t="str">
            <v>SA Tehvandi Spordikeskus</v>
          </cell>
          <cell r="B683" t="str">
            <v>90007715</v>
          </cell>
          <cell r="C683" t="str">
            <v>spordiasut</v>
          </cell>
          <cell r="D683" t="str">
            <v>spordiasutused</v>
          </cell>
          <cell r="E683">
            <v>11</v>
          </cell>
          <cell r="F683" t="str">
            <v>kultuuriasutused</v>
          </cell>
          <cell r="G683" t="str">
            <v>011</v>
          </cell>
          <cell r="H683" t="str">
            <v>Kultuuriministeerium</v>
          </cell>
          <cell r="I683" t="str">
            <v>KuM</v>
          </cell>
          <cell r="J683">
            <v>4</v>
          </cell>
          <cell r="K683">
            <v>8</v>
          </cell>
          <cell r="L683" t="str">
            <v>Riigi valitsussektori sihtasutus</v>
          </cell>
          <cell r="M683" t="str">
            <v>riigisektori sihtasutusused</v>
          </cell>
          <cell r="N683">
            <v>2</v>
          </cell>
          <cell r="O683" t="str">
            <v>avalik-õiguslikud juriidilised isikud ja riigi sihtasutused</v>
          </cell>
          <cell r="P683" t="str">
            <v>juhitööd</v>
          </cell>
          <cell r="Q683">
            <v>1</v>
          </cell>
          <cell r="R683">
            <v>1</v>
          </cell>
          <cell r="S683">
            <v>55208</v>
          </cell>
          <cell r="T683">
            <v>1</v>
          </cell>
          <cell r="U683">
            <v>1</v>
          </cell>
          <cell r="V683">
            <v>53771</v>
          </cell>
        </row>
        <row r="684">
          <cell r="A684" t="str">
            <v>SA Tehvandi Spordikeskus</v>
          </cell>
          <cell r="B684" t="str">
            <v>90007715</v>
          </cell>
          <cell r="C684" t="str">
            <v>spordiasut</v>
          </cell>
          <cell r="D684" t="str">
            <v>spordiasutused</v>
          </cell>
          <cell r="E684">
            <v>11</v>
          </cell>
          <cell r="F684" t="str">
            <v>kultuuriasutused</v>
          </cell>
          <cell r="G684" t="str">
            <v>011</v>
          </cell>
          <cell r="H684" t="str">
            <v>Kultuuriministeerium</v>
          </cell>
          <cell r="I684" t="str">
            <v>KuM</v>
          </cell>
          <cell r="J684">
            <v>4</v>
          </cell>
          <cell r="K684">
            <v>8</v>
          </cell>
          <cell r="L684" t="str">
            <v>Riigi valitsussektori sihtasutus</v>
          </cell>
          <cell r="M684" t="str">
            <v>riigisektori sihtasutusused</v>
          </cell>
          <cell r="N684">
            <v>2</v>
          </cell>
          <cell r="O684" t="str">
            <v>avalik-õiguslikud juriidilised isikud ja riigi sihtasutused</v>
          </cell>
          <cell r="P684" t="str">
            <v>sisutööd</v>
          </cell>
          <cell r="Q684">
            <v>8.5</v>
          </cell>
          <cell r="R684">
            <v>8.5</v>
          </cell>
          <cell r="S684">
            <v>101252</v>
          </cell>
          <cell r="T684">
            <v>8.85</v>
          </cell>
          <cell r="U684">
            <v>7.85</v>
          </cell>
          <cell r="V684">
            <v>95814</v>
          </cell>
          <cell r="W684">
            <v>7.5</v>
          </cell>
          <cell r="X684">
            <v>7.5</v>
          </cell>
          <cell r="Y684">
            <v>83250</v>
          </cell>
          <cell r="Z684">
            <v>9</v>
          </cell>
          <cell r="AA684">
            <v>12</v>
          </cell>
          <cell r="AB684">
            <v>11</v>
          </cell>
          <cell r="AC684">
            <v>1513750</v>
          </cell>
        </row>
        <row r="685">
          <cell r="A685" t="str">
            <v>SA Tehvandi Spordikeskus</v>
          </cell>
          <cell r="B685" t="str">
            <v>90007715</v>
          </cell>
          <cell r="C685" t="str">
            <v>spordiasut</v>
          </cell>
          <cell r="D685" t="str">
            <v>spordiasutused</v>
          </cell>
          <cell r="E685">
            <v>11</v>
          </cell>
          <cell r="F685" t="str">
            <v>kultuuriasutused</v>
          </cell>
          <cell r="G685" t="str">
            <v>011</v>
          </cell>
          <cell r="H685" t="str">
            <v>Kultuuriministeerium</v>
          </cell>
          <cell r="I685" t="str">
            <v>KuM</v>
          </cell>
          <cell r="J685">
            <v>4</v>
          </cell>
          <cell r="K685">
            <v>8</v>
          </cell>
          <cell r="L685" t="str">
            <v>Riigi valitsussektori sihtasutus</v>
          </cell>
          <cell r="M685" t="str">
            <v>riigisektori sihtasutusused</v>
          </cell>
          <cell r="N685">
            <v>2</v>
          </cell>
          <cell r="O685" t="str">
            <v>avalik-õiguslikud juriidilised isikud ja riigi sihtasutused</v>
          </cell>
          <cell r="P685" t="str">
            <v>tugitööd</v>
          </cell>
          <cell r="Q685">
            <v>27.75</v>
          </cell>
          <cell r="R685">
            <v>27.75</v>
          </cell>
          <cell r="S685">
            <v>276471</v>
          </cell>
          <cell r="T685">
            <v>27.840000000000003</v>
          </cell>
          <cell r="U685">
            <v>27.400000000000002</v>
          </cell>
          <cell r="V685">
            <v>255283</v>
          </cell>
          <cell r="W685">
            <v>23</v>
          </cell>
          <cell r="X685">
            <v>23</v>
          </cell>
          <cell r="Y685">
            <v>212000</v>
          </cell>
          <cell r="Z685">
            <v>26</v>
          </cell>
          <cell r="AA685">
            <v>27</v>
          </cell>
          <cell r="AB685">
            <v>27</v>
          </cell>
          <cell r="AC685">
            <v>3122800</v>
          </cell>
        </row>
        <row r="686">
          <cell r="A686" t="str">
            <v>SA Ugala teater</v>
          </cell>
          <cell r="B686" t="str">
            <v>90008005</v>
          </cell>
          <cell r="C686" t="str">
            <v>teatrid</v>
          </cell>
          <cell r="D686" t="str">
            <v>teatrid</v>
          </cell>
          <cell r="E686">
            <v>11</v>
          </cell>
          <cell r="F686" t="str">
            <v>kultuuriasutused</v>
          </cell>
          <cell r="G686" t="str">
            <v>011</v>
          </cell>
          <cell r="H686" t="str">
            <v>Kultuuriministeerium</v>
          </cell>
          <cell r="I686" t="str">
            <v>KuM</v>
          </cell>
          <cell r="J686">
            <v>4</v>
          </cell>
          <cell r="K686">
            <v>8</v>
          </cell>
          <cell r="L686" t="str">
            <v>Riigi valitsussektori sihtasutus</v>
          </cell>
          <cell r="M686" t="str">
            <v>riigisektori sihtasutusused</v>
          </cell>
          <cell r="N686">
            <v>2</v>
          </cell>
          <cell r="O686" t="str">
            <v>avalik-õiguslikud juriidilised isikud ja riigi sihtasutused</v>
          </cell>
          <cell r="P686" t="str">
            <v>juhitööd</v>
          </cell>
          <cell r="Q686">
            <v>1</v>
          </cell>
          <cell r="R686">
            <v>1</v>
          </cell>
          <cell r="S686">
            <v>33485</v>
          </cell>
          <cell r="T686">
            <v>1</v>
          </cell>
          <cell r="U686">
            <v>1</v>
          </cell>
          <cell r="V686">
            <v>40297</v>
          </cell>
          <cell r="W686">
            <v>1</v>
          </cell>
          <cell r="X686">
            <v>1</v>
          </cell>
          <cell r="Y686">
            <v>28000</v>
          </cell>
        </row>
        <row r="687">
          <cell r="A687" t="str">
            <v>SA Ugala teater</v>
          </cell>
          <cell r="B687" t="str">
            <v>90008005</v>
          </cell>
          <cell r="C687" t="str">
            <v>teatrid</v>
          </cell>
          <cell r="D687" t="str">
            <v>teatrid</v>
          </cell>
          <cell r="E687">
            <v>11</v>
          </cell>
          <cell r="F687" t="str">
            <v>kultuuriasutused</v>
          </cell>
          <cell r="G687" t="str">
            <v>011</v>
          </cell>
          <cell r="H687" t="str">
            <v>Kultuuriministeerium</v>
          </cell>
          <cell r="I687" t="str">
            <v>KuM</v>
          </cell>
          <cell r="J687">
            <v>4</v>
          </cell>
          <cell r="K687">
            <v>8</v>
          </cell>
          <cell r="L687" t="str">
            <v>Riigi valitsussektori sihtasutus</v>
          </cell>
          <cell r="M687" t="str">
            <v>riigisektori sihtasutusused</v>
          </cell>
          <cell r="N687">
            <v>2</v>
          </cell>
          <cell r="O687" t="str">
            <v>avalik-õiguslikud juriidilised isikud ja riigi sihtasutused</v>
          </cell>
          <cell r="P687" t="str">
            <v>sisutööd</v>
          </cell>
          <cell r="Q687">
            <v>66</v>
          </cell>
          <cell r="R687">
            <v>66</v>
          </cell>
          <cell r="S687">
            <v>644841</v>
          </cell>
          <cell r="T687">
            <v>57</v>
          </cell>
          <cell r="U687">
            <v>59.79</v>
          </cell>
          <cell r="V687">
            <v>583913</v>
          </cell>
          <cell r="W687">
            <v>56</v>
          </cell>
          <cell r="X687">
            <v>32</v>
          </cell>
          <cell r="Y687">
            <v>329500</v>
          </cell>
          <cell r="Z687">
            <v>54</v>
          </cell>
          <cell r="AA687">
            <v>54</v>
          </cell>
          <cell r="AB687">
            <v>54</v>
          </cell>
          <cell r="AC687">
            <v>6416000</v>
          </cell>
        </row>
        <row r="688">
          <cell r="A688" t="str">
            <v>SA Ugala teater</v>
          </cell>
          <cell r="B688" t="str">
            <v>90008005</v>
          </cell>
          <cell r="C688" t="str">
            <v>teatrid</v>
          </cell>
          <cell r="D688" t="str">
            <v>teatrid</v>
          </cell>
          <cell r="E688">
            <v>11</v>
          </cell>
          <cell r="F688" t="str">
            <v>kultuuriasutused</v>
          </cell>
          <cell r="G688" t="str">
            <v>011</v>
          </cell>
          <cell r="H688" t="str">
            <v>Kultuuriministeerium</v>
          </cell>
          <cell r="I688" t="str">
            <v>KuM</v>
          </cell>
          <cell r="J688">
            <v>4</v>
          </cell>
          <cell r="K688">
            <v>8</v>
          </cell>
          <cell r="L688" t="str">
            <v>Riigi valitsussektori sihtasutus</v>
          </cell>
          <cell r="M688" t="str">
            <v>riigisektori sihtasutusused</v>
          </cell>
          <cell r="N688">
            <v>2</v>
          </cell>
          <cell r="O688" t="str">
            <v>avalik-õiguslikud juriidilised isikud ja riigi sihtasutused</v>
          </cell>
          <cell r="P688" t="str">
            <v>tugitööd</v>
          </cell>
          <cell r="Q688">
            <v>33.5</v>
          </cell>
          <cell r="R688">
            <v>33.5</v>
          </cell>
          <cell r="S688">
            <v>225325</v>
          </cell>
          <cell r="T688">
            <v>27.5</v>
          </cell>
          <cell r="U688">
            <v>35.74</v>
          </cell>
          <cell r="V688">
            <v>270565</v>
          </cell>
          <cell r="W688">
            <v>27.5</v>
          </cell>
          <cell r="X688">
            <v>21</v>
          </cell>
          <cell r="Y688">
            <v>182400</v>
          </cell>
          <cell r="Z688">
            <v>23</v>
          </cell>
          <cell r="AA688">
            <v>23</v>
          </cell>
          <cell r="AB688">
            <v>23</v>
          </cell>
          <cell r="AC688">
            <v>2162000</v>
          </cell>
        </row>
        <row r="689">
          <cell r="A689" t="str">
            <v>SA Eesti Draamateater</v>
          </cell>
          <cell r="B689" t="str">
            <v>90008264</v>
          </cell>
          <cell r="C689" t="str">
            <v>teatrid</v>
          </cell>
          <cell r="D689" t="str">
            <v>teatrid</v>
          </cell>
          <cell r="E689">
            <v>11</v>
          </cell>
          <cell r="F689" t="str">
            <v>kultuuriasutused</v>
          </cell>
          <cell r="G689" t="str">
            <v>011</v>
          </cell>
          <cell r="H689" t="str">
            <v>Kultuuriministeerium</v>
          </cell>
          <cell r="I689" t="str">
            <v>KuM</v>
          </cell>
          <cell r="J689">
            <v>4</v>
          </cell>
          <cell r="K689">
            <v>8</v>
          </cell>
          <cell r="L689" t="str">
            <v>Riigi valitsussektori sihtasutus</v>
          </cell>
          <cell r="M689" t="str">
            <v>riigisektori sihtasutusused</v>
          </cell>
          <cell r="N689">
            <v>2</v>
          </cell>
          <cell r="O689" t="str">
            <v>avalik-õiguslikud juriidilised isikud ja riigi sihtasutused</v>
          </cell>
          <cell r="P689" t="str">
            <v>juhitööd</v>
          </cell>
          <cell r="Q689">
            <v>8</v>
          </cell>
          <cell r="R689">
            <v>8</v>
          </cell>
          <cell r="S689">
            <v>91083</v>
          </cell>
          <cell r="T689">
            <v>1</v>
          </cell>
          <cell r="U689">
            <v>1.5</v>
          </cell>
          <cell r="V689">
            <v>76247</v>
          </cell>
          <cell r="W689">
            <v>1</v>
          </cell>
          <cell r="X689">
            <v>1</v>
          </cell>
          <cell r="Y689">
            <v>14000</v>
          </cell>
          <cell r="Z689">
            <v>1</v>
          </cell>
          <cell r="AA689">
            <v>1</v>
          </cell>
          <cell r="AB689">
            <v>1</v>
          </cell>
          <cell r="AC689">
            <v>168000</v>
          </cell>
        </row>
        <row r="690">
          <cell r="A690" t="str">
            <v>SA Eesti Draamateater</v>
          </cell>
          <cell r="B690" t="str">
            <v>90008264</v>
          </cell>
          <cell r="C690" t="str">
            <v>teatrid</v>
          </cell>
          <cell r="D690" t="str">
            <v>teatrid</v>
          </cell>
          <cell r="E690">
            <v>11</v>
          </cell>
          <cell r="F690" t="str">
            <v>kultuuriasutused</v>
          </cell>
          <cell r="G690" t="str">
            <v>011</v>
          </cell>
          <cell r="H690" t="str">
            <v>Kultuuriministeerium</v>
          </cell>
          <cell r="I690" t="str">
            <v>KuM</v>
          </cell>
          <cell r="J690">
            <v>4</v>
          </cell>
          <cell r="K690">
            <v>8</v>
          </cell>
          <cell r="L690" t="str">
            <v>Riigi valitsussektori sihtasutus</v>
          </cell>
          <cell r="M690" t="str">
            <v>riigisektori sihtasutusused</v>
          </cell>
          <cell r="N690">
            <v>2</v>
          </cell>
          <cell r="O690" t="str">
            <v>avalik-õiguslikud juriidilised isikud ja riigi sihtasutused</v>
          </cell>
          <cell r="P690" t="str">
            <v>sisutööd</v>
          </cell>
          <cell r="Q690">
            <v>117.5</v>
          </cell>
          <cell r="R690">
            <v>117.5</v>
          </cell>
          <cell r="S690">
            <v>1444647</v>
          </cell>
          <cell r="T690">
            <v>112</v>
          </cell>
          <cell r="U690">
            <v>110.7</v>
          </cell>
          <cell r="V690">
            <v>1828027</v>
          </cell>
          <cell r="W690">
            <v>114.5</v>
          </cell>
          <cell r="X690">
            <v>108</v>
          </cell>
          <cell r="Y690">
            <v>1218710</v>
          </cell>
          <cell r="Z690">
            <v>130</v>
          </cell>
          <cell r="AA690">
            <v>130</v>
          </cell>
          <cell r="AB690">
            <v>115</v>
          </cell>
          <cell r="AC690">
            <v>14465362</v>
          </cell>
        </row>
        <row r="691">
          <cell r="A691" t="str">
            <v>SA Eesti Draamateater</v>
          </cell>
          <cell r="B691" t="str">
            <v>90008264</v>
          </cell>
          <cell r="C691" t="str">
            <v>teatrid</v>
          </cell>
          <cell r="D691" t="str">
            <v>teatrid</v>
          </cell>
          <cell r="E691">
            <v>11</v>
          </cell>
          <cell r="F691" t="str">
            <v>kultuuriasutused</v>
          </cell>
          <cell r="G691" t="str">
            <v>011</v>
          </cell>
          <cell r="H691" t="str">
            <v>Kultuuriministeerium</v>
          </cell>
          <cell r="I691" t="str">
            <v>KuM</v>
          </cell>
          <cell r="J691">
            <v>4</v>
          </cell>
          <cell r="K691">
            <v>8</v>
          </cell>
          <cell r="L691" t="str">
            <v>Riigi valitsussektori sihtasutus</v>
          </cell>
          <cell r="M691" t="str">
            <v>riigisektori sihtasutusused</v>
          </cell>
          <cell r="N691">
            <v>2</v>
          </cell>
          <cell r="O691" t="str">
            <v>avalik-õiguslikud juriidilised isikud ja riigi sihtasutused</v>
          </cell>
          <cell r="P691" t="str">
            <v>tugitööd</v>
          </cell>
          <cell r="Q691">
            <v>13.75</v>
          </cell>
          <cell r="R691">
            <v>13.75</v>
          </cell>
          <cell r="S691">
            <v>129700</v>
          </cell>
          <cell r="T691">
            <v>22</v>
          </cell>
          <cell r="U691">
            <v>22</v>
          </cell>
          <cell r="V691">
            <v>220942</v>
          </cell>
          <cell r="W691">
            <v>28</v>
          </cell>
          <cell r="X691">
            <v>26.25</v>
          </cell>
          <cell r="Y691">
            <v>284300</v>
          </cell>
          <cell r="Z691">
            <v>28</v>
          </cell>
          <cell r="AA691">
            <v>28</v>
          </cell>
          <cell r="AB691">
            <v>27</v>
          </cell>
          <cell r="AC691">
            <v>3411600</v>
          </cell>
        </row>
        <row r="692">
          <cell r="A692" t="str">
            <v>Elukestva Õppe Arendamise SA Innove</v>
          </cell>
          <cell r="B692" t="str">
            <v>90008287</v>
          </cell>
          <cell r="C692" t="str">
            <v>muu_val_sekt</v>
          </cell>
          <cell r="D692" t="str">
            <v>muu valitsussektor</v>
          </cell>
          <cell r="E692">
            <v>15</v>
          </cell>
          <cell r="F692" t="str">
            <v>muu valitsussektor</v>
          </cell>
          <cell r="G692" t="str">
            <v>007</v>
          </cell>
          <cell r="H692" t="str">
            <v>Haridus- ja Teadusministeerium</v>
          </cell>
          <cell r="I692" t="str">
            <v>HTM</v>
          </cell>
          <cell r="J692">
            <v>4</v>
          </cell>
          <cell r="K692">
            <v>8</v>
          </cell>
          <cell r="L692" t="str">
            <v>Riigi valitsussektori sihtasutus</v>
          </cell>
          <cell r="M692" t="str">
            <v>riigisektori sihtasutusused</v>
          </cell>
          <cell r="N692">
            <v>2</v>
          </cell>
          <cell r="O692" t="str">
            <v>avalik-õiguslikud juriidilised isikud ja riigi sihtasutused</v>
          </cell>
          <cell r="P692" t="str">
            <v>juhitööd</v>
          </cell>
          <cell r="Q692">
            <v>2</v>
          </cell>
          <cell r="R692">
            <v>2</v>
          </cell>
          <cell r="S692">
            <v>72000</v>
          </cell>
          <cell r="T692">
            <v>2</v>
          </cell>
          <cell r="U692">
            <v>2</v>
          </cell>
          <cell r="V692">
            <v>72000</v>
          </cell>
          <cell r="W692">
            <v>2</v>
          </cell>
          <cell r="X692">
            <v>2</v>
          </cell>
          <cell r="Y692">
            <v>72000</v>
          </cell>
          <cell r="Z692">
            <v>2</v>
          </cell>
          <cell r="AA692">
            <v>2</v>
          </cell>
          <cell r="AB692">
            <v>2</v>
          </cell>
          <cell r="AC692">
            <v>864000</v>
          </cell>
        </row>
        <row r="693">
          <cell r="A693" t="str">
            <v>Elukestva Õppe Arendamise SA Innove</v>
          </cell>
          <cell r="B693" t="str">
            <v>90008287</v>
          </cell>
          <cell r="C693" t="str">
            <v>muu_val_sekt</v>
          </cell>
          <cell r="D693" t="str">
            <v>muu valitsussektor</v>
          </cell>
          <cell r="E693">
            <v>15</v>
          </cell>
          <cell r="F693" t="str">
            <v>muu valitsussektor</v>
          </cell>
          <cell r="G693" t="str">
            <v>007</v>
          </cell>
          <cell r="H693" t="str">
            <v>Haridus- ja Teadusministeerium</v>
          </cell>
          <cell r="I693" t="str">
            <v>HTM</v>
          </cell>
          <cell r="J693">
            <v>4</v>
          </cell>
          <cell r="K693">
            <v>8</v>
          </cell>
          <cell r="L693" t="str">
            <v>Riigi valitsussektori sihtasutus</v>
          </cell>
          <cell r="M693" t="str">
            <v>riigisektori sihtasutusused</v>
          </cell>
          <cell r="N693">
            <v>2</v>
          </cell>
          <cell r="O693" t="str">
            <v>avalik-õiguslikud juriidilised isikud ja riigi sihtasutused</v>
          </cell>
          <cell r="P693" t="str">
            <v>sisutööd</v>
          </cell>
          <cell r="Q693">
            <v>69.599999999999994</v>
          </cell>
          <cell r="R693">
            <v>63.6</v>
          </cell>
          <cell r="S693">
            <v>1137600</v>
          </cell>
          <cell r="T693">
            <v>63.6</v>
          </cell>
          <cell r="U693">
            <v>53</v>
          </cell>
          <cell r="V693">
            <v>1085529</v>
          </cell>
          <cell r="W693">
            <v>57.6</v>
          </cell>
          <cell r="X693">
            <v>55.5</v>
          </cell>
          <cell r="Y693">
            <v>1029600</v>
          </cell>
          <cell r="Z693">
            <v>58</v>
          </cell>
          <cell r="AA693">
            <v>68</v>
          </cell>
          <cell r="AB693">
            <v>67</v>
          </cell>
          <cell r="AC693">
            <v>14359200</v>
          </cell>
        </row>
        <row r="694">
          <cell r="A694" t="str">
            <v>Elukestva Õppe Arendamise SA Innove</v>
          </cell>
          <cell r="B694" t="str">
            <v>90008287</v>
          </cell>
          <cell r="C694" t="str">
            <v>muu_val_sekt</v>
          </cell>
          <cell r="D694" t="str">
            <v>muu valitsussektor</v>
          </cell>
          <cell r="E694">
            <v>15</v>
          </cell>
          <cell r="F694" t="str">
            <v>muu valitsussektor</v>
          </cell>
          <cell r="G694" t="str">
            <v>007</v>
          </cell>
          <cell r="H694" t="str">
            <v>Haridus- ja Teadusministeerium</v>
          </cell>
          <cell r="I694" t="str">
            <v>HTM</v>
          </cell>
          <cell r="J694">
            <v>4</v>
          </cell>
          <cell r="K694">
            <v>8</v>
          </cell>
          <cell r="L694" t="str">
            <v>Riigi valitsussektori sihtasutus</v>
          </cell>
          <cell r="M694" t="str">
            <v>riigisektori sihtasutusused</v>
          </cell>
          <cell r="N694">
            <v>2</v>
          </cell>
          <cell r="O694" t="str">
            <v>avalik-õiguslikud juriidilised isikud ja riigi sihtasutused</v>
          </cell>
          <cell r="P694" t="str">
            <v>tugitööd</v>
          </cell>
          <cell r="Q694">
            <v>16</v>
          </cell>
          <cell r="R694">
            <v>15</v>
          </cell>
          <cell r="S694">
            <v>264300</v>
          </cell>
          <cell r="T694">
            <v>22</v>
          </cell>
          <cell r="U694">
            <v>20</v>
          </cell>
          <cell r="V694">
            <v>360050</v>
          </cell>
          <cell r="W694">
            <v>19.600000000000001</v>
          </cell>
          <cell r="X694">
            <v>19.600000000000001</v>
          </cell>
          <cell r="Y694">
            <v>322800</v>
          </cell>
          <cell r="Z694">
            <v>20</v>
          </cell>
          <cell r="AA694">
            <v>21</v>
          </cell>
          <cell r="AB694">
            <v>21</v>
          </cell>
          <cell r="AC694">
            <v>3831600</v>
          </cell>
        </row>
        <row r="695">
          <cell r="A695" t="str">
            <v>SA Vene Teater</v>
          </cell>
          <cell r="B695" t="str">
            <v>90008666</v>
          </cell>
          <cell r="C695" t="str">
            <v>teatrid</v>
          </cell>
          <cell r="D695" t="str">
            <v>teatrid</v>
          </cell>
          <cell r="E695">
            <v>11</v>
          </cell>
          <cell r="F695" t="str">
            <v>kultuuriasutused</v>
          </cell>
          <cell r="G695" t="str">
            <v>011</v>
          </cell>
          <cell r="H695" t="str">
            <v>Kultuuriministeerium</v>
          </cell>
          <cell r="I695" t="str">
            <v>KuM</v>
          </cell>
          <cell r="J695">
            <v>4</v>
          </cell>
          <cell r="K695">
            <v>8</v>
          </cell>
          <cell r="L695" t="str">
            <v>Riigi valitsussektori sihtasutus</v>
          </cell>
          <cell r="M695" t="str">
            <v>riigisektori sihtasutusused</v>
          </cell>
          <cell r="N695">
            <v>2</v>
          </cell>
          <cell r="O695" t="str">
            <v>avalik-õiguslikud juriidilised isikud ja riigi sihtasutused</v>
          </cell>
          <cell r="P695" t="str">
            <v>juhitööd</v>
          </cell>
          <cell r="Q695">
            <v>2</v>
          </cell>
          <cell r="R695">
            <v>2</v>
          </cell>
          <cell r="S695">
            <v>59250</v>
          </cell>
          <cell r="T695">
            <v>2</v>
          </cell>
          <cell r="U695">
            <v>2</v>
          </cell>
          <cell r="V695">
            <v>61768</v>
          </cell>
          <cell r="W695">
            <v>1</v>
          </cell>
          <cell r="X695">
            <v>1</v>
          </cell>
          <cell r="Y695">
            <v>26775</v>
          </cell>
          <cell r="Z695">
            <v>1</v>
          </cell>
          <cell r="AA695">
            <v>1</v>
          </cell>
          <cell r="AB695">
            <v>1</v>
          </cell>
          <cell r="AC695">
            <v>321300</v>
          </cell>
        </row>
        <row r="696">
          <cell r="A696" t="str">
            <v>SA Vene Teater</v>
          </cell>
          <cell r="B696" t="str">
            <v>90008666</v>
          </cell>
          <cell r="C696" t="str">
            <v>teatrid</v>
          </cell>
          <cell r="D696" t="str">
            <v>teatrid</v>
          </cell>
          <cell r="E696">
            <v>11</v>
          </cell>
          <cell r="F696" t="str">
            <v>kultuuriasutused</v>
          </cell>
          <cell r="G696" t="str">
            <v>011</v>
          </cell>
          <cell r="H696" t="str">
            <v>Kultuuriministeerium</v>
          </cell>
          <cell r="I696" t="str">
            <v>KuM</v>
          </cell>
          <cell r="J696">
            <v>4</v>
          </cell>
          <cell r="K696">
            <v>8</v>
          </cell>
          <cell r="L696" t="str">
            <v>Riigi valitsussektori sihtasutus</v>
          </cell>
          <cell r="M696" t="str">
            <v>riigisektori sihtasutusused</v>
          </cell>
          <cell r="N696">
            <v>2</v>
          </cell>
          <cell r="O696" t="str">
            <v>avalik-õiguslikud juriidilised isikud ja riigi sihtasutused</v>
          </cell>
          <cell r="P696" t="str">
            <v>sisutööd</v>
          </cell>
          <cell r="Q696">
            <v>35.5</v>
          </cell>
          <cell r="R696">
            <v>35.5</v>
          </cell>
          <cell r="S696">
            <v>344192</v>
          </cell>
          <cell r="T696">
            <v>68</v>
          </cell>
          <cell r="U696">
            <v>71.5</v>
          </cell>
          <cell r="V696">
            <v>637938</v>
          </cell>
          <cell r="W696">
            <v>65</v>
          </cell>
          <cell r="X696">
            <v>42</v>
          </cell>
          <cell r="Y696">
            <v>327704</v>
          </cell>
          <cell r="Z696">
            <v>66</v>
          </cell>
          <cell r="AA696">
            <v>66</v>
          </cell>
          <cell r="AB696">
            <v>47</v>
          </cell>
          <cell r="AC696">
            <v>6364018</v>
          </cell>
        </row>
        <row r="697">
          <cell r="A697" t="str">
            <v>SA Vene Teater</v>
          </cell>
          <cell r="B697" t="str">
            <v>90008666</v>
          </cell>
          <cell r="C697" t="str">
            <v>teatrid</v>
          </cell>
          <cell r="D697" t="str">
            <v>teatrid</v>
          </cell>
          <cell r="E697">
            <v>11</v>
          </cell>
          <cell r="F697" t="str">
            <v>kultuuriasutused</v>
          </cell>
          <cell r="G697" t="str">
            <v>011</v>
          </cell>
          <cell r="H697" t="str">
            <v>Kultuuriministeerium</v>
          </cell>
          <cell r="I697" t="str">
            <v>KuM</v>
          </cell>
          <cell r="J697">
            <v>4</v>
          </cell>
          <cell r="K697">
            <v>8</v>
          </cell>
          <cell r="L697" t="str">
            <v>Riigi valitsussektori sihtasutus</v>
          </cell>
          <cell r="M697" t="str">
            <v>riigisektori sihtasutusused</v>
          </cell>
          <cell r="N697">
            <v>2</v>
          </cell>
          <cell r="O697" t="str">
            <v>avalik-õiguslikud juriidilised isikud ja riigi sihtasutused</v>
          </cell>
          <cell r="P697" t="str">
            <v>tugitööd</v>
          </cell>
          <cell r="Q697">
            <v>63.5</v>
          </cell>
          <cell r="R697">
            <v>63.5</v>
          </cell>
          <cell r="S697">
            <v>455410</v>
          </cell>
          <cell r="T697">
            <v>26</v>
          </cell>
          <cell r="U697">
            <v>26.5</v>
          </cell>
          <cell r="V697">
            <v>165138</v>
          </cell>
          <cell r="W697">
            <v>26</v>
          </cell>
          <cell r="X697">
            <v>14.25</v>
          </cell>
          <cell r="Y697">
            <v>104431</v>
          </cell>
          <cell r="Z697">
            <v>26</v>
          </cell>
          <cell r="AA697">
            <v>26</v>
          </cell>
          <cell r="AB697">
            <v>15</v>
          </cell>
          <cell r="AC697">
            <v>1799682</v>
          </cell>
        </row>
        <row r="698">
          <cell r="A698" t="str">
            <v>Eesti E-Tervise SA</v>
          </cell>
          <cell r="B698" t="str">
            <v>90009016</v>
          </cell>
          <cell r="C698" t="str">
            <v>muu_val_sekt</v>
          </cell>
          <cell r="D698" t="str">
            <v>muu valitsussektor</v>
          </cell>
          <cell r="E698">
            <v>15</v>
          </cell>
          <cell r="F698" t="str">
            <v>muu valitsussektor</v>
          </cell>
          <cell r="G698" t="str">
            <v>016</v>
          </cell>
          <cell r="H698" t="str">
            <v>Sotsiaalministeerium</v>
          </cell>
          <cell r="I698" t="str">
            <v>SoM</v>
          </cell>
          <cell r="J698">
            <v>4</v>
          </cell>
          <cell r="K698">
            <v>8</v>
          </cell>
          <cell r="L698" t="str">
            <v>Riigi valitsussektori sihtasutus</v>
          </cell>
          <cell r="M698" t="str">
            <v>riigisektori sihtasutusused</v>
          </cell>
          <cell r="N698">
            <v>2</v>
          </cell>
          <cell r="O698" t="str">
            <v>avalik-õiguslikud juriidilised isikud ja riigi sihtasutused</v>
          </cell>
          <cell r="P698" t="str">
            <v>juhitööd</v>
          </cell>
          <cell r="W698">
            <v>1</v>
          </cell>
          <cell r="X698">
            <v>1</v>
          </cell>
          <cell r="Y698">
            <v>48000</v>
          </cell>
          <cell r="Z698">
            <v>1</v>
          </cell>
          <cell r="AA698">
            <v>1</v>
          </cell>
          <cell r="AB698">
            <v>1</v>
          </cell>
          <cell r="AC698">
            <v>600000</v>
          </cell>
        </row>
        <row r="699">
          <cell r="A699" t="str">
            <v>Eesti E-Tervise SA</v>
          </cell>
          <cell r="B699" t="str">
            <v>90009016</v>
          </cell>
          <cell r="C699" t="str">
            <v>muu_val_sekt</v>
          </cell>
          <cell r="D699" t="str">
            <v>muu valitsussektor</v>
          </cell>
          <cell r="E699">
            <v>15</v>
          </cell>
          <cell r="F699" t="str">
            <v>muu valitsussektor</v>
          </cell>
          <cell r="G699" t="str">
            <v>016</v>
          </cell>
          <cell r="H699" t="str">
            <v>Sotsiaalministeerium</v>
          </cell>
          <cell r="I699" t="str">
            <v>SoM</v>
          </cell>
          <cell r="J699">
            <v>4</v>
          </cell>
          <cell r="K699">
            <v>8</v>
          </cell>
          <cell r="L699" t="str">
            <v>Riigi valitsussektori sihtasutus</v>
          </cell>
          <cell r="M699" t="str">
            <v>riigisektori sihtasutusused</v>
          </cell>
          <cell r="N699">
            <v>2</v>
          </cell>
          <cell r="O699" t="str">
            <v>avalik-õiguslikud juriidilised isikud ja riigi sihtasutused</v>
          </cell>
          <cell r="P699" t="str">
            <v>sisutööd</v>
          </cell>
          <cell r="W699">
            <v>13</v>
          </cell>
          <cell r="X699">
            <v>13</v>
          </cell>
          <cell r="Y699">
            <v>388500</v>
          </cell>
          <cell r="Z699">
            <v>13</v>
          </cell>
          <cell r="AA699">
            <v>15</v>
          </cell>
          <cell r="AB699">
            <v>14</v>
          </cell>
          <cell r="AC699">
            <v>5356800</v>
          </cell>
        </row>
        <row r="700">
          <cell r="A700" t="str">
            <v>Eesti E-Tervise SA</v>
          </cell>
          <cell r="B700" t="str">
            <v>90009016</v>
          </cell>
          <cell r="C700" t="str">
            <v>muu_val_sekt</v>
          </cell>
          <cell r="D700" t="str">
            <v>muu valitsussektor</v>
          </cell>
          <cell r="E700">
            <v>15</v>
          </cell>
          <cell r="F700" t="str">
            <v>muu valitsussektor</v>
          </cell>
          <cell r="G700" t="str">
            <v>016</v>
          </cell>
          <cell r="H700" t="str">
            <v>Sotsiaalministeerium</v>
          </cell>
          <cell r="I700" t="str">
            <v>SoM</v>
          </cell>
          <cell r="J700">
            <v>4</v>
          </cell>
          <cell r="K700">
            <v>8</v>
          </cell>
          <cell r="L700" t="str">
            <v>Riigi valitsussektori sihtasutus</v>
          </cell>
          <cell r="M700" t="str">
            <v>riigisektori sihtasutusused</v>
          </cell>
          <cell r="N700">
            <v>2</v>
          </cell>
          <cell r="O700" t="str">
            <v>avalik-õiguslikud juriidilised isikud ja riigi sihtasutused</v>
          </cell>
          <cell r="P700" t="str">
            <v>tugitööd</v>
          </cell>
          <cell r="W700">
            <v>7</v>
          </cell>
          <cell r="X700">
            <v>7</v>
          </cell>
          <cell r="Y700">
            <v>180000</v>
          </cell>
          <cell r="Z700">
            <v>7</v>
          </cell>
          <cell r="AA700">
            <v>9</v>
          </cell>
          <cell r="AB700">
            <v>9</v>
          </cell>
          <cell r="AC700">
            <v>2846400</v>
          </cell>
        </row>
        <row r="701">
          <cell r="A701" t="str">
            <v>SA Rahvusvaheline Kaitseuuringute Keskus</v>
          </cell>
          <cell r="B701" t="str">
            <v>90009217</v>
          </cell>
          <cell r="C701" t="str">
            <v>muu_val_sekt</v>
          </cell>
          <cell r="D701" t="str">
            <v>muu valitsussektor</v>
          </cell>
          <cell r="E701">
            <v>15</v>
          </cell>
          <cell r="F701" t="str">
            <v>muu valitsussektor</v>
          </cell>
          <cell r="G701" t="str">
            <v>009</v>
          </cell>
          <cell r="H701" t="str">
            <v>Kaitseministeerium</v>
          </cell>
          <cell r="I701" t="str">
            <v>KaM</v>
          </cell>
          <cell r="J701">
            <v>4</v>
          </cell>
          <cell r="K701">
            <v>8</v>
          </cell>
          <cell r="L701" t="str">
            <v>Riigi valitsussektori sihtasutus</v>
          </cell>
          <cell r="M701" t="str">
            <v>riigisektori sihtasutusused</v>
          </cell>
          <cell r="N701">
            <v>2</v>
          </cell>
          <cell r="O701" t="str">
            <v>avalik-õiguslikud juriidilised isikud ja riigi sihtasutused</v>
          </cell>
          <cell r="P701" t="str">
            <v>juhitööd</v>
          </cell>
          <cell r="Q701">
            <v>2</v>
          </cell>
          <cell r="R701">
            <v>2</v>
          </cell>
          <cell r="S701">
            <v>38776</v>
          </cell>
          <cell r="T701">
            <v>2</v>
          </cell>
          <cell r="U701">
            <v>2</v>
          </cell>
          <cell r="V701">
            <v>65746</v>
          </cell>
          <cell r="W701">
            <v>2</v>
          </cell>
          <cell r="X701">
            <v>2</v>
          </cell>
          <cell r="Y701">
            <v>58000</v>
          </cell>
          <cell r="Z701">
            <v>2</v>
          </cell>
          <cell r="AA701">
            <v>2</v>
          </cell>
          <cell r="AB701">
            <v>2</v>
          </cell>
          <cell r="AC701">
            <v>58000</v>
          </cell>
        </row>
        <row r="702">
          <cell r="A702" t="str">
            <v>SA Rahvusvaheline Kaitseuuringute Keskus</v>
          </cell>
          <cell r="B702" t="str">
            <v>90009217</v>
          </cell>
          <cell r="C702" t="str">
            <v>muu_val_sekt</v>
          </cell>
          <cell r="D702" t="str">
            <v>muu valitsussektor</v>
          </cell>
          <cell r="E702">
            <v>15</v>
          </cell>
          <cell r="F702" t="str">
            <v>muu valitsussektor</v>
          </cell>
          <cell r="G702" t="str">
            <v>009</v>
          </cell>
          <cell r="H702" t="str">
            <v>Kaitseministeerium</v>
          </cell>
          <cell r="I702" t="str">
            <v>KaM</v>
          </cell>
          <cell r="J702">
            <v>4</v>
          </cell>
          <cell r="K702">
            <v>8</v>
          </cell>
          <cell r="L702" t="str">
            <v>Riigi valitsussektori sihtasutus</v>
          </cell>
          <cell r="M702" t="str">
            <v>riigisektori sihtasutusused</v>
          </cell>
          <cell r="N702">
            <v>2</v>
          </cell>
          <cell r="O702" t="str">
            <v>avalik-õiguslikud juriidilised isikud ja riigi sihtasutused</v>
          </cell>
          <cell r="P702" t="str">
            <v>sisutööd</v>
          </cell>
          <cell r="Q702">
            <v>7.75</v>
          </cell>
          <cell r="R702">
            <v>7.75</v>
          </cell>
          <cell r="S702">
            <v>134067</v>
          </cell>
          <cell r="T702">
            <v>7</v>
          </cell>
          <cell r="U702">
            <v>7</v>
          </cell>
          <cell r="V702">
            <v>187962</v>
          </cell>
          <cell r="W702">
            <v>7</v>
          </cell>
          <cell r="X702">
            <v>7</v>
          </cell>
          <cell r="Y702">
            <v>176000</v>
          </cell>
          <cell r="Z702">
            <v>9</v>
          </cell>
          <cell r="AA702">
            <v>9</v>
          </cell>
          <cell r="AB702">
            <v>9</v>
          </cell>
          <cell r="AC702">
            <v>226000</v>
          </cell>
        </row>
        <row r="703">
          <cell r="A703" t="str">
            <v>SA Rahvusvaheline Kaitseuuringute Keskus</v>
          </cell>
          <cell r="B703" t="str">
            <v>90009217</v>
          </cell>
          <cell r="C703" t="str">
            <v>muu_val_sekt</v>
          </cell>
          <cell r="D703" t="str">
            <v>muu valitsussektor</v>
          </cell>
          <cell r="E703">
            <v>15</v>
          </cell>
          <cell r="F703" t="str">
            <v>muu valitsussektor</v>
          </cell>
          <cell r="G703" t="str">
            <v>009</v>
          </cell>
          <cell r="H703" t="str">
            <v>Kaitseministeerium</v>
          </cell>
          <cell r="I703" t="str">
            <v>KaM</v>
          </cell>
          <cell r="J703">
            <v>4</v>
          </cell>
          <cell r="K703">
            <v>8</v>
          </cell>
          <cell r="L703" t="str">
            <v>Riigi valitsussektori sihtasutus</v>
          </cell>
          <cell r="M703" t="str">
            <v>riigisektori sihtasutusused</v>
          </cell>
          <cell r="N703">
            <v>2</v>
          </cell>
          <cell r="O703" t="str">
            <v>avalik-õiguslikud juriidilised isikud ja riigi sihtasutused</v>
          </cell>
          <cell r="P703" t="str">
            <v>tugitööd</v>
          </cell>
          <cell r="Q703">
            <v>4</v>
          </cell>
          <cell r="R703">
            <v>4</v>
          </cell>
          <cell r="S703">
            <v>54694</v>
          </cell>
          <cell r="T703">
            <v>4</v>
          </cell>
          <cell r="U703">
            <v>5</v>
          </cell>
          <cell r="V703">
            <v>84119</v>
          </cell>
          <cell r="W703">
            <v>3.5</v>
          </cell>
          <cell r="X703">
            <v>3.5</v>
          </cell>
          <cell r="Y703">
            <v>47350</v>
          </cell>
          <cell r="Z703">
            <v>3</v>
          </cell>
          <cell r="AA703">
            <v>4</v>
          </cell>
          <cell r="AB703">
            <v>4</v>
          </cell>
          <cell r="AC703">
            <v>47350</v>
          </cell>
        </row>
        <row r="704">
          <cell r="A704" t="str">
            <v>Kodanikuühiskonna Sihtkapital SA</v>
          </cell>
          <cell r="B704" t="str">
            <v>90009654</v>
          </cell>
          <cell r="C704" t="str">
            <v>muu_val_sekt</v>
          </cell>
          <cell r="D704" t="str">
            <v>muu valitsussektor</v>
          </cell>
          <cell r="E704">
            <v>15</v>
          </cell>
          <cell r="F704" t="str">
            <v>muu valitsussektor</v>
          </cell>
          <cell r="G704" t="str">
            <v>015</v>
          </cell>
          <cell r="H704" t="str">
            <v>Siseministeerium</v>
          </cell>
          <cell r="I704" t="str">
            <v>SiM</v>
          </cell>
          <cell r="J704">
            <v>4</v>
          </cell>
          <cell r="K704">
            <v>8</v>
          </cell>
          <cell r="L704" t="str">
            <v>Riigi valitsussektori sihtasutus</v>
          </cell>
          <cell r="M704" t="str">
            <v>riigisektori sihtasutusused</v>
          </cell>
          <cell r="N704">
            <v>2</v>
          </cell>
          <cell r="O704" t="str">
            <v>avalik-õiguslikud juriidilised isikud ja riigi sihtasutused</v>
          </cell>
          <cell r="P704" t="str">
            <v>juhitööd</v>
          </cell>
          <cell r="Q704">
            <v>1</v>
          </cell>
          <cell r="R704">
            <v>1</v>
          </cell>
          <cell r="S704">
            <v>35000</v>
          </cell>
          <cell r="T704">
            <v>1</v>
          </cell>
          <cell r="U704">
            <v>1</v>
          </cell>
          <cell r="V704">
            <v>35000</v>
          </cell>
          <cell r="W704">
            <v>1</v>
          </cell>
          <cell r="X704">
            <v>1</v>
          </cell>
          <cell r="Y704">
            <v>38000</v>
          </cell>
          <cell r="Z704">
            <v>1</v>
          </cell>
          <cell r="AA704">
            <v>1</v>
          </cell>
          <cell r="AB704">
            <v>1</v>
          </cell>
          <cell r="AC704">
            <v>420000</v>
          </cell>
        </row>
        <row r="705">
          <cell r="A705" t="str">
            <v>Kodanikuühiskonna Sihtkapital SA</v>
          </cell>
          <cell r="B705" t="str">
            <v>90009654</v>
          </cell>
          <cell r="C705" t="str">
            <v>muu_val_sekt</v>
          </cell>
          <cell r="D705" t="str">
            <v>muu valitsussektor</v>
          </cell>
          <cell r="E705">
            <v>15</v>
          </cell>
          <cell r="F705" t="str">
            <v>muu valitsussektor</v>
          </cell>
          <cell r="G705" t="str">
            <v>015</v>
          </cell>
          <cell r="H705" t="str">
            <v>Siseministeerium</v>
          </cell>
          <cell r="I705" t="str">
            <v>SiM</v>
          </cell>
          <cell r="J705">
            <v>4</v>
          </cell>
          <cell r="K705">
            <v>8</v>
          </cell>
          <cell r="L705" t="str">
            <v>Riigi valitsussektori sihtasutus</v>
          </cell>
          <cell r="M705" t="str">
            <v>riigisektori sihtasutusused</v>
          </cell>
          <cell r="N705">
            <v>2</v>
          </cell>
          <cell r="O705" t="str">
            <v>avalik-õiguslikud juriidilised isikud ja riigi sihtasutused</v>
          </cell>
          <cell r="P705" t="str">
            <v>sisutööd</v>
          </cell>
          <cell r="Q705">
            <v>2</v>
          </cell>
          <cell r="R705">
            <v>2</v>
          </cell>
          <cell r="S705">
            <v>40667</v>
          </cell>
          <cell r="T705">
            <v>2</v>
          </cell>
          <cell r="U705">
            <v>2</v>
          </cell>
          <cell r="V705">
            <v>40964</v>
          </cell>
          <cell r="W705">
            <v>2</v>
          </cell>
          <cell r="X705">
            <v>2</v>
          </cell>
          <cell r="Y705">
            <v>46500</v>
          </cell>
          <cell r="Z705">
            <v>3</v>
          </cell>
          <cell r="AA705">
            <v>4</v>
          </cell>
          <cell r="AB705">
            <v>3</v>
          </cell>
          <cell r="AC705">
            <v>834000</v>
          </cell>
        </row>
        <row r="706">
          <cell r="A706" t="str">
            <v>Kodanikuühiskonna Sihtkapital SA</v>
          </cell>
          <cell r="B706" t="str">
            <v>90009654</v>
          </cell>
          <cell r="C706" t="str">
            <v>muu_val_sekt</v>
          </cell>
          <cell r="D706" t="str">
            <v>muu valitsussektor</v>
          </cell>
          <cell r="E706">
            <v>15</v>
          </cell>
          <cell r="F706" t="str">
            <v>muu valitsussektor</v>
          </cell>
          <cell r="G706" t="str">
            <v>015</v>
          </cell>
          <cell r="H706" t="str">
            <v>Siseministeerium</v>
          </cell>
          <cell r="I706" t="str">
            <v>SiM</v>
          </cell>
          <cell r="J706">
            <v>4</v>
          </cell>
          <cell r="K706">
            <v>8</v>
          </cell>
          <cell r="L706" t="str">
            <v>Riigi valitsussektori sihtasutus</v>
          </cell>
          <cell r="M706" t="str">
            <v>riigisektori sihtasutusused</v>
          </cell>
          <cell r="N706">
            <v>2</v>
          </cell>
          <cell r="O706" t="str">
            <v>avalik-õiguslikud juriidilised isikud ja riigi sihtasutused</v>
          </cell>
          <cell r="P706" t="str">
            <v>tugitööd</v>
          </cell>
          <cell r="Q706">
            <v>2</v>
          </cell>
          <cell r="R706">
            <v>2</v>
          </cell>
          <cell r="S706">
            <v>40292</v>
          </cell>
          <cell r="T706">
            <v>2</v>
          </cell>
          <cell r="U706">
            <v>2</v>
          </cell>
          <cell r="V706">
            <v>41060</v>
          </cell>
          <cell r="W706">
            <v>2</v>
          </cell>
          <cell r="X706">
            <v>2</v>
          </cell>
          <cell r="Y706">
            <v>40500</v>
          </cell>
          <cell r="Z706">
            <v>2</v>
          </cell>
          <cell r="AA706">
            <v>3</v>
          </cell>
          <cell r="AB706">
            <v>3</v>
          </cell>
          <cell r="AC706">
            <v>660000</v>
          </cell>
        </row>
        <row r="707">
          <cell r="A707" t="str">
            <v>Kutsekoolid</v>
          </cell>
          <cell r="B707" t="str">
            <v>kutsekoolid</v>
          </cell>
          <cell r="C707" t="str">
            <v>kutsekoolid</v>
          </cell>
          <cell r="D707" t="str">
            <v>kutsekoolid</v>
          </cell>
          <cell r="E707">
            <v>10</v>
          </cell>
          <cell r="F707" t="str">
            <v>teadus-haridusasutused</v>
          </cell>
          <cell r="G707" t="str">
            <v>007</v>
          </cell>
          <cell r="H707" t="str">
            <v>Haridus- ja Teadusministeerium</v>
          </cell>
          <cell r="I707" t="str">
            <v>HTM</v>
          </cell>
          <cell r="J707">
            <v>2</v>
          </cell>
          <cell r="K707">
            <v>7</v>
          </cell>
          <cell r="L707" t="str">
            <v>Keskvalitsuse hallatavad asutused</v>
          </cell>
          <cell r="M707" t="str">
            <v>hallatavad asutused</v>
          </cell>
          <cell r="N707">
            <v>1</v>
          </cell>
          <cell r="O707" t="str">
            <v>ameti- ja hallatavad asutused</v>
          </cell>
          <cell r="P707" t="str">
            <v>juhitööd</v>
          </cell>
          <cell r="Q707">
            <v>121.53999999999999</v>
          </cell>
          <cell r="R707">
            <v>122.53999999999999</v>
          </cell>
          <cell r="S707">
            <v>2528552</v>
          </cell>
          <cell r="T707">
            <v>121.35</v>
          </cell>
          <cell r="U707">
            <v>121.35</v>
          </cell>
          <cell r="V707">
            <v>2547788</v>
          </cell>
          <cell r="W707">
            <v>146.85</v>
          </cell>
          <cell r="X707">
            <v>146.1</v>
          </cell>
          <cell r="Y707">
            <v>2959373</v>
          </cell>
          <cell r="Z707">
            <v>127</v>
          </cell>
          <cell r="AA707">
            <v>128</v>
          </cell>
          <cell r="AB707">
            <v>127</v>
          </cell>
          <cell r="AC707">
            <v>33210184</v>
          </cell>
        </row>
        <row r="708">
          <cell r="A708" t="str">
            <v>Kutsekoolid</v>
          </cell>
          <cell r="B708" t="str">
            <v>kutsekoolid</v>
          </cell>
          <cell r="C708" t="str">
            <v>kutsekoolid</v>
          </cell>
          <cell r="D708" t="str">
            <v>kutsekoolid</v>
          </cell>
          <cell r="E708">
            <v>10</v>
          </cell>
          <cell r="F708" t="str">
            <v>teadus-haridusasutused</v>
          </cell>
          <cell r="G708" t="str">
            <v>007</v>
          </cell>
          <cell r="H708" t="str">
            <v>Haridus- ja Teadusministeerium</v>
          </cell>
          <cell r="I708" t="str">
            <v>HTM</v>
          </cell>
          <cell r="J708">
            <v>2</v>
          </cell>
          <cell r="K708">
            <v>7</v>
          </cell>
          <cell r="L708" t="str">
            <v>Keskvalitsuse hallatavad asutused</v>
          </cell>
          <cell r="M708" t="str">
            <v>hallatavad asutused</v>
          </cell>
          <cell r="N708">
            <v>1</v>
          </cell>
          <cell r="O708" t="str">
            <v>ameti- ja hallatavad asutused</v>
          </cell>
          <cell r="P708" t="str">
            <v>sisutööd</v>
          </cell>
          <cell r="Q708">
            <v>1443.3332</v>
          </cell>
          <cell r="R708">
            <v>1386.7882000000002</v>
          </cell>
          <cell r="S708">
            <v>17652683</v>
          </cell>
          <cell r="T708">
            <v>1455.7040000000002</v>
          </cell>
          <cell r="U708">
            <v>1397.8250000000003</v>
          </cell>
          <cell r="V708">
            <v>17141743</v>
          </cell>
          <cell r="W708">
            <v>1593.8200000000002</v>
          </cell>
          <cell r="X708">
            <v>1531.252</v>
          </cell>
          <cell r="Y708">
            <v>18826357</v>
          </cell>
          <cell r="Z708">
            <v>1626</v>
          </cell>
          <cell r="AA708">
            <v>1654</v>
          </cell>
          <cell r="AB708">
            <v>1627</v>
          </cell>
          <cell r="AC708">
            <v>246681150</v>
          </cell>
        </row>
        <row r="709">
          <cell r="A709" t="str">
            <v>Kutsekoolid</v>
          </cell>
          <cell r="B709" t="str">
            <v>kutsekoolid</v>
          </cell>
          <cell r="C709" t="str">
            <v>kutsekoolid</v>
          </cell>
          <cell r="D709" t="str">
            <v>kutsekoolid</v>
          </cell>
          <cell r="E709">
            <v>10</v>
          </cell>
          <cell r="F709" t="str">
            <v>teadus-haridusasutused</v>
          </cell>
          <cell r="G709" t="str">
            <v>007</v>
          </cell>
          <cell r="H709" t="str">
            <v>Haridus- ja Teadusministeerium</v>
          </cell>
          <cell r="I709" t="str">
            <v>HTM</v>
          </cell>
          <cell r="J709">
            <v>2</v>
          </cell>
          <cell r="K709">
            <v>7</v>
          </cell>
          <cell r="L709" t="str">
            <v>Keskvalitsuse hallatavad asutused</v>
          </cell>
          <cell r="M709" t="str">
            <v>hallatavad asutused</v>
          </cell>
          <cell r="N709">
            <v>1</v>
          </cell>
          <cell r="O709" t="str">
            <v>ameti- ja hallatavad asutused</v>
          </cell>
          <cell r="P709" t="str">
            <v>tugitööd</v>
          </cell>
          <cell r="Q709">
            <v>966.43</v>
          </cell>
          <cell r="R709">
            <v>953.89999999999975</v>
          </cell>
          <cell r="S709">
            <v>8028132</v>
          </cell>
          <cell r="T709">
            <v>1085.1099999999999</v>
          </cell>
          <cell r="U709">
            <v>1059.23</v>
          </cell>
          <cell r="V709">
            <v>9157028</v>
          </cell>
          <cell r="W709">
            <v>1012.9899999999999</v>
          </cell>
          <cell r="X709">
            <v>996.56000000000006</v>
          </cell>
          <cell r="Y709">
            <v>7786410</v>
          </cell>
          <cell r="Z709">
            <v>1017</v>
          </cell>
          <cell r="AA709">
            <v>1020</v>
          </cell>
          <cell r="AB709">
            <v>1008</v>
          </cell>
          <cell r="AC709">
            <v>100540378</v>
          </cell>
        </row>
        <row r="710">
          <cell r="A710" t="str">
            <v>PõM teadusasutused</v>
          </cell>
          <cell r="B710" t="str">
            <v>pm_teadus</v>
          </cell>
          <cell r="C710" t="str">
            <v>teadus</v>
          </cell>
          <cell r="D710" t="str">
            <v>teadus- ja arendusasutused</v>
          </cell>
          <cell r="E710">
            <v>10</v>
          </cell>
          <cell r="F710" t="str">
            <v>teadus-haridusasutused</v>
          </cell>
          <cell r="G710" t="str">
            <v>013</v>
          </cell>
          <cell r="H710" t="str">
            <v>Põllumajandusministeerium</v>
          </cell>
          <cell r="I710" t="str">
            <v>PõM</v>
          </cell>
          <cell r="J710">
            <v>2</v>
          </cell>
          <cell r="K710">
            <v>7</v>
          </cell>
          <cell r="L710" t="str">
            <v>Keskvalitsuse hallatavad asutused</v>
          </cell>
          <cell r="M710" t="str">
            <v>hallatavad asutused</v>
          </cell>
          <cell r="N710">
            <v>1</v>
          </cell>
          <cell r="O710" t="str">
            <v>ameti- ja hallatavad asutused</v>
          </cell>
          <cell r="P710" t="str">
            <v>juhitööd</v>
          </cell>
          <cell r="Q710">
            <v>2</v>
          </cell>
          <cell r="R710">
            <v>2</v>
          </cell>
          <cell r="S710">
            <v>47900</v>
          </cell>
          <cell r="T710">
            <v>2</v>
          </cell>
          <cell r="U710">
            <v>2</v>
          </cell>
          <cell r="V710">
            <v>47900</v>
          </cell>
          <cell r="W710">
            <v>2</v>
          </cell>
          <cell r="X710">
            <v>2</v>
          </cell>
          <cell r="Y710">
            <v>47900</v>
          </cell>
          <cell r="Z710">
            <v>2</v>
          </cell>
          <cell r="AA710">
            <v>3</v>
          </cell>
          <cell r="AB710">
            <v>3</v>
          </cell>
          <cell r="AC710">
            <v>778800</v>
          </cell>
        </row>
        <row r="711">
          <cell r="A711" t="str">
            <v>PõM teadusasutused</v>
          </cell>
          <cell r="B711" t="str">
            <v>pm_teadus</v>
          </cell>
          <cell r="C711" t="str">
            <v>teadus</v>
          </cell>
          <cell r="D711" t="str">
            <v>teadus- ja arendusasutused</v>
          </cell>
          <cell r="E711">
            <v>10</v>
          </cell>
          <cell r="F711" t="str">
            <v>teadus-haridusasutused</v>
          </cell>
          <cell r="G711" t="str">
            <v>013</v>
          </cell>
          <cell r="H711" t="str">
            <v>Põllumajandusministeerium</v>
          </cell>
          <cell r="I711" t="str">
            <v>PõM</v>
          </cell>
          <cell r="J711">
            <v>2</v>
          </cell>
          <cell r="K711">
            <v>7</v>
          </cell>
          <cell r="L711" t="str">
            <v>Keskvalitsuse hallatavad asutused</v>
          </cell>
          <cell r="M711" t="str">
            <v>hallatavad asutused</v>
          </cell>
          <cell r="N711">
            <v>1</v>
          </cell>
          <cell r="O711" t="str">
            <v>ameti- ja hallatavad asutused</v>
          </cell>
          <cell r="P711" t="str">
            <v>sisutööd</v>
          </cell>
          <cell r="Q711">
            <v>101.94999999999999</v>
          </cell>
          <cell r="R711">
            <v>99.75</v>
          </cell>
          <cell r="S711">
            <v>889981</v>
          </cell>
          <cell r="T711">
            <v>53.400000000000006</v>
          </cell>
          <cell r="U711">
            <v>53.400000000000006</v>
          </cell>
          <cell r="V711">
            <v>617108</v>
          </cell>
          <cell r="W711">
            <v>49.199999999999996</v>
          </cell>
          <cell r="X711">
            <v>49.199999999999996</v>
          </cell>
          <cell r="Y711">
            <v>575293</v>
          </cell>
          <cell r="Z711">
            <v>52</v>
          </cell>
          <cell r="AA711">
            <v>52</v>
          </cell>
          <cell r="AB711">
            <v>51</v>
          </cell>
          <cell r="AC711">
            <v>7898811</v>
          </cell>
        </row>
        <row r="712">
          <cell r="A712" t="str">
            <v>PõM teadusasutused</v>
          </cell>
          <cell r="B712" t="str">
            <v>pm_teadus</v>
          </cell>
          <cell r="C712" t="str">
            <v>teadus</v>
          </cell>
          <cell r="D712" t="str">
            <v>teadus- ja arendusasutused</v>
          </cell>
          <cell r="E712">
            <v>10</v>
          </cell>
          <cell r="F712" t="str">
            <v>teadus-haridusasutused</v>
          </cell>
          <cell r="G712" t="str">
            <v>013</v>
          </cell>
          <cell r="H712" t="str">
            <v>Põllumajandusministeerium</v>
          </cell>
          <cell r="I712" t="str">
            <v>PõM</v>
          </cell>
          <cell r="J712">
            <v>2</v>
          </cell>
          <cell r="K712">
            <v>7</v>
          </cell>
          <cell r="L712" t="str">
            <v>Keskvalitsuse hallatavad asutused</v>
          </cell>
          <cell r="M712" t="str">
            <v>hallatavad asutused</v>
          </cell>
          <cell r="N712">
            <v>1</v>
          </cell>
          <cell r="O712" t="str">
            <v>ameti- ja hallatavad asutused</v>
          </cell>
          <cell r="P712" t="str">
            <v>tugitööd</v>
          </cell>
          <cell r="Q712">
            <v>60.2</v>
          </cell>
          <cell r="R712">
            <v>59.099999999999994</v>
          </cell>
          <cell r="S712">
            <v>490457</v>
          </cell>
          <cell r="T712">
            <v>101</v>
          </cell>
          <cell r="U712">
            <v>96.98</v>
          </cell>
          <cell r="V712">
            <v>728599</v>
          </cell>
          <cell r="W712">
            <v>106.3</v>
          </cell>
          <cell r="X712">
            <v>101.39999999999998</v>
          </cell>
          <cell r="Y712">
            <v>766878</v>
          </cell>
          <cell r="Z712">
            <v>104</v>
          </cell>
          <cell r="AA712">
            <v>110</v>
          </cell>
          <cell r="AB712">
            <v>106</v>
          </cell>
          <cell r="AC712">
            <v>11980963</v>
          </cell>
        </row>
        <row r="713">
          <cell r="A713" t="str">
            <v>Rakenduskõrgkoolid</v>
          </cell>
          <cell r="B713" t="str">
            <v>rakenduskorgk</v>
          </cell>
          <cell r="C713" t="str">
            <v>rakenduskorgk</v>
          </cell>
          <cell r="D713" t="str">
            <v>rakenduskõrgkoolid</v>
          </cell>
          <cell r="E713">
            <v>10</v>
          </cell>
          <cell r="F713" t="str">
            <v>teadus-haridusasutused</v>
          </cell>
          <cell r="G713" t="str">
            <v>007</v>
          </cell>
          <cell r="H713" t="str">
            <v>Haridus- ja Teadusministeerium</v>
          </cell>
          <cell r="I713" t="str">
            <v>HTM</v>
          </cell>
          <cell r="J713">
            <v>2</v>
          </cell>
          <cell r="K713">
            <v>7</v>
          </cell>
          <cell r="L713" t="str">
            <v>Keskvalitsuse hallatavad asutused</v>
          </cell>
          <cell r="M713" t="str">
            <v>hallatavad asutused</v>
          </cell>
          <cell r="N713">
            <v>1</v>
          </cell>
          <cell r="O713" t="str">
            <v>ameti- ja hallatavad asutused</v>
          </cell>
          <cell r="P713" t="str">
            <v>juhitööd</v>
          </cell>
          <cell r="Q713">
            <v>25</v>
          </cell>
          <cell r="R713">
            <v>24.9</v>
          </cell>
          <cell r="S713">
            <v>777948</v>
          </cell>
          <cell r="T713">
            <v>46.2</v>
          </cell>
          <cell r="U713">
            <v>46.1</v>
          </cell>
          <cell r="V713">
            <v>1203806</v>
          </cell>
          <cell r="W713">
            <v>52</v>
          </cell>
          <cell r="X713">
            <v>51.9</v>
          </cell>
          <cell r="Y713">
            <v>1419390</v>
          </cell>
          <cell r="Z713">
            <v>38</v>
          </cell>
          <cell r="AA713">
            <v>39</v>
          </cell>
          <cell r="AB713">
            <v>38</v>
          </cell>
          <cell r="AC713">
            <v>13874936</v>
          </cell>
        </row>
        <row r="714">
          <cell r="A714" t="str">
            <v>Rakenduskõrgkoolid</v>
          </cell>
          <cell r="B714" t="str">
            <v>rakenduskorgk</v>
          </cell>
          <cell r="C714" t="str">
            <v>rakenduskorgk</v>
          </cell>
          <cell r="D714" t="str">
            <v>rakenduskõrgkoolid</v>
          </cell>
          <cell r="E714">
            <v>10</v>
          </cell>
          <cell r="F714" t="str">
            <v>teadus-haridusasutused</v>
          </cell>
          <cell r="G714" t="str">
            <v>007</v>
          </cell>
          <cell r="H714" t="str">
            <v>Haridus- ja Teadusministeerium</v>
          </cell>
          <cell r="I714" t="str">
            <v>HTM</v>
          </cell>
          <cell r="J714">
            <v>2</v>
          </cell>
          <cell r="K714">
            <v>7</v>
          </cell>
          <cell r="L714" t="str">
            <v>Keskvalitsuse hallatavad asutused</v>
          </cell>
          <cell r="M714" t="str">
            <v>hallatavad asutused</v>
          </cell>
          <cell r="N714">
            <v>1</v>
          </cell>
          <cell r="O714" t="str">
            <v>ameti- ja hallatavad asutused</v>
          </cell>
          <cell r="P714" t="str">
            <v>sisutööd</v>
          </cell>
          <cell r="Q714">
            <v>539.94999999999993</v>
          </cell>
          <cell r="R714">
            <v>506.76799999999992</v>
          </cell>
          <cell r="S714">
            <v>7080134</v>
          </cell>
          <cell r="T714">
            <v>523.59</v>
          </cell>
          <cell r="U714">
            <v>485.11199999999997</v>
          </cell>
          <cell r="V714">
            <v>6962828</v>
          </cell>
          <cell r="W714">
            <v>601.82000000000005</v>
          </cell>
          <cell r="X714">
            <v>567.04100000000005</v>
          </cell>
          <cell r="Y714">
            <v>8303845</v>
          </cell>
          <cell r="Z714">
            <v>547</v>
          </cell>
          <cell r="AA714">
            <v>595</v>
          </cell>
          <cell r="AB714">
            <v>558</v>
          </cell>
          <cell r="AC714">
            <v>96756689</v>
          </cell>
        </row>
        <row r="715">
          <cell r="A715" t="str">
            <v>Rakenduskõrgkoolid</v>
          </cell>
          <cell r="B715" t="str">
            <v>rakenduskorgk</v>
          </cell>
          <cell r="C715" t="str">
            <v>rakenduskorgk</v>
          </cell>
          <cell r="D715" t="str">
            <v>rakenduskõrgkoolid</v>
          </cell>
          <cell r="E715">
            <v>10</v>
          </cell>
          <cell r="F715" t="str">
            <v>teadus-haridusasutused</v>
          </cell>
          <cell r="G715" t="str">
            <v>007</v>
          </cell>
          <cell r="H715" t="str">
            <v>Haridus- ja Teadusministeerium</v>
          </cell>
          <cell r="I715" t="str">
            <v>HTM</v>
          </cell>
          <cell r="J715">
            <v>2</v>
          </cell>
          <cell r="K715">
            <v>7</v>
          </cell>
          <cell r="L715" t="str">
            <v>Keskvalitsuse hallatavad asutused</v>
          </cell>
          <cell r="M715" t="str">
            <v>hallatavad asutused</v>
          </cell>
          <cell r="N715">
            <v>1</v>
          </cell>
          <cell r="O715" t="str">
            <v>ameti- ja hallatavad asutused</v>
          </cell>
          <cell r="P715" t="str">
            <v>tugitööd</v>
          </cell>
          <cell r="Q715">
            <v>300.2</v>
          </cell>
          <cell r="R715">
            <v>295.7</v>
          </cell>
          <cell r="S715">
            <v>3084196</v>
          </cell>
          <cell r="T715">
            <v>267.10000000000002</v>
          </cell>
          <cell r="U715">
            <v>255.85000000000002</v>
          </cell>
          <cell r="V715">
            <v>2703121</v>
          </cell>
          <cell r="W715">
            <v>303.5</v>
          </cell>
          <cell r="X715">
            <v>299.82499999999999</v>
          </cell>
          <cell r="Y715">
            <v>3053955</v>
          </cell>
          <cell r="Z715">
            <v>267</v>
          </cell>
          <cell r="AA715">
            <v>279</v>
          </cell>
          <cell r="AB715">
            <v>269</v>
          </cell>
          <cell r="AC715">
            <v>34497102</v>
          </cell>
        </row>
        <row r="716">
          <cell r="A716" t="str">
            <v>Vanglad</v>
          </cell>
          <cell r="B716" t="str">
            <v>vanglad</v>
          </cell>
          <cell r="C716" t="str">
            <v>vanglad</v>
          </cell>
          <cell r="D716" t="str">
            <v>vanglad</v>
          </cell>
          <cell r="E716">
            <v>4</v>
          </cell>
          <cell r="F716" t="str">
            <v>sisejulgeoleku asutused</v>
          </cell>
          <cell r="G716" t="str">
            <v>008</v>
          </cell>
          <cell r="H716" t="str">
            <v>Justiitsministeerium</v>
          </cell>
          <cell r="I716" t="str">
            <v>JuM</v>
          </cell>
          <cell r="J716">
            <v>1</v>
          </cell>
          <cell r="K716">
            <v>4</v>
          </cell>
          <cell r="L716" t="str">
            <v>Muud valitsusasutused</v>
          </cell>
          <cell r="M716" t="str">
            <v>ametiasutused</v>
          </cell>
          <cell r="N716">
            <v>1</v>
          </cell>
          <cell r="O716" t="str">
            <v>ameti- ja hallatavad asutused</v>
          </cell>
          <cell r="P716" t="str">
            <v>juhitööd</v>
          </cell>
          <cell r="Q716">
            <v>18</v>
          </cell>
          <cell r="R716">
            <v>17</v>
          </cell>
          <cell r="S716">
            <v>637198</v>
          </cell>
          <cell r="T716">
            <v>20</v>
          </cell>
          <cell r="U716">
            <v>19</v>
          </cell>
          <cell r="V716">
            <v>724904</v>
          </cell>
          <cell r="W716">
            <v>16</v>
          </cell>
          <cell r="X716">
            <v>16</v>
          </cell>
          <cell r="Y716">
            <v>593581</v>
          </cell>
          <cell r="Z716">
            <v>17</v>
          </cell>
          <cell r="AA716">
            <v>17</v>
          </cell>
          <cell r="AB716">
            <v>17</v>
          </cell>
          <cell r="AC716">
            <v>7359024</v>
          </cell>
        </row>
        <row r="717">
          <cell r="A717" t="str">
            <v>Vanglad</v>
          </cell>
          <cell r="B717" t="str">
            <v>vanglad</v>
          </cell>
          <cell r="C717" t="str">
            <v>vanglad</v>
          </cell>
          <cell r="D717" t="str">
            <v>vanglad</v>
          </cell>
          <cell r="E717">
            <v>4</v>
          </cell>
          <cell r="F717" t="str">
            <v>sisejulgeoleku asutused</v>
          </cell>
          <cell r="G717" t="str">
            <v>008</v>
          </cell>
          <cell r="H717" t="str">
            <v>Justiitsministeerium</v>
          </cell>
          <cell r="I717" t="str">
            <v>JuM</v>
          </cell>
          <cell r="J717">
            <v>1</v>
          </cell>
          <cell r="K717">
            <v>4</v>
          </cell>
          <cell r="L717" t="str">
            <v>Muud valitsusasutused</v>
          </cell>
          <cell r="M717" t="str">
            <v>ametiasutused</v>
          </cell>
          <cell r="N717">
            <v>1</v>
          </cell>
          <cell r="O717" t="str">
            <v>ameti- ja hallatavad asutused</v>
          </cell>
          <cell r="P717" t="str">
            <v>sisutööd</v>
          </cell>
          <cell r="Q717">
            <v>1236</v>
          </cell>
          <cell r="R717">
            <v>1234.5</v>
          </cell>
          <cell r="S717">
            <v>16380283</v>
          </cell>
          <cell r="T717">
            <v>1311.5</v>
          </cell>
          <cell r="U717">
            <v>1302.3499999999999</v>
          </cell>
          <cell r="V717">
            <v>17904124</v>
          </cell>
          <cell r="W717">
            <v>1476</v>
          </cell>
          <cell r="X717">
            <v>1467.05</v>
          </cell>
          <cell r="Y717">
            <v>20211371</v>
          </cell>
          <cell r="Z717">
            <v>1502</v>
          </cell>
          <cell r="AA717">
            <v>1562</v>
          </cell>
          <cell r="AB717">
            <v>1502</v>
          </cell>
          <cell r="AC717">
            <v>256613899</v>
          </cell>
        </row>
        <row r="718">
          <cell r="A718" t="str">
            <v>Vanglad</v>
          </cell>
          <cell r="B718" t="str">
            <v>vanglad</v>
          </cell>
          <cell r="C718" t="str">
            <v>vanglad</v>
          </cell>
          <cell r="D718" t="str">
            <v>vanglad</v>
          </cell>
          <cell r="E718">
            <v>4</v>
          </cell>
          <cell r="F718" t="str">
            <v>sisejulgeoleku asutused</v>
          </cell>
          <cell r="G718" t="str">
            <v>008</v>
          </cell>
          <cell r="H718" t="str">
            <v>Justiitsministeerium</v>
          </cell>
          <cell r="I718" t="str">
            <v>JuM</v>
          </cell>
          <cell r="J718">
            <v>1</v>
          </cell>
          <cell r="K718">
            <v>4</v>
          </cell>
          <cell r="L718" t="str">
            <v>Muud valitsusasutused</v>
          </cell>
          <cell r="M718" t="str">
            <v>ametiasutused</v>
          </cell>
          <cell r="N718">
            <v>1</v>
          </cell>
          <cell r="O718" t="str">
            <v>ameti- ja hallatavad asutused</v>
          </cell>
          <cell r="P718" t="str">
            <v>tugitööd</v>
          </cell>
          <cell r="Q718">
            <v>511</v>
          </cell>
          <cell r="R718">
            <v>492.6</v>
          </cell>
          <cell r="S718">
            <v>6500546</v>
          </cell>
          <cell r="T718">
            <v>430.45</v>
          </cell>
          <cell r="U718">
            <v>421.55</v>
          </cell>
          <cell r="V718">
            <v>5218088</v>
          </cell>
          <cell r="W718">
            <v>218</v>
          </cell>
          <cell r="X718">
            <v>218</v>
          </cell>
          <cell r="Y718">
            <v>2483423</v>
          </cell>
          <cell r="Z718">
            <v>198</v>
          </cell>
          <cell r="AA718">
            <v>226</v>
          </cell>
          <cell r="AB718">
            <v>198</v>
          </cell>
          <cell r="AC718">
            <v>27067960</v>
          </cell>
        </row>
        <row r="719">
          <cell r="A719" t="str">
            <v>Üldhariduskoolid</v>
          </cell>
          <cell r="B719" t="str">
            <v>yldhariduskool</v>
          </cell>
          <cell r="C719" t="str">
            <v>yldhariduskool</v>
          </cell>
          <cell r="D719" t="str">
            <v>üldhariduskoolid</v>
          </cell>
          <cell r="E719">
            <v>10</v>
          </cell>
          <cell r="F719" t="str">
            <v>teadus-haridusasutused</v>
          </cell>
          <cell r="G719" t="str">
            <v>007</v>
          </cell>
          <cell r="H719" t="str">
            <v>Haridus- ja Teadusministeerium</v>
          </cell>
          <cell r="I719" t="str">
            <v>HTM</v>
          </cell>
          <cell r="J719">
            <v>2</v>
          </cell>
          <cell r="K719">
            <v>7</v>
          </cell>
          <cell r="L719" t="str">
            <v>Keskvalitsuse hallatavad asutused</v>
          </cell>
          <cell r="M719" t="str">
            <v>hallatavad asutused</v>
          </cell>
          <cell r="N719">
            <v>1</v>
          </cell>
          <cell r="O719" t="str">
            <v>ameti- ja hallatavad asutused</v>
          </cell>
          <cell r="P719" t="str">
            <v>juhitööd</v>
          </cell>
          <cell r="Q719">
            <v>72.25</v>
          </cell>
          <cell r="R719">
            <v>73.772000000000006</v>
          </cell>
          <cell r="S719">
            <v>1499251</v>
          </cell>
          <cell r="T719">
            <v>72.75</v>
          </cell>
          <cell r="U719">
            <v>72.206999999999994</v>
          </cell>
          <cell r="V719">
            <v>1469585</v>
          </cell>
          <cell r="W719">
            <v>72</v>
          </cell>
          <cell r="X719">
            <v>71.349999999999994</v>
          </cell>
          <cell r="Y719">
            <v>1468690</v>
          </cell>
          <cell r="Z719">
            <v>74</v>
          </cell>
          <cell r="AA719">
            <v>74</v>
          </cell>
          <cell r="AB719">
            <v>74</v>
          </cell>
          <cell r="AC719">
            <v>19606960</v>
          </cell>
        </row>
        <row r="720">
          <cell r="A720" t="str">
            <v>Üldhariduskoolid</v>
          </cell>
          <cell r="B720" t="str">
            <v>yldhariduskool</v>
          </cell>
          <cell r="C720" t="str">
            <v>yldhariduskool</v>
          </cell>
          <cell r="D720" t="str">
            <v>üldhariduskoolid</v>
          </cell>
          <cell r="E720">
            <v>10</v>
          </cell>
          <cell r="F720" t="str">
            <v>teadus-haridusasutused</v>
          </cell>
          <cell r="G720" t="str">
            <v>007</v>
          </cell>
          <cell r="H720" t="str">
            <v>Haridus- ja Teadusministeerium</v>
          </cell>
          <cell r="I720" t="str">
            <v>HTM</v>
          </cell>
          <cell r="J720">
            <v>2</v>
          </cell>
          <cell r="K720">
            <v>7</v>
          </cell>
          <cell r="L720" t="str">
            <v>Keskvalitsuse hallatavad asutused</v>
          </cell>
          <cell r="M720" t="str">
            <v>hallatavad asutused</v>
          </cell>
          <cell r="N720">
            <v>1</v>
          </cell>
          <cell r="O720" t="str">
            <v>ameti- ja hallatavad asutused</v>
          </cell>
          <cell r="P720" t="str">
            <v>sisutööd</v>
          </cell>
          <cell r="Q720">
            <v>856.19899999999984</v>
          </cell>
          <cell r="R720">
            <v>844.16899999999998</v>
          </cell>
          <cell r="S720">
            <v>9961711</v>
          </cell>
          <cell r="T720">
            <v>781.36699999999996</v>
          </cell>
          <cell r="U720">
            <v>760.04899999999986</v>
          </cell>
          <cell r="V720">
            <v>8754189</v>
          </cell>
          <cell r="W720">
            <v>860.55800000000011</v>
          </cell>
          <cell r="X720">
            <v>827.59900000000005</v>
          </cell>
          <cell r="Y720">
            <v>9572901</v>
          </cell>
          <cell r="Z720">
            <v>870</v>
          </cell>
          <cell r="AA720">
            <v>906</v>
          </cell>
          <cell r="AB720">
            <v>878</v>
          </cell>
          <cell r="AC720">
            <v>137137519</v>
          </cell>
        </row>
        <row r="721">
          <cell r="A721" t="str">
            <v>Üldhariduskoolid</v>
          </cell>
          <cell r="B721" t="str">
            <v>yldhariduskool</v>
          </cell>
          <cell r="C721" t="str">
            <v>yldhariduskool</v>
          </cell>
          <cell r="D721" t="str">
            <v>üldhariduskoolid</v>
          </cell>
          <cell r="E721">
            <v>10</v>
          </cell>
          <cell r="F721" t="str">
            <v>teadus-haridusasutused</v>
          </cell>
          <cell r="G721" t="str">
            <v>007</v>
          </cell>
          <cell r="H721" t="str">
            <v>Haridus- ja Teadusministeerium</v>
          </cell>
          <cell r="I721" t="str">
            <v>HTM</v>
          </cell>
          <cell r="J721">
            <v>2</v>
          </cell>
          <cell r="K721">
            <v>7</v>
          </cell>
          <cell r="L721" t="str">
            <v>Keskvalitsuse hallatavad asutused</v>
          </cell>
          <cell r="M721" t="str">
            <v>hallatavad asutused</v>
          </cell>
          <cell r="N721">
            <v>1</v>
          </cell>
          <cell r="O721" t="str">
            <v>ameti- ja hallatavad asutused</v>
          </cell>
          <cell r="P721" t="str">
            <v>tugitööd</v>
          </cell>
          <cell r="Q721">
            <v>632.20799999999986</v>
          </cell>
          <cell r="R721">
            <v>617.76800000000003</v>
          </cell>
          <cell r="S721">
            <v>4533757</v>
          </cell>
          <cell r="T721">
            <v>625.02099999999996</v>
          </cell>
          <cell r="U721">
            <v>605.76299999999992</v>
          </cell>
          <cell r="V721">
            <v>4450018</v>
          </cell>
          <cell r="W721">
            <v>567.22299999999996</v>
          </cell>
          <cell r="X721">
            <v>551.74299999999994</v>
          </cell>
          <cell r="Y721">
            <v>3880542</v>
          </cell>
          <cell r="Z721">
            <v>582</v>
          </cell>
          <cell r="AA721">
            <v>599</v>
          </cell>
          <cell r="AB721">
            <v>588</v>
          </cell>
          <cell r="AC721">
            <v>49695082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oND "/>
      <sheetName val="Taotletud summad"/>
      <sheetName val="Maksekate summad 14-20"/>
      <sheetName val="Väljamaksed 07-13"/>
      <sheetName val="Väljamaksed 14-20"/>
      <sheetName val="Kõik kokku"/>
    </sheetNames>
    <sheetDataSet>
      <sheetData sheetId="0" refreshError="1"/>
      <sheetData sheetId="1">
        <row r="5">
          <cell r="F5">
            <v>3352583.59</v>
          </cell>
        </row>
      </sheetData>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ustomProperty" Target="../customProperty12.bin"/><Relationship Id="rId2" Type="http://schemas.openxmlformats.org/officeDocument/2006/relationships/printerSettings" Target="../printerSettings/printerSettings11.bin"/><Relationship Id="rId1" Type="http://schemas.openxmlformats.org/officeDocument/2006/relationships/hyperlink" Target="http://eur-lex.europa.eu/legal-content/ET/TXT/?uri=uriserv:OJ.L_.2015.038.01.0001.01.EST" TargetMode="External"/></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9"/>
  <sheetViews>
    <sheetView workbookViewId="0">
      <pane ySplit="1" topLeftCell="A14" activePane="bottomLeft" state="frozen"/>
      <selection pane="bottomLeft" activeCell="D13" sqref="D13"/>
    </sheetView>
  </sheetViews>
  <sheetFormatPr defaultColWidth="9.140625" defaultRowHeight="12.75" x14ac:dyDescent="0.2"/>
  <cols>
    <col min="1" max="1" width="3" style="277" bestFit="1" customWidth="1"/>
    <col min="2" max="2" width="31.42578125" style="139" customWidth="1"/>
    <col min="3" max="3" width="4.7109375" style="177" bestFit="1" customWidth="1"/>
    <col min="4" max="4" width="53.28515625" style="139" customWidth="1"/>
    <col min="5" max="5" width="4.42578125" style="180" bestFit="1" customWidth="1"/>
    <col min="6" max="6" width="42.28515625" style="139" customWidth="1"/>
    <col min="7" max="7" width="6.140625" style="139" customWidth="1"/>
    <col min="8" max="8" width="27.140625" style="139" customWidth="1"/>
    <col min="9" max="9" width="5.85546875" style="139" customWidth="1"/>
    <col min="10" max="10" width="31.42578125" style="139" customWidth="1"/>
    <col min="11" max="11" width="5.42578125" style="139" customWidth="1"/>
    <col min="12" max="12" width="36.28515625" style="139" customWidth="1"/>
    <col min="13" max="16384" width="9.140625" style="139"/>
  </cols>
  <sheetData>
    <row r="1" spans="1:12" s="137" customFormat="1" ht="38.25" customHeight="1" x14ac:dyDescent="0.2">
      <c r="A1" s="1295" t="s">
        <v>806</v>
      </c>
      <c r="B1" s="1295"/>
      <c r="C1" s="1295" t="s">
        <v>538</v>
      </c>
      <c r="D1" s="1295"/>
      <c r="E1" s="178"/>
      <c r="F1" s="112" t="s">
        <v>948</v>
      </c>
      <c r="G1" s="1295" t="s">
        <v>775</v>
      </c>
      <c r="H1" s="1295"/>
      <c r="I1" s="1295" t="s">
        <v>949</v>
      </c>
      <c r="J1" s="1295"/>
      <c r="K1" s="1295" t="s">
        <v>950</v>
      </c>
      <c r="L1" s="1295"/>
    </row>
    <row r="2" spans="1:12" s="138" customFormat="1" ht="38.25" x14ac:dyDescent="0.2">
      <c r="A2" s="200">
        <v>1</v>
      </c>
      <c r="B2" s="141" t="s">
        <v>800</v>
      </c>
      <c r="C2" s="153" t="s">
        <v>672</v>
      </c>
      <c r="D2" s="141" t="s">
        <v>816</v>
      </c>
      <c r="E2" s="181"/>
      <c r="F2" s="141"/>
      <c r="G2" s="141"/>
      <c r="H2" s="141" t="s">
        <v>1153</v>
      </c>
      <c r="I2" s="141"/>
      <c r="J2" s="141"/>
      <c r="K2" s="141"/>
      <c r="L2" s="141"/>
    </row>
    <row r="3" spans="1:12" s="138" customFormat="1" ht="64.5" customHeight="1" x14ac:dyDescent="0.2">
      <c r="A3" s="200">
        <v>1</v>
      </c>
      <c r="B3" s="141" t="s">
        <v>800</v>
      </c>
      <c r="C3" s="153" t="s">
        <v>523</v>
      </c>
      <c r="D3" s="141" t="s">
        <v>709</v>
      </c>
      <c r="E3" s="181"/>
      <c r="F3" s="141"/>
      <c r="G3" s="141"/>
      <c r="H3" s="141"/>
      <c r="I3" s="141"/>
      <c r="J3" s="141"/>
      <c r="K3" s="141"/>
      <c r="L3" s="141"/>
    </row>
    <row r="4" spans="1:12" s="138" customFormat="1" ht="64.5" customHeight="1" x14ac:dyDescent="0.2">
      <c r="A4" s="200">
        <v>1</v>
      </c>
      <c r="B4" s="141" t="s">
        <v>800</v>
      </c>
      <c r="C4" s="153" t="s">
        <v>524</v>
      </c>
      <c r="D4" s="141" t="s">
        <v>710</v>
      </c>
      <c r="E4" s="181"/>
      <c r="F4" s="141"/>
      <c r="G4" s="141"/>
      <c r="H4" s="141"/>
      <c r="I4" s="141"/>
      <c r="J4" s="141"/>
      <c r="K4" s="141"/>
      <c r="L4" s="141"/>
    </row>
    <row r="5" spans="1:12" s="138" customFormat="1" ht="51" x14ac:dyDescent="0.2">
      <c r="A5" s="200">
        <v>2</v>
      </c>
      <c r="B5" s="141" t="s">
        <v>934</v>
      </c>
      <c r="C5" s="153" t="s">
        <v>674</v>
      </c>
      <c r="D5" s="185" t="s">
        <v>465</v>
      </c>
      <c r="E5" s="181" t="s">
        <v>245</v>
      </c>
      <c r="F5" s="141" t="s">
        <v>572</v>
      </c>
      <c r="G5" s="141"/>
      <c r="H5" s="141"/>
      <c r="I5" s="141"/>
      <c r="J5" s="141"/>
      <c r="K5" s="141"/>
      <c r="L5" s="141"/>
    </row>
    <row r="6" spans="1:12" s="138" customFormat="1" ht="65.25" customHeight="1" x14ac:dyDescent="0.2">
      <c r="A6" s="200">
        <v>2</v>
      </c>
      <c r="B6" s="141" t="s">
        <v>934</v>
      </c>
      <c r="C6" s="153" t="s">
        <v>674</v>
      </c>
      <c r="D6" s="185" t="s">
        <v>465</v>
      </c>
      <c r="E6" s="181" t="s">
        <v>246</v>
      </c>
      <c r="F6" s="65" t="s">
        <v>573</v>
      </c>
      <c r="G6" s="141"/>
      <c r="H6" s="141"/>
      <c r="I6" s="141"/>
      <c r="J6" s="141"/>
      <c r="K6" s="141"/>
      <c r="L6" s="141"/>
    </row>
    <row r="7" spans="1:12" s="138" customFormat="1" ht="38.25" x14ac:dyDescent="0.2">
      <c r="A7" s="200">
        <v>2</v>
      </c>
      <c r="B7" s="141" t="s">
        <v>934</v>
      </c>
      <c r="C7" s="153" t="s">
        <v>567</v>
      </c>
      <c r="D7" s="185" t="s">
        <v>707</v>
      </c>
      <c r="E7" s="181"/>
      <c r="F7" s="65"/>
      <c r="G7" s="141"/>
      <c r="H7" s="141"/>
      <c r="I7" s="141"/>
      <c r="J7" s="141"/>
      <c r="K7" s="141"/>
      <c r="L7" s="141"/>
    </row>
    <row r="8" spans="1:12" s="138" customFormat="1" ht="38.25" x14ac:dyDescent="0.2">
      <c r="A8" s="200">
        <v>2</v>
      </c>
      <c r="B8" s="141" t="s">
        <v>934</v>
      </c>
      <c r="C8" s="153" t="s">
        <v>566</v>
      </c>
      <c r="D8" s="185" t="s">
        <v>708</v>
      </c>
      <c r="E8" s="181"/>
      <c r="F8" s="65"/>
      <c r="G8" s="141"/>
      <c r="H8" s="141"/>
      <c r="I8" s="141"/>
      <c r="J8" s="141"/>
      <c r="K8" s="141"/>
      <c r="L8" s="141"/>
    </row>
    <row r="9" spans="1:12" s="138" customFormat="1" ht="51" x14ac:dyDescent="0.2">
      <c r="A9" s="200">
        <v>3</v>
      </c>
      <c r="B9" s="141" t="s">
        <v>964</v>
      </c>
      <c r="C9" s="171" t="s">
        <v>522</v>
      </c>
      <c r="D9" s="173" t="s">
        <v>706</v>
      </c>
      <c r="E9" s="181"/>
      <c r="F9" s="65"/>
      <c r="G9" s="141"/>
      <c r="H9" s="141"/>
      <c r="I9" s="141"/>
      <c r="J9" s="141"/>
      <c r="K9" s="141"/>
      <c r="L9" s="141"/>
    </row>
    <row r="10" spans="1:12" s="138" customFormat="1" ht="51" x14ac:dyDescent="0.2">
      <c r="A10" s="200">
        <v>4</v>
      </c>
      <c r="B10" s="141" t="s">
        <v>970</v>
      </c>
      <c r="C10" s="153" t="s">
        <v>677</v>
      </c>
      <c r="D10" s="185" t="s">
        <v>678</v>
      </c>
      <c r="E10" s="181" t="s">
        <v>247</v>
      </c>
      <c r="F10" s="65" t="s">
        <v>972</v>
      </c>
      <c r="G10" s="141"/>
      <c r="H10" s="141"/>
      <c r="I10" s="141"/>
      <c r="J10" s="141"/>
      <c r="K10" s="141"/>
      <c r="L10" s="141"/>
    </row>
    <row r="11" spans="1:12" s="138" customFormat="1" ht="165.75" x14ac:dyDescent="0.2">
      <c r="A11" s="200">
        <v>4</v>
      </c>
      <c r="B11" s="141" t="s">
        <v>970</v>
      </c>
      <c r="C11" s="185" t="s">
        <v>679</v>
      </c>
      <c r="D11" s="185" t="s">
        <v>976</v>
      </c>
      <c r="E11" s="181" t="s">
        <v>248</v>
      </c>
      <c r="F11" s="65" t="s">
        <v>574</v>
      </c>
      <c r="G11" s="141"/>
      <c r="H11" s="141"/>
      <c r="I11" s="141"/>
      <c r="J11" s="141"/>
      <c r="K11" s="141"/>
      <c r="L11" s="141"/>
    </row>
    <row r="12" spans="1:12" s="138" customFormat="1" ht="165.75" x14ac:dyDescent="0.2">
      <c r="A12" s="200">
        <v>4</v>
      </c>
      <c r="B12" s="141" t="s">
        <v>970</v>
      </c>
      <c r="C12" s="185" t="s">
        <v>679</v>
      </c>
      <c r="D12" s="185" t="s">
        <v>976</v>
      </c>
      <c r="E12" s="181" t="s">
        <v>249</v>
      </c>
      <c r="F12" s="65" t="s">
        <v>575</v>
      </c>
      <c r="G12" s="141"/>
      <c r="H12" s="141"/>
      <c r="I12" s="141"/>
      <c r="J12" s="141"/>
      <c r="K12" s="141"/>
      <c r="L12" s="141"/>
    </row>
    <row r="13" spans="1:12" s="138" customFormat="1" ht="165.75" x14ac:dyDescent="0.2">
      <c r="A13" s="200">
        <v>4</v>
      </c>
      <c r="B13" s="141" t="s">
        <v>970</v>
      </c>
      <c r="C13" s="185" t="s">
        <v>679</v>
      </c>
      <c r="D13" s="185" t="s">
        <v>976</v>
      </c>
      <c r="E13" s="181" t="s">
        <v>250</v>
      </c>
      <c r="F13" s="65" t="s">
        <v>576</v>
      </c>
      <c r="G13" s="141"/>
      <c r="H13" s="141"/>
      <c r="I13" s="141"/>
      <c r="J13" s="141"/>
      <c r="K13" s="141"/>
      <c r="L13" s="141"/>
    </row>
    <row r="14" spans="1:12" s="138" customFormat="1" ht="38.25" x14ac:dyDescent="0.2">
      <c r="A14" s="200">
        <v>5</v>
      </c>
      <c r="B14" s="141" t="s">
        <v>981</v>
      </c>
      <c r="C14" s="185" t="s">
        <v>682</v>
      </c>
      <c r="D14" s="185" t="s">
        <v>683</v>
      </c>
      <c r="E14" s="181" t="s">
        <v>251</v>
      </c>
      <c r="F14" s="141" t="s">
        <v>577</v>
      </c>
      <c r="G14" s="141"/>
      <c r="H14" s="141"/>
      <c r="I14" s="141"/>
      <c r="J14" s="141"/>
      <c r="K14" s="141"/>
      <c r="L14" s="141"/>
    </row>
    <row r="15" spans="1:12" s="138" customFormat="1" ht="76.5" x14ac:dyDescent="0.2">
      <c r="A15" s="200">
        <v>5</v>
      </c>
      <c r="B15" s="141" t="s">
        <v>981</v>
      </c>
      <c r="C15" s="185" t="s">
        <v>680</v>
      </c>
      <c r="D15" s="185" t="s">
        <v>681</v>
      </c>
      <c r="E15" s="181" t="s">
        <v>252</v>
      </c>
      <c r="F15" s="141" t="s">
        <v>578</v>
      </c>
      <c r="G15" s="141"/>
      <c r="H15" s="141"/>
      <c r="I15" s="141"/>
      <c r="J15" s="141"/>
      <c r="K15" s="141"/>
      <c r="L15" s="141"/>
    </row>
    <row r="16" spans="1:12" s="138" customFormat="1" ht="38.25" x14ac:dyDescent="0.2">
      <c r="A16" s="200">
        <v>6</v>
      </c>
      <c r="B16" s="141" t="s">
        <v>987</v>
      </c>
      <c r="C16" s="185" t="s">
        <v>685</v>
      </c>
      <c r="D16" s="185" t="s">
        <v>686</v>
      </c>
      <c r="E16" s="181" t="s">
        <v>254</v>
      </c>
      <c r="F16" s="141" t="s">
        <v>579</v>
      </c>
      <c r="G16" s="141"/>
      <c r="H16" s="141"/>
      <c r="I16" s="141"/>
      <c r="J16" s="141"/>
      <c r="K16" s="141"/>
      <c r="L16" s="141"/>
    </row>
    <row r="17" spans="1:12" s="138" customFormat="1" ht="40.5" customHeight="1" x14ac:dyDescent="0.2">
      <c r="A17" s="200">
        <v>7</v>
      </c>
      <c r="B17" s="141" t="s">
        <v>998</v>
      </c>
      <c r="C17" s="185" t="s">
        <v>687</v>
      </c>
      <c r="D17" s="185" t="s">
        <v>688</v>
      </c>
      <c r="E17" s="181" t="s">
        <v>255</v>
      </c>
      <c r="F17" s="141" t="s">
        <v>580</v>
      </c>
      <c r="G17" s="141"/>
      <c r="H17" s="141"/>
      <c r="I17" s="141"/>
      <c r="J17" s="141"/>
      <c r="K17" s="141"/>
      <c r="L17" s="141"/>
    </row>
    <row r="18" spans="1:12" s="138" customFormat="1" ht="51" x14ac:dyDescent="0.2">
      <c r="A18" s="200">
        <v>7</v>
      </c>
      <c r="B18" s="141" t="s">
        <v>998</v>
      </c>
      <c r="C18" s="185" t="s">
        <v>687</v>
      </c>
      <c r="D18" s="185" t="s">
        <v>688</v>
      </c>
      <c r="E18" s="181" t="s">
        <v>256</v>
      </c>
      <c r="F18" s="141" t="s">
        <v>1004</v>
      </c>
      <c r="G18" s="141"/>
      <c r="H18" s="141"/>
      <c r="I18" s="141"/>
      <c r="J18" s="141"/>
      <c r="K18" s="141"/>
      <c r="L18" s="141"/>
    </row>
    <row r="19" spans="1:12" s="138" customFormat="1" ht="51" x14ac:dyDescent="0.2">
      <c r="A19" s="200">
        <v>8</v>
      </c>
      <c r="B19" s="141" t="s">
        <v>1007</v>
      </c>
      <c r="C19" s="185" t="s">
        <v>689</v>
      </c>
      <c r="D19" s="185" t="s">
        <v>690</v>
      </c>
      <c r="E19" s="181" t="s">
        <v>258</v>
      </c>
      <c r="F19" s="141" t="s">
        <v>582</v>
      </c>
      <c r="G19" s="141"/>
      <c r="H19" s="141"/>
      <c r="I19" s="141"/>
      <c r="J19" s="141"/>
      <c r="K19" s="141"/>
      <c r="L19" s="141"/>
    </row>
    <row r="20" spans="1:12" s="138" customFormat="1" ht="38.25" x14ac:dyDescent="0.2">
      <c r="A20" s="200">
        <v>8</v>
      </c>
      <c r="B20" s="141" t="s">
        <v>1007</v>
      </c>
      <c r="C20" s="185" t="s">
        <v>691</v>
      </c>
      <c r="D20" s="185" t="s">
        <v>692</v>
      </c>
      <c r="E20" s="181" t="s">
        <v>257</v>
      </c>
      <c r="F20" s="141" t="s">
        <v>581</v>
      </c>
      <c r="G20" s="141"/>
      <c r="H20" s="141"/>
      <c r="I20" s="141"/>
      <c r="J20" s="141"/>
      <c r="K20" s="141"/>
      <c r="L20" s="141"/>
    </row>
    <row r="21" spans="1:12" s="138" customFormat="1" ht="52.5" customHeight="1" x14ac:dyDescent="0.2">
      <c r="A21" s="200">
        <v>9</v>
      </c>
      <c r="B21" s="141" t="s">
        <v>1029</v>
      </c>
      <c r="C21" s="185" t="s">
        <v>1030</v>
      </c>
      <c r="D21" s="185" t="s">
        <v>693</v>
      </c>
      <c r="E21" s="181" t="s">
        <v>259</v>
      </c>
      <c r="F21" s="141" t="s">
        <v>583</v>
      </c>
      <c r="G21" s="141"/>
      <c r="H21" s="141"/>
      <c r="I21" s="141"/>
      <c r="J21" s="141"/>
      <c r="K21" s="141"/>
      <c r="L21" s="141"/>
    </row>
    <row r="22" spans="1:12" s="138" customFormat="1" ht="78.75" customHeight="1" x14ac:dyDescent="0.2">
      <c r="A22" s="200">
        <v>9</v>
      </c>
      <c r="B22" s="141" t="s">
        <v>1029</v>
      </c>
      <c r="C22" s="185" t="s">
        <v>674</v>
      </c>
      <c r="D22" s="185" t="s">
        <v>694</v>
      </c>
      <c r="E22" s="181" t="s">
        <v>1040</v>
      </c>
      <c r="F22" s="141" t="s">
        <v>1041</v>
      </c>
      <c r="G22" s="141"/>
      <c r="H22" s="141"/>
      <c r="I22" s="141"/>
      <c r="J22" s="141"/>
      <c r="K22" s="141"/>
      <c r="L22" s="141"/>
    </row>
    <row r="23" spans="1:12" s="138" customFormat="1" ht="25.5" x14ac:dyDescent="0.2">
      <c r="A23" s="200">
        <v>9</v>
      </c>
      <c r="B23" s="141" t="s">
        <v>1029</v>
      </c>
      <c r="C23" s="185" t="s">
        <v>695</v>
      </c>
      <c r="D23" s="185" t="s">
        <v>696</v>
      </c>
      <c r="E23" s="181" t="s">
        <v>260</v>
      </c>
      <c r="F23" s="141" t="s">
        <v>584</v>
      </c>
      <c r="G23" s="141"/>
      <c r="H23" s="141"/>
      <c r="I23" s="141"/>
      <c r="J23" s="141"/>
      <c r="K23" s="141"/>
      <c r="L23" s="141"/>
    </row>
    <row r="24" spans="1:12" s="138" customFormat="1" ht="25.5" x14ac:dyDescent="0.2">
      <c r="A24" s="200">
        <v>10</v>
      </c>
      <c r="B24" s="141" t="s">
        <v>889</v>
      </c>
      <c r="C24" s="153" t="s">
        <v>697</v>
      </c>
      <c r="D24" s="141" t="s">
        <v>698</v>
      </c>
      <c r="E24" s="181" t="s">
        <v>261</v>
      </c>
      <c r="F24" s="141" t="s">
        <v>891</v>
      </c>
      <c r="G24" s="141"/>
      <c r="H24" s="141"/>
      <c r="I24" s="141"/>
      <c r="J24" s="141"/>
      <c r="K24" s="141"/>
      <c r="L24" s="141"/>
    </row>
    <row r="25" spans="1:12" s="138" customFormat="1" ht="63.75" x14ac:dyDescent="0.2">
      <c r="A25" s="200">
        <v>10</v>
      </c>
      <c r="B25" s="141" t="s">
        <v>889</v>
      </c>
      <c r="C25" s="153" t="s">
        <v>895</v>
      </c>
      <c r="D25" s="141" t="s">
        <v>896</v>
      </c>
      <c r="E25" s="181" t="s">
        <v>262</v>
      </c>
      <c r="F25" s="141" t="s">
        <v>585</v>
      </c>
      <c r="G25" s="141"/>
      <c r="H25" s="141"/>
      <c r="I25" s="141"/>
      <c r="J25" s="141"/>
      <c r="K25" s="141"/>
      <c r="L25" s="141"/>
    </row>
    <row r="26" spans="1:12" s="138" customFormat="1" ht="51" x14ac:dyDescent="0.2">
      <c r="A26" s="184">
        <v>11</v>
      </c>
      <c r="B26" s="185" t="s">
        <v>907</v>
      </c>
      <c r="C26" s="185" t="s">
        <v>699</v>
      </c>
      <c r="D26" s="185" t="s">
        <v>700</v>
      </c>
      <c r="E26" s="181" t="s">
        <v>263</v>
      </c>
      <c r="F26" s="141" t="s">
        <v>586</v>
      </c>
      <c r="G26" s="141"/>
      <c r="H26" s="141"/>
      <c r="I26" s="141"/>
      <c r="J26" s="141"/>
      <c r="K26" s="141"/>
      <c r="L26" s="141"/>
    </row>
    <row r="27" spans="1:12" s="138" customFormat="1" ht="25.5" x14ac:dyDescent="0.2">
      <c r="A27" s="184">
        <v>11</v>
      </c>
      <c r="B27" s="185" t="s">
        <v>907</v>
      </c>
      <c r="C27" s="153" t="s">
        <v>909</v>
      </c>
      <c r="D27" s="141" t="s">
        <v>910</v>
      </c>
      <c r="E27" s="181" t="s">
        <v>264</v>
      </c>
      <c r="F27" s="141" t="s">
        <v>587</v>
      </c>
      <c r="G27" s="141"/>
      <c r="H27" s="141"/>
      <c r="I27" s="141"/>
      <c r="J27" s="141"/>
      <c r="K27" s="141"/>
      <c r="L27" s="141"/>
    </row>
    <row r="28" spans="1:12" s="138" customFormat="1" ht="76.5" x14ac:dyDescent="0.2">
      <c r="A28" s="200">
        <v>12</v>
      </c>
      <c r="B28" s="141" t="s">
        <v>914</v>
      </c>
      <c r="C28" s="153" t="s">
        <v>702</v>
      </c>
      <c r="D28" s="185" t="s">
        <v>701</v>
      </c>
      <c r="E28" s="181" t="s">
        <v>265</v>
      </c>
      <c r="F28" s="141" t="s">
        <v>588</v>
      </c>
      <c r="G28" s="141"/>
      <c r="H28" s="141"/>
      <c r="I28" s="141"/>
      <c r="J28" s="141"/>
      <c r="K28" s="141"/>
      <c r="L28" s="141"/>
    </row>
    <row r="29" spans="1:12" s="138" customFormat="1" ht="51" x14ac:dyDescent="0.2">
      <c r="A29" s="200">
        <v>12</v>
      </c>
      <c r="B29" s="141" t="s">
        <v>914</v>
      </c>
      <c r="C29" s="153" t="s">
        <v>656</v>
      </c>
      <c r="D29" s="141" t="s">
        <v>711</v>
      </c>
      <c r="E29" s="181"/>
      <c r="F29" s="141"/>
      <c r="G29" s="141"/>
      <c r="H29" s="141"/>
      <c r="I29" s="141"/>
      <c r="J29" s="141"/>
      <c r="K29" s="141"/>
      <c r="L29" s="141"/>
    </row>
    <row r="30" spans="1:12" s="138" customFormat="1" ht="25.5" x14ac:dyDescent="0.2">
      <c r="A30" s="200">
        <v>13</v>
      </c>
      <c r="B30" s="141" t="s">
        <v>72</v>
      </c>
      <c r="C30" s="185"/>
      <c r="D30" s="185" t="s">
        <v>703</v>
      </c>
      <c r="E30" s="181" t="s">
        <v>295</v>
      </c>
      <c r="F30" s="141" t="s">
        <v>589</v>
      </c>
      <c r="G30" s="141"/>
      <c r="H30" s="141"/>
      <c r="I30" s="141"/>
      <c r="J30" s="141"/>
      <c r="K30" s="141"/>
      <c r="L30" s="141"/>
    </row>
    <row r="31" spans="1:12" s="138" customFormat="1" ht="51" x14ac:dyDescent="0.2">
      <c r="A31" s="200">
        <v>14</v>
      </c>
      <c r="B31" s="141" t="s">
        <v>72</v>
      </c>
      <c r="C31" s="185"/>
      <c r="D31" s="185" t="s">
        <v>704</v>
      </c>
      <c r="E31" s="181" t="s">
        <v>1050</v>
      </c>
      <c r="F31" s="141" t="s">
        <v>1051</v>
      </c>
      <c r="G31" s="141"/>
      <c r="H31" s="141"/>
      <c r="I31" s="141"/>
      <c r="J31" s="141"/>
      <c r="K31" s="141"/>
      <c r="L31" s="141"/>
    </row>
    <row r="32" spans="1:12" s="138" customFormat="1" x14ac:dyDescent="0.2">
      <c r="A32" s="200"/>
      <c r="B32" s="141"/>
      <c r="C32" s="185"/>
      <c r="D32" s="185"/>
      <c r="E32" s="181"/>
      <c r="F32" s="141"/>
      <c r="G32" s="141"/>
      <c r="H32" s="141"/>
      <c r="I32" s="141"/>
      <c r="J32" s="141"/>
      <c r="K32" s="141"/>
      <c r="L32" s="141"/>
    </row>
    <row r="33" spans="1:12" s="138" customFormat="1" x14ac:dyDescent="0.2">
      <c r="A33" s="200"/>
      <c r="B33" s="141"/>
      <c r="C33" s="185"/>
      <c r="D33" s="185"/>
      <c r="E33" s="181"/>
      <c r="F33" s="141"/>
      <c r="G33" s="141"/>
      <c r="H33" s="141"/>
      <c r="I33" s="141"/>
      <c r="J33" s="141"/>
      <c r="K33" s="141"/>
      <c r="L33" s="141"/>
    </row>
    <row r="34" spans="1:12" s="138" customFormat="1" x14ac:dyDescent="0.2">
      <c r="A34" s="200"/>
      <c r="B34" s="141"/>
      <c r="C34" s="185"/>
      <c r="D34" s="185"/>
      <c r="E34" s="181"/>
      <c r="F34" s="141"/>
      <c r="G34" s="141"/>
      <c r="H34" s="141"/>
      <c r="I34" s="141"/>
      <c r="J34" s="141"/>
      <c r="K34" s="141"/>
      <c r="L34" s="141"/>
    </row>
    <row r="35" spans="1:12" s="138" customFormat="1" x14ac:dyDescent="0.2">
      <c r="A35" s="200"/>
      <c r="B35" s="141"/>
      <c r="C35" s="185"/>
      <c r="D35" s="185"/>
      <c r="E35" s="181"/>
      <c r="F35" s="141"/>
      <c r="G35" s="141"/>
      <c r="H35" s="141"/>
      <c r="I35" s="141"/>
      <c r="J35" s="141"/>
      <c r="K35" s="141"/>
      <c r="L35" s="141"/>
    </row>
    <row r="36" spans="1:12" s="138" customFormat="1" x14ac:dyDescent="0.2">
      <c r="A36" s="200"/>
      <c r="B36" s="141"/>
      <c r="C36" s="153"/>
      <c r="D36" s="141"/>
      <c r="E36" s="181"/>
      <c r="F36" s="141"/>
      <c r="G36" s="141"/>
      <c r="H36" s="141"/>
      <c r="I36" s="141"/>
      <c r="J36" s="141"/>
      <c r="K36" s="141"/>
      <c r="L36" s="141"/>
    </row>
    <row r="37" spans="1:12" s="138" customFormat="1" x14ac:dyDescent="0.2">
      <c r="A37" s="276"/>
      <c r="C37" s="278"/>
      <c r="E37" s="179"/>
    </row>
    <row r="38" spans="1:12" s="138" customFormat="1" x14ac:dyDescent="0.2">
      <c r="A38" s="276"/>
      <c r="C38" s="278"/>
      <c r="E38" s="179"/>
    </row>
    <row r="39" spans="1:12" s="138" customFormat="1" x14ac:dyDescent="0.2">
      <c r="A39" s="276"/>
      <c r="C39" s="278"/>
      <c r="E39" s="179"/>
    </row>
    <row r="40" spans="1:12" s="138" customFormat="1" x14ac:dyDescent="0.2">
      <c r="A40" s="276"/>
      <c r="C40" s="278"/>
      <c r="E40" s="179"/>
    </row>
    <row r="41" spans="1:12" s="138" customFormat="1" x14ac:dyDescent="0.2">
      <c r="A41" s="276"/>
      <c r="C41" s="278"/>
      <c r="E41" s="179"/>
    </row>
    <row r="42" spans="1:12" s="138" customFormat="1" x14ac:dyDescent="0.2">
      <c r="A42" s="276"/>
      <c r="C42" s="278"/>
      <c r="E42" s="179"/>
    </row>
    <row r="43" spans="1:12" s="138" customFormat="1" x14ac:dyDescent="0.2">
      <c r="A43" s="276"/>
      <c r="C43" s="278"/>
      <c r="E43" s="179"/>
    </row>
    <row r="44" spans="1:12" s="138" customFormat="1" x14ac:dyDescent="0.2">
      <c r="A44" s="276"/>
      <c r="C44" s="278"/>
      <c r="E44" s="179"/>
    </row>
    <row r="45" spans="1:12" s="138" customFormat="1" x14ac:dyDescent="0.2">
      <c r="A45" s="276"/>
      <c r="C45" s="278"/>
      <c r="E45" s="179"/>
    </row>
    <row r="46" spans="1:12" s="138" customFormat="1" x14ac:dyDescent="0.2">
      <c r="A46" s="276"/>
      <c r="C46" s="278"/>
      <c r="E46" s="179"/>
    </row>
    <row r="47" spans="1:12" s="138" customFormat="1" x14ac:dyDescent="0.2">
      <c r="A47" s="276"/>
      <c r="C47" s="278"/>
      <c r="E47" s="179"/>
    </row>
    <row r="48" spans="1:12" s="138" customFormat="1" x14ac:dyDescent="0.2">
      <c r="A48" s="276"/>
      <c r="C48" s="278"/>
      <c r="E48" s="179"/>
    </row>
    <row r="49" spans="1:5" s="138" customFormat="1" x14ac:dyDescent="0.2">
      <c r="A49" s="276"/>
      <c r="C49" s="278"/>
      <c r="E49" s="179"/>
    </row>
    <row r="50" spans="1:5" s="138" customFormat="1" x14ac:dyDescent="0.2">
      <c r="A50" s="276"/>
      <c r="C50" s="278"/>
      <c r="E50" s="179"/>
    </row>
    <row r="51" spans="1:5" s="138" customFormat="1" x14ac:dyDescent="0.2">
      <c r="A51" s="276"/>
      <c r="C51" s="278"/>
      <c r="E51" s="179"/>
    </row>
    <row r="52" spans="1:5" s="138" customFormat="1" x14ac:dyDescent="0.2">
      <c r="A52" s="276"/>
      <c r="C52" s="278"/>
      <c r="E52" s="179"/>
    </row>
    <row r="53" spans="1:5" s="138" customFormat="1" x14ac:dyDescent="0.2">
      <c r="A53" s="276"/>
      <c r="C53" s="278"/>
      <c r="E53" s="179"/>
    </row>
    <row r="54" spans="1:5" s="138" customFormat="1" x14ac:dyDescent="0.2">
      <c r="A54" s="276"/>
      <c r="C54" s="278"/>
      <c r="E54" s="179"/>
    </row>
    <row r="55" spans="1:5" s="138" customFormat="1" x14ac:dyDescent="0.2">
      <c r="A55" s="276"/>
      <c r="C55" s="278"/>
      <c r="E55" s="179"/>
    </row>
    <row r="56" spans="1:5" s="138" customFormat="1" x14ac:dyDescent="0.2">
      <c r="A56" s="276"/>
      <c r="C56" s="278"/>
      <c r="E56" s="179"/>
    </row>
    <row r="57" spans="1:5" s="138" customFormat="1" x14ac:dyDescent="0.2">
      <c r="A57" s="276"/>
      <c r="C57" s="278"/>
      <c r="E57" s="179"/>
    </row>
    <row r="58" spans="1:5" s="138" customFormat="1" x14ac:dyDescent="0.2">
      <c r="A58" s="276"/>
      <c r="C58" s="278"/>
      <c r="E58" s="179"/>
    </row>
    <row r="59" spans="1:5" s="138" customFormat="1" x14ac:dyDescent="0.2">
      <c r="A59" s="276"/>
      <c r="C59" s="278"/>
      <c r="E59" s="179"/>
    </row>
  </sheetData>
  <mergeCells count="5">
    <mergeCell ref="A1:B1"/>
    <mergeCell ref="C1:D1"/>
    <mergeCell ref="G1:H1"/>
    <mergeCell ref="I1:J1"/>
    <mergeCell ref="K1:L1"/>
  </mergeCells>
  <pageMargins left="0.7" right="0.7" top="0.75" bottom="0.75" header="0.3" footer="0.3"/>
  <customProperties>
    <customPr name="EpmWorksheetKeyString_GUID" r:id="rId1"/>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53"/>
  <sheetViews>
    <sheetView zoomScale="90" zoomScaleNormal="90" workbookViewId="0">
      <selection activeCell="M8" sqref="M8"/>
    </sheetView>
  </sheetViews>
  <sheetFormatPr defaultRowHeight="12.75" x14ac:dyDescent="0.2"/>
  <cols>
    <col min="1" max="1" width="12" customWidth="1"/>
    <col min="2" max="2" width="6.42578125" customWidth="1"/>
    <col min="3" max="3" width="16.28515625" customWidth="1"/>
    <col min="4" max="4" width="17" customWidth="1"/>
    <col min="5" max="5" width="17.7109375" customWidth="1"/>
    <col min="6" max="6" width="12.28515625" style="90" customWidth="1"/>
    <col min="7" max="7" width="16.42578125" customWidth="1"/>
    <col min="8" max="8" width="17.140625" customWidth="1"/>
    <col min="9" max="9" width="17.7109375" customWidth="1"/>
    <col min="10" max="10" width="18.7109375" customWidth="1"/>
    <col min="11" max="11" width="17.7109375" customWidth="1"/>
    <col min="12" max="12" width="10.85546875" customWidth="1"/>
    <col min="13" max="13" width="17.140625" customWidth="1"/>
    <col min="14" max="14" width="16.85546875" customWidth="1"/>
    <col min="15" max="15" width="20.5703125" customWidth="1"/>
  </cols>
  <sheetData>
    <row r="1" spans="1:15" ht="33.6" customHeight="1" x14ac:dyDescent="0.2">
      <c r="A1" s="1434" t="s">
        <v>558</v>
      </c>
      <c r="B1" s="1434"/>
      <c r="C1" s="1434"/>
      <c r="D1" s="1434"/>
      <c r="E1" s="1434"/>
      <c r="F1" s="1434"/>
      <c r="G1" s="1434"/>
      <c r="H1" s="1434"/>
      <c r="I1" s="1434"/>
      <c r="J1" s="1434"/>
      <c r="K1" s="1434"/>
      <c r="L1" s="1434"/>
      <c r="M1" s="781"/>
    </row>
    <row r="2" spans="1:15" s="97" customFormat="1" ht="69" customHeight="1" x14ac:dyDescent="0.2">
      <c r="A2" s="96" t="s">
        <v>338</v>
      </c>
      <c r="B2" s="96" t="s">
        <v>463</v>
      </c>
      <c r="C2" s="96" t="s">
        <v>721</v>
      </c>
      <c r="D2" s="96" t="s">
        <v>717</v>
      </c>
      <c r="E2" s="96" t="s">
        <v>718</v>
      </c>
      <c r="F2" s="98" t="s">
        <v>738</v>
      </c>
      <c r="G2" s="96" t="s">
        <v>722</v>
      </c>
      <c r="H2" s="96" t="s">
        <v>725</v>
      </c>
      <c r="I2" s="96" t="s">
        <v>724</v>
      </c>
      <c r="J2" s="96" t="s">
        <v>723</v>
      </c>
      <c r="K2" s="96" t="s">
        <v>726</v>
      </c>
      <c r="L2" s="96" t="s">
        <v>562</v>
      </c>
      <c r="M2" s="1082" t="s">
        <v>1355</v>
      </c>
      <c r="N2" s="1148" t="s">
        <v>1384</v>
      </c>
    </row>
    <row r="3" spans="1:15" x14ac:dyDescent="0.2">
      <c r="A3" s="92">
        <v>1</v>
      </c>
      <c r="B3" s="92" t="s">
        <v>8</v>
      </c>
      <c r="C3" s="92" t="s">
        <v>719</v>
      </c>
      <c r="D3" s="92" t="s">
        <v>528</v>
      </c>
      <c r="E3" s="782">
        <v>253786202</v>
      </c>
      <c r="F3" s="783">
        <v>0.85</v>
      </c>
      <c r="G3" s="775">
        <f>E30</f>
        <v>128023875.44</v>
      </c>
      <c r="H3" s="783">
        <f>G3/E3</f>
        <v>0.5044556182766784</v>
      </c>
      <c r="I3" s="775">
        <f>G30</f>
        <v>112609890.8</v>
      </c>
      <c r="J3" s="775">
        <f>H30</f>
        <v>44840380.850000001</v>
      </c>
      <c r="K3" s="783">
        <f>J3/E3</f>
        <v>0.17668565310733481</v>
      </c>
      <c r="L3" s="784">
        <f>J30</f>
        <v>33</v>
      </c>
      <c r="M3" s="775">
        <f>'5_TR'!Z16</f>
        <v>51804013.609999999</v>
      </c>
      <c r="N3" s="1161">
        <f>M3-J3</f>
        <v>6963632.7599999979</v>
      </c>
      <c r="O3" s="1084"/>
    </row>
    <row r="4" spans="1:15" x14ac:dyDescent="0.2">
      <c r="A4" s="92">
        <v>1</v>
      </c>
      <c r="B4" s="92" t="s">
        <v>2</v>
      </c>
      <c r="C4" s="92" t="s">
        <v>719</v>
      </c>
      <c r="D4" s="92" t="s">
        <v>528</v>
      </c>
      <c r="E4" s="782">
        <v>226988484</v>
      </c>
      <c r="F4" s="783">
        <v>0.85</v>
      </c>
      <c r="G4" s="775">
        <f t="shared" ref="G4:L20" si="0">E31</f>
        <v>188785642.31999999</v>
      </c>
      <c r="H4" s="783">
        <f t="shared" ref="H4:H24" si="1">G4/E4</f>
        <v>0.8316970050339646</v>
      </c>
      <c r="I4" s="775">
        <f t="shared" si="0"/>
        <v>188595472.27000001</v>
      </c>
      <c r="J4" s="775">
        <f t="shared" si="0"/>
        <v>78713686.909999996</v>
      </c>
      <c r="K4" s="783">
        <f t="shared" ref="K4:K24" si="2">J4/E4</f>
        <v>0.3467739222840926</v>
      </c>
      <c r="L4" s="784">
        <f t="shared" si="0"/>
        <v>377</v>
      </c>
      <c r="M4" s="775">
        <f>'5_TR'!Z5</f>
        <v>94326110.579999998</v>
      </c>
      <c r="N4" s="1161">
        <f t="shared" ref="N4:N24" si="3">M4-J4</f>
        <v>15612423.670000002</v>
      </c>
      <c r="O4" s="1084"/>
    </row>
    <row r="5" spans="1:15" x14ac:dyDescent="0.2">
      <c r="A5" s="92">
        <v>2</v>
      </c>
      <c r="B5" s="92" t="s">
        <v>8</v>
      </c>
      <c r="C5" s="92" t="s">
        <v>719</v>
      </c>
      <c r="D5" s="92" t="s">
        <v>528</v>
      </c>
      <c r="E5" s="782">
        <v>316241634</v>
      </c>
      <c r="F5" s="783">
        <v>0.69</v>
      </c>
      <c r="G5" s="775">
        <f t="shared" si="0"/>
        <v>283184073.16000003</v>
      </c>
      <c r="H5" s="783">
        <f t="shared" si="1"/>
        <v>0.89546739807194398</v>
      </c>
      <c r="I5" s="775">
        <f t="shared" si="0"/>
        <v>181400170.63</v>
      </c>
      <c r="J5" s="775">
        <f t="shared" si="0"/>
        <v>43005308.420000002</v>
      </c>
      <c r="K5" s="783">
        <f t="shared" si="2"/>
        <v>0.13598876237782151</v>
      </c>
      <c r="L5" s="784">
        <f t="shared" si="0"/>
        <v>159</v>
      </c>
      <c r="M5" s="775">
        <f>'5_TR'!Z27</f>
        <v>46479011.289999999</v>
      </c>
      <c r="N5" s="1161">
        <f t="shared" si="3"/>
        <v>3473702.8699999973</v>
      </c>
      <c r="O5" s="1084"/>
    </row>
    <row r="6" spans="1:15" x14ac:dyDescent="0.2">
      <c r="A6" s="92">
        <v>2</v>
      </c>
      <c r="B6" s="92" t="s">
        <v>2</v>
      </c>
      <c r="C6" s="92" t="s">
        <v>719</v>
      </c>
      <c r="D6" s="92" t="s">
        <v>528</v>
      </c>
      <c r="E6" s="782">
        <v>166325108</v>
      </c>
      <c r="F6" s="783">
        <v>0.85</v>
      </c>
      <c r="G6" s="775">
        <f t="shared" si="0"/>
        <v>126073052.31</v>
      </c>
      <c r="H6" s="783">
        <f t="shared" si="1"/>
        <v>0.75799170567801466</v>
      </c>
      <c r="I6" s="775">
        <f t="shared" si="0"/>
        <v>121541149.05</v>
      </c>
      <c r="J6" s="775">
        <f t="shared" si="0"/>
        <v>48501461.100000001</v>
      </c>
      <c r="K6" s="783">
        <f t="shared" si="2"/>
        <v>0.29160637069900475</v>
      </c>
      <c r="L6" s="784">
        <f t="shared" si="0"/>
        <v>103</v>
      </c>
      <c r="M6" s="775">
        <f>'5_TR'!Z18</f>
        <v>51536279.880000003</v>
      </c>
      <c r="N6" s="1161">
        <f t="shared" si="3"/>
        <v>3034818.7800000012</v>
      </c>
      <c r="O6" s="1084"/>
    </row>
    <row r="7" spans="1:15" ht="14.45" customHeight="1" x14ac:dyDescent="0.2">
      <c r="A7" s="92">
        <v>3</v>
      </c>
      <c r="B7" s="92" t="s">
        <v>2</v>
      </c>
      <c r="C7" s="92" t="s">
        <v>719</v>
      </c>
      <c r="D7" s="92" t="s">
        <v>528</v>
      </c>
      <c r="E7" s="782">
        <v>241052481</v>
      </c>
      <c r="F7" s="783">
        <v>0.85</v>
      </c>
      <c r="G7" s="775">
        <f t="shared" si="0"/>
        <v>230188765.28999999</v>
      </c>
      <c r="H7" s="783">
        <f t="shared" si="1"/>
        <v>0.95493215558316524</v>
      </c>
      <c r="I7" s="775">
        <f t="shared" si="0"/>
        <v>207646607.21000001</v>
      </c>
      <c r="J7" s="775">
        <f t="shared" si="0"/>
        <v>58686354.289999999</v>
      </c>
      <c r="K7" s="783">
        <f t="shared" si="2"/>
        <v>0.2434588270842149</v>
      </c>
      <c r="L7" s="784">
        <f t="shared" si="0"/>
        <v>32</v>
      </c>
      <c r="M7" s="775">
        <f>'5_TR'!Z31</f>
        <v>64682340.380000003</v>
      </c>
      <c r="N7" s="1161">
        <f t="shared" si="3"/>
        <v>5995986.0900000036</v>
      </c>
      <c r="O7" s="1084"/>
    </row>
    <row r="8" spans="1:15" x14ac:dyDescent="0.2">
      <c r="A8" s="92">
        <v>4</v>
      </c>
      <c r="B8" s="92" t="s">
        <v>8</v>
      </c>
      <c r="C8" s="92" t="s">
        <v>719</v>
      </c>
      <c r="D8" s="92" t="s">
        <v>528</v>
      </c>
      <c r="E8" s="782">
        <v>938836536</v>
      </c>
      <c r="F8" s="783">
        <v>0.59060000000000001</v>
      </c>
      <c r="G8" s="775">
        <f t="shared" si="0"/>
        <v>605104839.19000006</v>
      </c>
      <c r="H8" s="783">
        <f t="shared" si="1"/>
        <v>0.64452630035906489</v>
      </c>
      <c r="I8" s="775">
        <f t="shared" si="0"/>
        <v>431575576.60000002</v>
      </c>
      <c r="J8" s="775">
        <f t="shared" si="0"/>
        <v>206045729.69</v>
      </c>
      <c r="K8" s="783">
        <f t="shared" si="2"/>
        <v>0.21946922791040591</v>
      </c>
      <c r="L8" s="784">
        <f t="shared" si="0"/>
        <v>970</v>
      </c>
      <c r="M8" s="775">
        <f>'5_TR'!Z34</f>
        <v>213736576.16999999</v>
      </c>
      <c r="N8" s="1161">
        <f t="shared" si="3"/>
        <v>7690846.4799999893</v>
      </c>
      <c r="O8" s="1084"/>
    </row>
    <row r="9" spans="1:15" x14ac:dyDescent="0.2">
      <c r="A9" s="894" t="s">
        <v>482</v>
      </c>
      <c r="B9" s="894" t="s">
        <v>2</v>
      </c>
      <c r="C9" s="92" t="s">
        <v>719</v>
      </c>
      <c r="D9" s="92" t="s">
        <v>528</v>
      </c>
      <c r="E9" s="782">
        <v>12765958</v>
      </c>
      <c r="F9" s="783">
        <v>0</v>
      </c>
      <c r="G9" s="775">
        <f t="shared" si="0"/>
        <v>0</v>
      </c>
      <c r="H9" s="783">
        <f t="shared" si="1"/>
        <v>0</v>
      </c>
      <c r="I9" s="775">
        <f t="shared" si="0"/>
        <v>0</v>
      </c>
      <c r="J9" s="775">
        <f t="shared" si="0"/>
        <v>0</v>
      </c>
      <c r="K9" s="783">
        <f t="shared" si="2"/>
        <v>0</v>
      </c>
      <c r="L9" s="784">
        <f t="shared" si="0"/>
        <v>0</v>
      </c>
      <c r="M9" s="775">
        <f>'5_TR'!Z47</f>
        <v>0</v>
      </c>
      <c r="N9" s="1149">
        <f t="shared" si="3"/>
        <v>0</v>
      </c>
      <c r="O9" s="1084"/>
    </row>
    <row r="10" spans="1:15" x14ac:dyDescent="0.2">
      <c r="A10" s="92">
        <v>5</v>
      </c>
      <c r="B10" s="92" t="s">
        <v>8</v>
      </c>
      <c r="C10" s="92" t="s">
        <v>719</v>
      </c>
      <c r="D10" s="92" t="s">
        <v>528</v>
      </c>
      <c r="E10" s="782">
        <v>542689778</v>
      </c>
      <c r="F10" s="783">
        <v>0.84160000000000001</v>
      </c>
      <c r="G10" s="775">
        <f t="shared" si="0"/>
        <v>473930556.79000002</v>
      </c>
      <c r="H10" s="783">
        <f t="shared" si="1"/>
        <v>0.87329921439942804</v>
      </c>
      <c r="I10" s="775">
        <f t="shared" si="0"/>
        <v>387180796.52999997</v>
      </c>
      <c r="J10" s="775">
        <f t="shared" si="0"/>
        <v>152812635.25</v>
      </c>
      <c r="K10" s="783">
        <f t="shared" si="2"/>
        <v>0.28158377298567799</v>
      </c>
      <c r="L10" s="784">
        <f t="shared" si="0"/>
        <v>893</v>
      </c>
      <c r="M10" s="775">
        <f>'5_TR'!Z49</f>
        <v>158893349.25</v>
      </c>
      <c r="N10" s="1161">
        <f t="shared" si="3"/>
        <v>6080714</v>
      </c>
      <c r="O10" s="1084"/>
    </row>
    <row r="11" spans="1:15" x14ac:dyDescent="0.2">
      <c r="A11" s="92">
        <v>6</v>
      </c>
      <c r="B11" s="92" t="s">
        <v>49</v>
      </c>
      <c r="C11" s="92" t="s">
        <v>290</v>
      </c>
      <c r="D11" s="92" t="s">
        <v>528</v>
      </c>
      <c r="E11" s="782">
        <v>533131531</v>
      </c>
      <c r="F11" s="783">
        <v>0.40670000000000001</v>
      </c>
      <c r="G11" s="775">
        <f t="shared" si="0"/>
        <v>355923640.66000003</v>
      </c>
      <c r="H11" s="783">
        <f t="shared" si="1"/>
        <v>0.66760943587859189</v>
      </c>
      <c r="I11" s="775">
        <f t="shared" si="0"/>
        <v>149346383.99000001</v>
      </c>
      <c r="J11" s="775">
        <f t="shared" si="0"/>
        <v>220649508.96000001</v>
      </c>
      <c r="K11" s="783">
        <f t="shared" si="2"/>
        <v>0.41387443084847292</v>
      </c>
      <c r="L11" s="784">
        <f t="shared" si="0"/>
        <v>680</v>
      </c>
      <c r="M11" s="775">
        <f>'5_TR'!Z71</f>
        <v>211372182.58000001</v>
      </c>
      <c r="N11" s="1149">
        <f t="shared" si="3"/>
        <v>-9277326.3799999952</v>
      </c>
      <c r="O11" s="1084"/>
    </row>
    <row r="12" spans="1:15" x14ac:dyDescent="0.2">
      <c r="A12" s="92">
        <v>7</v>
      </c>
      <c r="B12" s="92" t="s">
        <v>49</v>
      </c>
      <c r="C12" s="92" t="s">
        <v>290</v>
      </c>
      <c r="D12" s="92" t="s">
        <v>528</v>
      </c>
      <c r="E12" s="782">
        <v>225861859</v>
      </c>
      <c r="F12" s="783">
        <v>0.85</v>
      </c>
      <c r="G12" s="775">
        <f t="shared" si="0"/>
        <v>130414618.77</v>
      </c>
      <c r="H12" s="783">
        <f t="shared" si="1"/>
        <v>0.57740877254534595</v>
      </c>
      <c r="I12" s="775">
        <f t="shared" si="0"/>
        <v>108753920.59999999</v>
      </c>
      <c r="J12" s="775">
        <f t="shared" si="0"/>
        <v>22839282.289999999</v>
      </c>
      <c r="K12" s="783">
        <f t="shared" si="2"/>
        <v>0.10112058047835336</v>
      </c>
      <c r="L12" s="784">
        <f t="shared" si="0"/>
        <v>863</v>
      </c>
      <c r="M12" s="775">
        <f>'5_TR'!Z74</f>
        <v>22023266.210000001</v>
      </c>
      <c r="N12" s="1149">
        <f t="shared" si="3"/>
        <v>-816016.07999999821</v>
      </c>
      <c r="O12" s="1084"/>
    </row>
    <row r="13" spans="1:15" x14ac:dyDescent="0.2">
      <c r="A13" s="92">
        <v>8</v>
      </c>
      <c r="B13" s="92" t="s">
        <v>49</v>
      </c>
      <c r="C13" s="92" t="s">
        <v>290</v>
      </c>
      <c r="D13" s="92" t="s">
        <v>528</v>
      </c>
      <c r="E13" s="782">
        <v>132345836</v>
      </c>
      <c r="F13" s="783">
        <v>0.85</v>
      </c>
      <c r="G13" s="775">
        <f t="shared" si="0"/>
        <v>121978250.8</v>
      </c>
      <c r="H13" s="783">
        <f t="shared" si="1"/>
        <v>0.92166292863192156</v>
      </c>
      <c r="I13" s="775">
        <f t="shared" si="0"/>
        <v>114724506.12</v>
      </c>
      <c r="J13" s="775">
        <f t="shared" si="0"/>
        <v>85951577.540000007</v>
      </c>
      <c r="K13" s="783">
        <f t="shared" si="2"/>
        <v>0.64944678380360987</v>
      </c>
      <c r="L13" s="784">
        <f t="shared" si="0"/>
        <v>112</v>
      </c>
      <c r="M13" s="775">
        <f>'5_TR'!Z79</f>
        <v>86122384.299999997</v>
      </c>
      <c r="N13" s="1161">
        <f t="shared" si="3"/>
        <v>170806.75999999046</v>
      </c>
      <c r="O13" s="1084"/>
    </row>
    <row r="14" spans="1:15" x14ac:dyDescent="0.2">
      <c r="A14" s="92">
        <v>9</v>
      </c>
      <c r="B14" s="92" t="s">
        <v>8</v>
      </c>
      <c r="C14" s="92" t="s">
        <v>719</v>
      </c>
      <c r="D14" s="92" t="s">
        <v>528</v>
      </c>
      <c r="E14" s="782">
        <v>117709233</v>
      </c>
      <c r="F14" s="783">
        <v>0.85</v>
      </c>
      <c r="G14" s="775">
        <f t="shared" si="0"/>
        <v>65128644.810000002</v>
      </c>
      <c r="H14" s="783">
        <f t="shared" si="1"/>
        <v>0.55330107205778833</v>
      </c>
      <c r="I14" s="775">
        <f t="shared" si="0"/>
        <v>52183251.439999998</v>
      </c>
      <c r="J14" s="775">
        <f t="shared" si="0"/>
        <v>49301449.079999998</v>
      </c>
      <c r="K14" s="783">
        <f t="shared" si="2"/>
        <v>0.41884096789586589</v>
      </c>
      <c r="L14" s="784">
        <f t="shared" si="0"/>
        <v>74</v>
      </c>
      <c r="M14" s="775">
        <f>'5_TR'!Z91</f>
        <v>50879712.130000003</v>
      </c>
      <c r="N14" s="1161">
        <f t="shared" si="3"/>
        <v>1578263.0500000045</v>
      </c>
      <c r="O14" s="1084"/>
    </row>
    <row r="15" spans="1:15" x14ac:dyDescent="0.2">
      <c r="A15" s="92">
        <v>10</v>
      </c>
      <c r="B15" s="92" t="s">
        <v>49</v>
      </c>
      <c r="C15" s="92" t="s">
        <v>290</v>
      </c>
      <c r="D15" s="92" t="s">
        <v>528</v>
      </c>
      <c r="E15" s="782">
        <v>577377186</v>
      </c>
      <c r="F15" s="783">
        <v>0.81520000000000004</v>
      </c>
      <c r="G15" s="775">
        <f t="shared" si="0"/>
        <v>476015784.43000001</v>
      </c>
      <c r="H15" s="783">
        <f t="shared" si="1"/>
        <v>0.82444508714966791</v>
      </c>
      <c r="I15" s="775">
        <f t="shared" si="0"/>
        <v>373111476.38999999</v>
      </c>
      <c r="J15" s="775">
        <f t="shared" si="0"/>
        <v>306131828.43000001</v>
      </c>
      <c r="K15" s="783">
        <f t="shared" si="2"/>
        <v>0.53021116153002967</v>
      </c>
      <c r="L15" s="784">
        <f t="shared" si="0"/>
        <v>74</v>
      </c>
      <c r="M15" s="775">
        <f>'5_TR'!Z97</f>
        <v>304198109.30000001</v>
      </c>
      <c r="N15" s="1149">
        <f t="shared" si="3"/>
        <v>-1933719.1299999952</v>
      </c>
      <c r="O15" s="1084"/>
    </row>
    <row r="16" spans="1:15" x14ac:dyDescent="0.2">
      <c r="A16" s="92">
        <v>11</v>
      </c>
      <c r="B16" s="92" t="s">
        <v>8</v>
      </c>
      <c r="C16" s="92" t="s">
        <v>719</v>
      </c>
      <c r="D16" s="92" t="s">
        <v>528</v>
      </c>
      <c r="E16" s="782">
        <v>99336443</v>
      </c>
      <c r="F16" s="783">
        <v>0.85</v>
      </c>
      <c r="G16" s="775">
        <f t="shared" si="0"/>
        <v>80381762.269999996</v>
      </c>
      <c r="H16" s="783">
        <f t="shared" si="1"/>
        <v>0.80918703994665886</v>
      </c>
      <c r="I16" s="775">
        <f t="shared" si="0"/>
        <v>73342629.450000003</v>
      </c>
      <c r="J16" s="775">
        <f t="shared" si="0"/>
        <v>57724423.159999996</v>
      </c>
      <c r="K16" s="783">
        <f t="shared" si="2"/>
        <v>0.58110016240464735</v>
      </c>
      <c r="L16" s="784">
        <f t="shared" si="0"/>
        <v>121</v>
      </c>
      <c r="M16" s="775">
        <f>'5_TR'!Z100</f>
        <v>58934199.719999999</v>
      </c>
      <c r="N16" s="1161">
        <f t="shared" si="3"/>
        <v>1209776.5600000024</v>
      </c>
      <c r="O16" s="1084"/>
    </row>
    <row r="17" spans="1:15" x14ac:dyDescent="0.2">
      <c r="A17" s="92">
        <v>12</v>
      </c>
      <c r="B17" s="92" t="s">
        <v>8</v>
      </c>
      <c r="C17" s="92" t="s">
        <v>719</v>
      </c>
      <c r="D17" s="92" t="s">
        <v>528</v>
      </c>
      <c r="E17" s="782">
        <v>109144697</v>
      </c>
      <c r="F17" s="783">
        <v>0.85</v>
      </c>
      <c r="G17" s="775">
        <f>E45</f>
        <v>37821532.490000002</v>
      </c>
      <c r="H17" s="783">
        <f t="shared" si="1"/>
        <v>0.34652652423415498</v>
      </c>
      <c r="I17" s="775">
        <f>G45</f>
        <v>37029359.520000003</v>
      </c>
      <c r="J17" s="775">
        <f>H45</f>
        <v>20225356.010000002</v>
      </c>
      <c r="K17" s="783">
        <f t="shared" si="2"/>
        <v>0.1853077297012424</v>
      </c>
      <c r="L17" s="784">
        <f>J45</f>
        <v>177</v>
      </c>
      <c r="M17" s="775">
        <f>'5_TR'!Z108</f>
        <v>20560089.719999999</v>
      </c>
      <c r="N17" s="1161">
        <f t="shared" si="3"/>
        <v>334733.70999999717</v>
      </c>
      <c r="O17" s="1084"/>
    </row>
    <row r="18" spans="1:15" x14ac:dyDescent="0.2">
      <c r="A18" s="92">
        <v>12</v>
      </c>
      <c r="B18" s="92" t="s">
        <v>2</v>
      </c>
      <c r="C18" s="92" t="s">
        <v>719</v>
      </c>
      <c r="D18" s="92" t="s">
        <v>528</v>
      </c>
      <c r="E18" s="782">
        <v>35067590</v>
      </c>
      <c r="F18" s="783">
        <v>0.85</v>
      </c>
      <c r="G18" s="775">
        <f>E44</f>
        <v>31822675.16</v>
      </c>
      <c r="H18" s="783">
        <f t="shared" si="1"/>
        <v>0.90746684217535334</v>
      </c>
      <c r="I18" s="775">
        <f>G44</f>
        <v>28725379.059999999</v>
      </c>
      <c r="J18" s="775">
        <f>H44</f>
        <v>11578885.189999999</v>
      </c>
      <c r="K18" s="783">
        <f t="shared" si="2"/>
        <v>0.33018765161791841</v>
      </c>
      <c r="L18" s="784">
        <f>J44</f>
        <v>39</v>
      </c>
      <c r="M18" s="775">
        <f>'5_TR'!Z102</f>
        <v>11813501.67</v>
      </c>
      <c r="N18" s="1161">
        <f t="shared" si="3"/>
        <v>234616.48000000045</v>
      </c>
      <c r="O18" s="1084"/>
    </row>
    <row r="19" spans="1:15" x14ac:dyDescent="0.2">
      <c r="A19" s="92">
        <v>13</v>
      </c>
      <c r="B19" s="92" t="s">
        <v>8</v>
      </c>
      <c r="C19" s="92" t="s">
        <v>719</v>
      </c>
      <c r="D19" s="92" t="s">
        <v>528</v>
      </c>
      <c r="E19" s="782">
        <v>80773350</v>
      </c>
      <c r="F19" s="783">
        <v>0.85</v>
      </c>
      <c r="G19" s="775">
        <f t="shared" si="0"/>
        <v>38002937.93</v>
      </c>
      <c r="H19" s="783">
        <f t="shared" si="1"/>
        <v>0.4704885699305526</v>
      </c>
      <c r="I19" s="775">
        <f t="shared" si="0"/>
        <v>38002937.93</v>
      </c>
      <c r="J19" s="775">
        <f t="shared" si="0"/>
        <v>26285716.82</v>
      </c>
      <c r="K19" s="783">
        <f t="shared" si="2"/>
        <v>0.32542561154143046</v>
      </c>
      <c r="L19" s="784">
        <f t="shared" si="0"/>
        <v>16</v>
      </c>
      <c r="M19" s="775"/>
      <c r="N19" s="1149"/>
      <c r="O19" s="1084"/>
    </row>
    <row r="20" spans="1:15" x14ac:dyDescent="0.2">
      <c r="A20" s="92">
        <v>14</v>
      </c>
      <c r="B20" s="92" t="s">
        <v>49</v>
      </c>
      <c r="C20" s="92" t="s">
        <v>290</v>
      </c>
      <c r="D20" s="92" t="s">
        <v>528</v>
      </c>
      <c r="E20" s="782">
        <v>46245880</v>
      </c>
      <c r="F20" s="783">
        <v>0.85</v>
      </c>
      <c r="G20" s="775">
        <f t="shared" si="0"/>
        <v>21797121.73</v>
      </c>
      <c r="H20" s="783">
        <f t="shared" si="1"/>
        <v>0.47133110517088228</v>
      </c>
      <c r="I20" s="775">
        <f t="shared" si="0"/>
        <v>21797121.73</v>
      </c>
      <c r="J20" s="785">
        <f t="shared" si="0"/>
        <v>14883890.880000001</v>
      </c>
      <c r="K20" s="783">
        <f t="shared" si="2"/>
        <v>0.32184252694510301</v>
      </c>
      <c r="L20" s="784">
        <f t="shared" si="0"/>
        <v>16</v>
      </c>
      <c r="M20" s="775"/>
      <c r="N20" s="1149"/>
      <c r="O20" s="1084"/>
    </row>
    <row r="21" spans="1:15" ht="14.45" customHeight="1" x14ac:dyDescent="0.2">
      <c r="A21" s="91" t="s">
        <v>528</v>
      </c>
      <c r="B21" s="91" t="s">
        <v>8</v>
      </c>
      <c r="C21" s="91" t="s">
        <v>719</v>
      </c>
      <c r="D21" s="91"/>
      <c r="E21" s="776">
        <f>C49</f>
        <v>2458517873</v>
      </c>
      <c r="F21" s="95">
        <v>0.72160000000000002</v>
      </c>
      <c r="G21" s="776">
        <f>G3+G5+G8+G10+G14+G16+G17+G19</f>
        <v>1711578222.0800002</v>
      </c>
      <c r="H21" s="895">
        <f t="shared" si="1"/>
        <v>0.69618294862809005</v>
      </c>
      <c r="I21" s="776">
        <f>I3+I5+I8+I10+I14+I16+I17+I19</f>
        <v>1313324612.9000001</v>
      </c>
      <c r="J21" s="776">
        <f>J3+J5+J8+J10+J14+J16+J17+J19</f>
        <v>600240999.28000009</v>
      </c>
      <c r="K21" s="95">
        <f t="shared" si="2"/>
        <v>0.24414750279913872</v>
      </c>
      <c r="L21" s="778">
        <f>L3+L5+L8+L10+L14+L16+L17+L19</f>
        <v>2443</v>
      </c>
      <c r="M21" s="776">
        <f>M3+M5+M8+M10+M14+M16+M17+M19</f>
        <v>601286951.88999999</v>
      </c>
      <c r="N21" s="1150">
        <f t="shared" si="3"/>
        <v>1045952.6099998951</v>
      </c>
      <c r="O21" s="1084"/>
    </row>
    <row r="22" spans="1:15" x14ac:dyDescent="0.2">
      <c r="A22" s="91" t="s">
        <v>528</v>
      </c>
      <c r="B22" s="91" t="s">
        <v>2</v>
      </c>
      <c r="C22" s="91" t="s">
        <v>719</v>
      </c>
      <c r="D22" s="91"/>
      <c r="E22" s="776">
        <f>C48</f>
        <v>682199621</v>
      </c>
      <c r="F22" s="95">
        <v>0.85</v>
      </c>
      <c r="G22" s="776">
        <f>G4+G6+G7+G18</f>
        <v>576870135.07999992</v>
      </c>
      <c r="H22" s="895">
        <f t="shared" si="1"/>
        <v>0.84560313040689883</v>
      </c>
      <c r="I22" s="776">
        <f>I4+I6+I7+I18</f>
        <v>546508607.58999991</v>
      </c>
      <c r="J22" s="776">
        <f>J4+J6+J7+J18</f>
        <v>197480387.48999998</v>
      </c>
      <c r="K22" s="95">
        <f t="shared" si="2"/>
        <v>0.28947595602665982</v>
      </c>
      <c r="L22" s="94">
        <f>L4+L6+L7+L18</f>
        <v>551</v>
      </c>
      <c r="M22" s="776">
        <f>M4+M6+M7+M18</f>
        <v>222358232.50999999</v>
      </c>
      <c r="N22" s="1150">
        <f t="shared" si="3"/>
        <v>24877845.020000011</v>
      </c>
      <c r="O22" s="1084"/>
    </row>
    <row r="23" spans="1:15" x14ac:dyDescent="0.2">
      <c r="A23" s="91" t="s">
        <v>528</v>
      </c>
      <c r="B23" s="91" t="s">
        <v>49</v>
      </c>
      <c r="C23" s="92" t="s">
        <v>290</v>
      </c>
      <c r="D23" s="91"/>
      <c r="E23" s="776">
        <f>C50</f>
        <v>1514962292</v>
      </c>
      <c r="F23" s="95">
        <v>0.6694</v>
      </c>
      <c r="G23" s="776">
        <f>G11+G12+G13+G15+G20</f>
        <v>1106129416.3900001</v>
      </c>
      <c r="H23" s="895">
        <f t="shared" si="1"/>
        <v>0.73013659959135147</v>
      </c>
      <c r="I23" s="776">
        <f>I11+I12+I13+I15+I20</f>
        <v>767733408.83000004</v>
      </c>
      <c r="J23" s="776">
        <f>J11+J12+J13+J15+J20</f>
        <v>650456088.10000002</v>
      </c>
      <c r="K23" s="95">
        <f t="shared" si="2"/>
        <v>0.42935463907902999</v>
      </c>
      <c r="L23" s="94">
        <f>L11+L12+L13+L15+L20</f>
        <v>1745</v>
      </c>
      <c r="M23" s="776">
        <f>M11+M12+M13+M15+M20</f>
        <v>623715942.3900001</v>
      </c>
      <c r="N23" s="1150">
        <f t="shared" si="3"/>
        <v>-26740145.709999919</v>
      </c>
      <c r="O23" s="1084"/>
    </row>
    <row r="24" spans="1:15" ht="12.6" customHeight="1" x14ac:dyDescent="0.2">
      <c r="A24" s="91" t="s">
        <v>720</v>
      </c>
      <c r="B24" s="91"/>
      <c r="C24" s="91"/>
      <c r="D24" s="91"/>
      <c r="E24" s="776">
        <f>SUM(E3:E20)</f>
        <v>4655679786</v>
      </c>
      <c r="F24" s="95">
        <v>0.72260000000000002</v>
      </c>
      <c r="G24" s="776">
        <f>SUM(G21:G23)</f>
        <v>3394577773.5500002</v>
      </c>
      <c r="H24" s="895">
        <f t="shared" si="1"/>
        <v>0.72912612756525175</v>
      </c>
      <c r="I24" s="776">
        <f>SUM(I21:I23)</f>
        <v>2627566629.3200002</v>
      </c>
      <c r="J24" s="776">
        <f>SUM(J21:J23)</f>
        <v>1448177474.8700001</v>
      </c>
      <c r="K24" s="95">
        <f t="shared" si="2"/>
        <v>0.31105607374991406</v>
      </c>
      <c r="L24" s="94">
        <f>SUM(L21:L23)</f>
        <v>4739</v>
      </c>
      <c r="M24" s="776">
        <f>SUM(M3:M20)</f>
        <v>1447361126.7900002</v>
      </c>
      <c r="N24" s="1150">
        <f t="shared" si="3"/>
        <v>-816348.07999992371</v>
      </c>
      <c r="O24" s="1084"/>
    </row>
    <row r="25" spans="1:15" x14ac:dyDescent="0.2">
      <c r="A25" s="42"/>
      <c r="B25" s="42"/>
      <c r="C25" s="42"/>
      <c r="D25" s="42"/>
      <c r="E25" s="42"/>
      <c r="F25" s="103"/>
      <c r="G25" s="42"/>
      <c r="H25" s="42"/>
      <c r="I25" s="42"/>
      <c r="J25" s="42"/>
      <c r="K25" s="42"/>
      <c r="L25" s="42"/>
      <c r="M25" s="1084"/>
      <c r="N25" s="1084"/>
    </row>
    <row r="26" spans="1:15" ht="30" customHeight="1" x14ac:dyDescent="0.2">
      <c r="A26" s="1435" t="s">
        <v>739</v>
      </c>
      <c r="B26" s="1435"/>
      <c r="C26" s="1435"/>
      <c r="D26" s="1435"/>
      <c r="E26" s="1435"/>
      <c r="F26" s="1435"/>
      <c r="G26" s="1435"/>
      <c r="H26" s="1435"/>
      <c r="I26" s="1435"/>
      <c r="J26" s="1435"/>
      <c r="K26" s="1435"/>
      <c r="L26" s="1435"/>
    </row>
    <row r="27" spans="1:15" ht="134.25" customHeight="1" x14ac:dyDescent="0.2">
      <c r="A27" s="1436" t="s">
        <v>1410</v>
      </c>
      <c r="B27" s="1436"/>
      <c r="C27" s="1436"/>
      <c r="D27" s="1436"/>
      <c r="E27" s="1436"/>
      <c r="F27" s="1436"/>
      <c r="G27" s="1436"/>
      <c r="H27" s="1436"/>
      <c r="I27" s="1436"/>
      <c r="J27" s="1436"/>
      <c r="K27" s="1436"/>
      <c r="L27" s="1436"/>
    </row>
    <row r="28" spans="1:15" x14ac:dyDescent="0.2">
      <c r="A28" s="42"/>
      <c r="B28" s="42"/>
      <c r="C28" s="42"/>
      <c r="D28" s="42"/>
      <c r="E28" s="42"/>
      <c r="F28" s="103"/>
      <c r="G28" s="42"/>
      <c r="H28" s="42"/>
      <c r="I28" s="42"/>
      <c r="J28" s="42"/>
      <c r="K28" s="42"/>
      <c r="L28" s="42"/>
    </row>
    <row r="29" spans="1:15" ht="63.75" x14ac:dyDescent="0.2">
      <c r="A29" s="101" t="s">
        <v>338</v>
      </c>
      <c r="B29" s="101" t="s">
        <v>463</v>
      </c>
      <c r="C29" s="101" t="s">
        <v>728</v>
      </c>
      <c r="D29" s="101" t="s">
        <v>727</v>
      </c>
      <c r="E29" s="101" t="s">
        <v>559</v>
      </c>
      <c r="F29" s="102" t="s">
        <v>729</v>
      </c>
      <c r="G29" s="101" t="s">
        <v>560</v>
      </c>
      <c r="H29" s="101" t="s">
        <v>561</v>
      </c>
      <c r="I29" s="102" t="s">
        <v>730</v>
      </c>
      <c r="J29" s="101" t="s">
        <v>562</v>
      </c>
      <c r="K29" s="42"/>
    </row>
    <row r="30" spans="1:15" x14ac:dyDescent="0.2">
      <c r="A30" s="99" t="s">
        <v>713</v>
      </c>
      <c r="B30" s="99" t="s">
        <v>8</v>
      </c>
      <c r="C30" s="893">
        <v>253786202</v>
      </c>
      <c r="D30" s="100">
        <f>202278148+35696145</f>
        <v>237974293</v>
      </c>
      <c r="E30" s="775">
        <v>128023875.44</v>
      </c>
      <c r="F30" s="786">
        <f>E30/D30</f>
        <v>0.53797355094989185</v>
      </c>
      <c r="G30" s="775">
        <v>112609890.8</v>
      </c>
      <c r="H30" s="775">
        <v>44840380.850000001</v>
      </c>
      <c r="I30" s="786">
        <f t="shared" ref="I30:I50" si="4">H30/D30</f>
        <v>0.18842531386362812</v>
      </c>
      <c r="J30" s="784">
        <v>33</v>
      </c>
      <c r="K30" s="42"/>
    </row>
    <row r="31" spans="1:15" x14ac:dyDescent="0.2">
      <c r="A31" s="99" t="s">
        <v>713</v>
      </c>
      <c r="B31" s="99" t="s">
        <v>2</v>
      </c>
      <c r="C31" s="893">
        <v>226988484</v>
      </c>
      <c r="D31" s="100">
        <f>181363798+32005377</f>
        <v>213369175</v>
      </c>
      <c r="E31" s="775">
        <v>188785642.31999999</v>
      </c>
      <c r="F31" s="786">
        <f t="shared" ref="F31:F51" si="5">E31/D31</f>
        <v>0.88478404774260389</v>
      </c>
      <c r="G31" s="775">
        <v>188595472.27000001</v>
      </c>
      <c r="H31" s="775">
        <v>78713686.909999996</v>
      </c>
      <c r="I31" s="786">
        <f t="shared" si="4"/>
        <v>0.36890842789264194</v>
      </c>
      <c r="J31" s="784">
        <v>377</v>
      </c>
      <c r="K31" s="42"/>
    </row>
    <row r="32" spans="1:15" x14ac:dyDescent="0.2">
      <c r="A32" s="99" t="s">
        <v>712</v>
      </c>
      <c r="B32" s="99" t="s">
        <v>8</v>
      </c>
      <c r="C32" s="893">
        <v>316241634</v>
      </c>
      <c r="D32" s="100">
        <v>296540863</v>
      </c>
      <c r="E32" s="775">
        <v>283184073.16000003</v>
      </c>
      <c r="F32" s="786">
        <f t="shared" si="5"/>
        <v>0.95495801251512524</v>
      </c>
      <c r="G32" s="775">
        <v>181400170.63</v>
      </c>
      <c r="H32" s="775">
        <v>43005308.420000002</v>
      </c>
      <c r="I32" s="786">
        <f t="shared" si="4"/>
        <v>0.14502321192745704</v>
      </c>
      <c r="J32" s="784">
        <v>159</v>
      </c>
      <c r="K32" s="42"/>
    </row>
    <row r="33" spans="1:11" x14ac:dyDescent="0.2">
      <c r="A33" s="99" t="s">
        <v>712</v>
      </c>
      <c r="B33" s="99" t="s">
        <v>2</v>
      </c>
      <c r="C33" s="893">
        <v>166325108</v>
      </c>
      <c r="D33" s="100">
        <v>156345602</v>
      </c>
      <c r="E33" s="775">
        <v>126073052.31</v>
      </c>
      <c r="F33" s="786">
        <f t="shared" si="5"/>
        <v>0.80637415250094469</v>
      </c>
      <c r="G33" s="775">
        <v>121541149.05</v>
      </c>
      <c r="H33" s="775">
        <v>48501461.100000001</v>
      </c>
      <c r="I33" s="786">
        <f t="shared" si="4"/>
        <v>0.31021954234440186</v>
      </c>
      <c r="J33" s="784">
        <v>103</v>
      </c>
      <c r="K33" s="42"/>
    </row>
    <row r="34" spans="1:11" ht="14.45" customHeight="1" x14ac:dyDescent="0.2">
      <c r="A34" s="99" t="s">
        <v>714</v>
      </c>
      <c r="B34" s="99" t="s">
        <v>2</v>
      </c>
      <c r="C34" s="893">
        <v>241052481</v>
      </c>
      <c r="D34" s="100">
        <v>226589332</v>
      </c>
      <c r="E34" s="775">
        <v>230188765.28999999</v>
      </c>
      <c r="F34" s="786">
        <f t="shared" si="5"/>
        <v>1.015885272524657</v>
      </c>
      <c r="G34" s="775">
        <v>207646607.21000001</v>
      </c>
      <c r="H34" s="775">
        <v>58686354.289999999</v>
      </c>
      <c r="I34" s="786">
        <f t="shared" si="4"/>
        <v>0.25899875237727432</v>
      </c>
      <c r="J34" s="784">
        <v>32</v>
      </c>
      <c r="K34" s="42"/>
    </row>
    <row r="35" spans="1:11" x14ac:dyDescent="0.2">
      <c r="A35" s="99" t="s">
        <v>482</v>
      </c>
      <c r="B35" s="99" t="s">
        <v>8</v>
      </c>
      <c r="C35" s="893">
        <v>938836536</v>
      </c>
      <c r="D35" s="100">
        <v>880350234</v>
      </c>
      <c r="E35" s="775">
        <v>605104839.19000006</v>
      </c>
      <c r="F35" s="786">
        <f>E35/D35</f>
        <v>0.68734557659014617</v>
      </c>
      <c r="G35" s="775">
        <v>431575576.60000002</v>
      </c>
      <c r="H35" s="775">
        <v>206045729.69</v>
      </c>
      <c r="I35" s="786">
        <f t="shared" si="4"/>
        <v>0.23404972445318847</v>
      </c>
      <c r="J35" s="784">
        <v>970</v>
      </c>
      <c r="K35" s="42"/>
    </row>
    <row r="36" spans="1:11" x14ac:dyDescent="0.2">
      <c r="A36" s="99" t="s">
        <v>482</v>
      </c>
      <c r="B36" s="99" t="s">
        <v>2</v>
      </c>
      <c r="C36" s="893">
        <v>12765958</v>
      </c>
      <c r="D36" s="100">
        <v>12000000</v>
      </c>
      <c r="E36" s="775">
        <v>0</v>
      </c>
      <c r="F36" s="786">
        <f>E36/D36</f>
        <v>0</v>
      </c>
      <c r="G36" s="775">
        <v>0</v>
      </c>
      <c r="H36" s="775">
        <v>0</v>
      </c>
      <c r="I36" s="786">
        <f t="shared" si="4"/>
        <v>0</v>
      </c>
      <c r="J36" s="784">
        <v>0</v>
      </c>
      <c r="K36" s="42"/>
    </row>
    <row r="37" spans="1:11" x14ac:dyDescent="0.2">
      <c r="A37" s="99" t="s">
        <v>733</v>
      </c>
      <c r="B37" s="99" t="s">
        <v>8</v>
      </c>
      <c r="C37" s="893">
        <v>542689778</v>
      </c>
      <c r="D37" s="100">
        <v>508882062</v>
      </c>
      <c r="E37" s="775">
        <v>473930556.79000002</v>
      </c>
      <c r="F37" s="786">
        <f t="shared" si="5"/>
        <v>0.93131708146159808</v>
      </c>
      <c r="G37" s="775">
        <v>387180796.52999997</v>
      </c>
      <c r="H37" s="775">
        <v>152812635.25</v>
      </c>
      <c r="I37" s="786">
        <f t="shared" si="4"/>
        <v>0.30029086631471791</v>
      </c>
      <c r="J37" s="784">
        <v>893</v>
      </c>
      <c r="K37" s="42"/>
    </row>
    <row r="38" spans="1:11" x14ac:dyDescent="0.2">
      <c r="A38" s="99" t="s">
        <v>732</v>
      </c>
      <c r="B38" s="99" t="s">
        <v>49</v>
      </c>
      <c r="C38" s="893">
        <v>533131531</v>
      </c>
      <c r="D38" s="100">
        <v>499911301</v>
      </c>
      <c r="E38" s="775">
        <v>355923640.66000003</v>
      </c>
      <c r="F38" s="786">
        <f t="shared" si="5"/>
        <v>0.71197358400985622</v>
      </c>
      <c r="G38" s="775">
        <v>149346383.99000001</v>
      </c>
      <c r="H38" s="775">
        <v>220649508.96000001</v>
      </c>
      <c r="I38" s="786">
        <f t="shared" si="4"/>
        <v>0.4413773173733474</v>
      </c>
      <c r="J38" s="784">
        <v>680</v>
      </c>
      <c r="K38" s="42"/>
    </row>
    <row r="39" spans="1:11" x14ac:dyDescent="0.2">
      <c r="A39" s="99" t="s">
        <v>471</v>
      </c>
      <c r="B39" s="99" t="s">
        <v>49</v>
      </c>
      <c r="C39" s="893">
        <v>225861859</v>
      </c>
      <c r="D39" s="100">
        <v>211788065</v>
      </c>
      <c r="E39" s="775">
        <v>130414618.77</v>
      </c>
      <c r="F39" s="786">
        <f t="shared" si="5"/>
        <v>0.61577888617094634</v>
      </c>
      <c r="G39" s="775">
        <v>108753920.59999999</v>
      </c>
      <c r="H39" s="775">
        <v>22839282.289999999</v>
      </c>
      <c r="I39" s="786">
        <f t="shared" si="4"/>
        <v>0.10784027083868017</v>
      </c>
      <c r="J39" s="784">
        <v>863</v>
      </c>
      <c r="K39" s="42"/>
    </row>
    <row r="40" spans="1:11" x14ac:dyDescent="0.2">
      <c r="A40" s="99" t="s">
        <v>731</v>
      </c>
      <c r="B40" s="99" t="s">
        <v>49</v>
      </c>
      <c r="C40" s="893">
        <v>132345836</v>
      </c>
      <c r="D40" s="100">
        <f>105485130+18615024</f>
        <v>124100154</v>
      </c>
      <c r="E40" s="775">
        <v>121978250.8</v>
      </c>
      <c r="F40" s="786">
        <f t="shared" si="5"/>
        <v>0.98290168761595575</v>
      </c>
      <c r="G40" s="775">
        <v>114724506.12</v>
      </c>
      <c r="H40" s="775">
        <v>85951577.540000007</v>
      </c>
      <c r="I40" s="786">
        <f t="shared" si="4"/>
        <v>0.69259847606635527</v>
      </c>
      <c r="J40" s="784">
        <v>112</v>
      </c>
      <c r="K40" s="42"/>
    </row>
    <row r="41" spans="1:11" x14ac:dyDescent="0.2">
      <c r="A41" s="99" t="s">
        <v>734</v>
      </c>
      <c r="B41" s="99" t="s">
        <v>8</v>
      </c>
      <c r="C41" s="893">
        <v>117709233</v>
      </c>
      <c r="D41" s="100">
        <f>93819149+16556320</f>
        <v>110375469</v>
      </c>
      <c r="E41" s="775">
        <v>65128644.810000002</v>
      </c>
      <c r="F41" s="786">
        <f t="shared" si="5"/>
        <v>0.59006448987319815</v>
      </c>
      <c r="G41" s="775">
        <v>52183251.439999998</v>
      </c>
      <c r="H41" s="775">
        <v>49301449.079999998</v>
      </c>
      <c r="I41" s="786">
        <f t="shared" si="4"/>
        <v>0.44667034737582856</v>
      </c>
      <c r="J41" s="784">
        <v>74</v>
      </c>
      <c r="K41" s="42"/>
    </row>
    <row r="42" spans="1:11" x14ac:dyDescent="0.2">
      <c r="A42" s="99" t="s">
        <v>483</v>
      </c>
      <c r="B42" s="99" t="s">
        <v>49</v>
      </c>
      <c r="C42" s="893">
        <v>577377186</v>
      </c>
      <c r="D42" s="100">
        <f>441352739+100051504</f>
        <v>541404243</v>
      </c>
      <c r="E42" s="775">
        <v>476015784.43000001</v>
      </c>
      <c r="F42" s="786">
        <f t="shared" si="5"/>
        <v>0.87922433299068181</v>
      </c>
      <c r="G42" s="775">
        <v>373111476.38999999</v>
      </c>
      <c r="H42" s="775">
        <v>306131828.43000001</v>
      </c>
      <c r="I42" s="786">
        <f t="shared" si="4"/>
        <v>0.56544039391652867</v>
      </c>
      <c r="J42" s="784">
        <v>74</v>
      </c>
      <c r="K42" s="42"/>
    </row>
    <row r="43" spans="1:11" x14ac:dyDescent="0.2">
      <c r="A43" s="99" t="s">
        <v>735</v>
      </c>
      <c r="B43" s="99" t="s">
        <v>8</v>
      </c>
      <c r="C43" s="893">
        <v>99336443</v>
      </c>
      <c r="D43" s="100">
        <f>79175270+13972107</f>
        <v>93147377</v>
      </c>
      <c r="E43" s="775">
        <v>80381762.269999996</v>
      </c>
      <c r="F43" s="786">
        <f t="shared" si="5"/>
        <v>0.86295250450262273</v>
      </c>
      <c r="G43" s="775">
        <v>73342629.450000003</v>
      </c>
      <c r="H43" s="775">
        <v>57724423.159999996</v>
      </c>
      <c r="I43" s="786">
        <f t="shared" si="4"/>
        <v>0.61971066732238733</v>
      </c>
      <c r="J43" s="784">
        <v>121</v>
      </c>
      <c r="K43" s="42"/>
    </row>
    <row r="44" spans="1:11" x14ac:dyDescent="0.2">
      <c r="A44" s="99" t="s">
        <v>715</v>
      </c>
      <c r="B44" s="99" t="s">
        <v>2</v>
      </c>
      <c r="C44" s="893">
        <v>35067590</v>
      </c>
      <c r="D44" s="100">
        <v>32963535</v>
      </c>
      <c r="E44" s="775">
        <v>31822675.16</v>
      </c>
      <c r="F44" s="786">
        <f t="shared" si="5"/>
        <v>0.96539024591870992</v>
      </c>
      <c r="G44" s="775">
        <v>28725379.059999999</v>
      </c>
      <c r="H44" s="775">
        <v>11578885.189999999</v>
      </c>
      <c r="I44" s="786">
        <f t="shared" si="4"/>
        <v>0.35126345490554939</v>
      </c>
      <c r="J44" s="784">
        <v>39</v>
      </c>
      <c r="K44" s="42"/>
    </row>
    <row r="45" spans="1:11" x14ac:dyDescent="0.2">
      <c r="A45" s="99" t="s">
        <v>715</v>
      </c>
      <c r="B45" s="99" t="s">
        <v>8</v>
      </c>
      <c r="C45" s="893">
        <v>109144697</v>
      </c>
      <c r="D45" s="100">
        <v>102345356</v>
      </c>
      <c r="E45" s="775">
        <v>37821532.490000002</v>
      </c>
      <c r="F45" s="786">
        <f t="shared" si="5"/>
        <v>0.36954810621793138</v>
      </c>
      <c r="G45" s="775">
        <v>37029359.520000003</v>
      </c>
      <c r="H45" s="775">
        <v>20225356.010000002</v>
      </c>
      <c r="I45" s="786">
        <f t="shared" si="4"/>
        <v>0.19761869810682961</v>
      </c>
      <c r="J45" s="784">
        <v>177</v>
      </c>
      <c r="K45" s="42"/>
    </row>
    <row r="46" spans="1:11" x14ac:dyDescent="0.2">
      <c r="A46" s="99" t="s">
        <v>736</v>
      </c>
      <c r="B46" s="99" t="s">
        <v>8</v>
      </c>
      <c r="C46" s="892">
        <v>80773350</v>
      </c>
      <c r="D46" s="100">
        <f>68657347+12116002</f>
        <v>80773349</v>
      </c>
      <c r="E46" s="775">
        <v>38002937.93</v>
      </c>
      <c r="F46" s="786">
        <f t="shared" si="5"/>
        <v>0.47048857575535219</v>
      </c>
      <c r="G46" s="775">
        <v>38002937.93</v>
      </c>
      <c r="H46" s="775">
        <v>26285716.82</v>
      </c>
      <c r="I46" s="786">
        <f t="shared" si="4"/>
        <v>0.32542561557030403</v>
      </c>
      <c r="J46" s="784">
        <v>16</v>
      </c>
      <c r="K46" s="42"/>
    </row>
    <row r="47" spans="1:11" x14ac:dyDescent="0.2">
      <c r="A47" s="99" t="s">
        <v>737</v>
      </c>
      <c r="B47" s="99" t="s">
        <v>49</v>
      </c>
      <c r="C47" s="892">
        <v>46245880</v>
      </c>
      <c r="D47" s="100">
        <f>39308998+6936882</f>
        <v>46245880</v>
      </c>
      <c r="E47" s="775">
        <v>21797121.73</v>
      </c>
      <c r="F47" s="786">
        <f t="shared" si="5"/>
        <v>0.47133110517088228</v>
      </c>
      <c r="G47" s="775">
        <v>21797121.73</v>
      </c>
      <c r="H47" s="785">
        <v>14883890.880000001</v>
      </c>
      <c r="I47" s="786">
        <f t="shared" si="4"/>
        <v>0.32184252694510301</v>
      </c>
      <c r="J47" s="784">
        <v>16</v>
      </c>
      <c r="K47" s="42"/>
    </row>
    <row r="48" spans="1:11" x14ac:dyDescent="0.2">
      <c r="A48" s="104" t="s">
        <v>528</v>
      </c>
      <c r="B48" s="105" t="s">
        <v>2</v>
      </c>
      <c r="C48" s="106">
        <f>C31+C33+C34+C36+C44</f>
        <v>682199621</v>
      </c>
      <c r="D48" s="106">
        <f>D31+D44+D33+D34</f>
        <v>629267644</v>
      </c>
      <c r="E48" s="106">
        <f>E31+E44+E33+E34</f>
        <v>576870135.07999992</v>
      </c>
      <c r="F48" s="107">
        <f t="shared" si="5"/>
        <v>0.91673255502709416</v>
      </c>
      <c r="G48" s="106">
        <f>G31+G44+G33+G34</f>
        <v>546508607.59000003</v>
      </c>
      <c r="H48" s="106">
        <f>H31+H44+H33+H34</f>
        <v>197480387.48999998</v>
      </c>
      <c r="I48" s="107">
        <f>H48/D48</f>
        <v>0.31382574548835374</v>
      </c>
      <c r="J48" s="108">
        <f>J31+J44+J33+J34</f>
        <v>551</v>
      </c>
      <c r="K48" s="42"/>
    </row>
    <row r="49" spans="1:12" x14ac:dyDescent="0.2">
      <c r="A49" s="104" t="s">
        <v>528</v>
      </c>
      <c r="B49" s="105" t="s">
        <v>231</v>
      </c>
      <c r="C49" s="106">
        <f>C30+C32+C35+C37+C41+C43+C45+C46</f>
        <v>2458517873</v>
      </c>
      <c r="D49" s="106">
        <f>D30+D43+D45+D46+D32+D35+D37+D41</f>
        <v>2310389003</v>
      </c>
      <c r="E49" s="106">
        <f>E30+E43+E45+E46+E32+E35+E37+E41</f>
        <v>1711578222.0799999</v>
      </c>
      <c r="F49" s="107">
        <f t="shared" si="5"/>
        <v>0.74081819981723651</v>
      </c>
      <c r="G49" s="106">
        <f>G30+G43+G45+G46+G32+G35+G37+G41</f>
        <v>1313324612.9000001</v>
      </c>
      <c r="H49" s="106">
        <f>H30+H43+H45+H46+H32+H35+H37+H41</f>
        <v>600240999.28000009</v>
      </c>
      <c r="I49" s="107">
        <f t="shared" si="4"/>
        <v>0.25980083808423499</v>
      </c>
      <c r="J49" s="108">
        <f>J30+J43+J45+J46+J32+J35+J37+J41</f>
        <v>2443</v>
      </c>
      <c r="K49" s="42"/>
    </row>
    <row r="50" spans="1:12" x14ac:dyDescent="0.2">
      <c r="A50" s="104" t="s">
        <v>528</v>
      </c>
      <c r="B50" s="105" t="s">
        <v>232</v>
      </c>
      <c r="C50" s="106">
        <f>C38+C39+C40+C42+C47</f>
        <v>1514962292</v>
      </c>
      <c r="D50" s="106">
        <f>D42+D47+D38+D39+D40</f>
        <v>1423449643</v>
      </c>
      <c r="E50" s="106">
        <f>E42+E47+E38+E39+E40</f>
        <v>1106129416.3900001</v>
      </c>
      <c r="F50" s="107">
        <f t="shared" si="5"/>
        <v>0.77707660529442424</v>
      </c>
      <c r="G50" s="106">
        <f>G42+G47+G38+G39+G40</f>
        <v>767733408.83000004</v>
      </c>
      <c r="H50" s="106">
        <f>H42+H47+H38+H39+H40</f>
        <v>650456088.0999999</v>
      </c>
      <c r="I50" s="107">
        <f t="shared" si="4"/>
        <v>0.45695756874765669</v>
      </c>
      <c r="J50" s="108">
        <f>J42+J47+J38+J39+J40</f>
        <v>1745</v>
      </c>
      <c r="K50" s="42"/>
    </row>
    <row r="51" spans="1:12" x14ac:dyDescent="0.2">
      <c r="A51" s="104" t="s">
        <v>720</v>
      </c>
      <c r="B51" s="109"/>
      <c r="C51" s="106">
        <f>SUM(C30:C47)</f>
        <v>4655679786</v>
      </c>
      <c r="D51" s="106">
        <f>SUM(D30:D47)</f>
        <v>4375106290</v>
      </c>
      <c r="E51" s="106">
        <f>SUM(E30:E47)</f>
        <v>3394577773.5499992</v>
      </c>
      <c r="F51" s="107">
        <f t="shared" si="5"/>
        <v>0.77588464109062805</v>
      </c>
      <c r="G51" s="106">
        <f>SUM(G30:G47)</f>
        <v>2627566629.3199992</v>
      </c>
      <c r="H51" s="106">
        <f>SUM(H30:H47)</f>
        <v>1448177474.8700001</v>
      </c>
      <c r="I51" s="107">
        <f>H51/D51</f>
        <v>0.33100395256225879</v>
      </c>
      <c r="J51" s="110">
        <f>SUM(J30:J47)</f>
        <v>4739</v>
      </c>
      <c r="K51" s="42"/>
    </row>
    <row r="52" spans="1:12" x14ac:dyDescent="0.2">
      <c r="A52" s="42"/>
      <c r="B52" s="42"/>
      <c r="C52" s="42"/>
      <c r="D52" s="42"/>
      <c r="E52" s="42"/>
      <c r="F52" s="103"/>
      <c r="G52" s="42"/>
      <c r="H52" s="42"/>
      <c r="I52" s="42"/>
      <c r="J52" s="42"/>
      <c r="K52" s="42"/>
      <c r="L52" s="42"/>
    </row>
    <row r="53" spans="1:12" x14ac:dyDescent="0.2">
      <c r="A53" s="42"/>
      <c r="B53" s="42"/>
      <c r="C53" s="42"/>
      <c r="D53" s="42"/>
      <c r="E53" s="42"/>
      <c r="F53" s="103"/>
      <c r="G53" s="42"/>
      <c r="H53" s="42"/>
      <c r="I53" s="42"/>
      <c r="J53" s="42"/>
      <c r="K53" s="42"/>
      <c r="L53" s="42"/>
    </row>
  </sheetData>
  <autoFilter ref="A2:N24" xr:uid="{00000000-0009-0000-0000-000009000000}"/>
  <sortState xmlns:xlrd2="http://schemas.microsoft.com/office/spreadsheetml/2017/richdata2" ref="A4:F20">
    <sortCondition ref="A4:A20"/>
  </sortState>
  <mergeCells count="3">
    <mergeCell ref="A1:L1"/>
    <mergeCell ref="A26:L26"/>
    <mergeCell ref="A27:L27"/>
  </mergeCells>
  <pageMargins left="0.7" right="0.7" top="0.75" bottom="0.75" header="0.3" footer="0.3"/>
  <pageSetup paperSize="9" orientation="portrait" r:id="rId1"/>
  <customProperties>
    <customPr name="EpmWorksheetKeyString_GU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519"/>
  <sheetViews>
    <sheetView zoomScaleNormal="100" workbookViewId="0">
      <pane ySplit="3" topLeftCell="A429" activePane="bottomLeft" state="frozen"/>
      <selection pane="bottomLeft" activeCell="K453" sqref="K453"/>
    </sheetView>
  </sheetViews>
  <sheetFormatPr defaultRowHeight="12.75" x14ac:dyDescent="0.2"/>
  <cols>
    <col min="1" max="1" width="5.28515625" customWidth="1"/>
    <col min="2" max="2" width="7.28515625" customWidth="1"/>
    <col min="3" max="3" width="14.7109375" customWidth="1"/>
    <col min="4" max="4" width="9.28515625" style="70" customWidth="1"/>
    <col min="5" max="5" width="10.85546875" style="70" customWidth="1"/>
    <col min="6" max="6" width="9.28515625" style="70" customWidth="1"/>
    <col min="7" max="7" width="11.7109375" style="70" customWidth="1"/>
    <col min="8" max="8" width="11.28515625" style="70" customWidth="1"/>
    <col min="9" max="9" width="13.140625" style="70" customWidth="1"/>
    <col min="10" max="10" width="12.85546875" style="70" customWidth="1"/>
    <col min="11" max="11" width="8.42578125" style="88" customWidth="1"/>
    <col min="12" max="12" width="19.7109375" style="70" customWidth="1"/>
    <col min="13" max="13" width="15.28515625" style="70" bestFit="1" customWidth="1"/>
    <col min="14" max="14" width="16.7109375" style="70" customWidth="1"/>
    <col min="15" max="15" width="9.7109375" style="70" customWidth="1"/>
    <col min="16" max="16" width="8.7109375" bestFit="1" customWidth="1"/>
  </cols>
  <sheetData>
    <row r="1" spans="1:16" ht="37.5" customHeight="1" x14ac:dyDescent="0.2">
      <c r="A1" s="1439" t="s">
        <v>565</v>
      </c>
      <c r="B1" s="1439"/>
      <c r="C1" s="1439"/>
      <c r="D1" s="1439"/>
      <c r="E1" s="1439"/>
      <c r="F1" s="1439"/>
      <c r="G1" s="1439"/>
      <c r="H1" s="1439"/>
      <c r="I1" s="1439"/>
      <c r="J1" s="1439"/>
      <c r="K1" s="1439"/>
      <c r="L1" s="1439"/>
      <c r="M1" s="1439"/>
      <c r="N1" s="1439"/>
      <c r="O1" s="1439"/>
      <c r="P1" s="781"/>
    </row>
    <row r="2" spans="1:16" s="97" customFormat="1" x14ac:dyDescent="0.2">
      <c r="A2" s="1437" t="s">
        <v>657</v>
      </c>
      <c r="B2" s="1295" t="s">
        <v>740</v>
      </c>
      <c r="C2" s="1295"/>
      <c r="D2" s="1295" t="s">
        <v>741</v>
      </c>
      <c r="E2" s="1295"/>
      <c r="F2" s="1295"/>
      <c r="G2" s="1295"/>
      <c r="H2" s="1295"/>
      <c r="I2" s="1295"/>
      <c r="J2" s="1295"/>
      <c r="K2" s="1295"/>
      <c r="L2" s="1295" t="s">
        <v>742</v>
      </c>
      <c r="M2" s="1295"/>
      <c r="N2" s="1295"/>
      <c r="O2" s="1295"/>
    </row>
    <row r="3" spans="1:16" s="97" customFormat="1" ht="63.75" x14ac:dyDescent="0.2">
      <c r="A3" s="1438"/>
      <c r="B3" s="111" t="s">
        <v>463</v>
      </c>
      <c r="C3" s="111" t="s">
        <v>721</v>
      </c>
      <c r="D3" s="111" t="s">
        <v>753</v>
      </c>
      <c r="E3" s="111" t="s">
        <v>763</v>
      </c>
      <c r="F3" s="111" t="s">
        <v>754</v>
      </c>
      <c r="G3" s="111" t="s">
        <v>755</v>
      </c>
      <c r="H3" s="111" t="s">
        <v>775</v>
      </c>
      <c r="I3" s="111" t="s">
        <v>744</v>
      </c>
      <c r="J3" s="111" t="s">
        <v>745</v>
      </c>
      <c r="K3" s="111" t="s">
        <v>746</v>
      </c>
      <c r="L3" s="1141" t="s">
        <v>1389</v>
      </c>
      <c r="M3" s="111" t="s">
        <v>724</v>
      </c>
      <c r="N3" s="111" t="s">
        <v>756</v>
      </c>
      <c r="O3" s="111" t="s">
        <v>562</v>
      </c>
    </row>
    <row r="4" spans="1:16" x14ac:dyDescent="0.2">
      <c r="A4" s="92">
        <v>1</v>
      </c>
      <c r="B4" s="92" t="s">
        <v>8</v>
      </c>
      <c r="C4" s="92" t="s">
        <v>719</v>
      </c>
      <c r="D4" s="1083">
        <v>51</v>
      </c>
      <c r="E4" s="1083" t="s">
        <v>1353</v>
      </c>
      <c r="F4" s="1083" t="s">
        <v>1354</v>
      </c>
      <c r="G4" s="1083" t="s">
        <v>1354</v>
      </c>
      <c r="H4" s="1083">
        <v>10</v>
      </c>
      <c r="I4" s="1083"/>
      <c r="J4" s="779">
        <v>19</v>
      </c>
      <c r="K4" s="113" t="s">
        <v>747</v>
      </c>
      <c r="L4" s="777">
        <v>22504097.57</v>
      </c>
      <c r="M4" s="777">
        <v>21646173.920000002</v>
      </c>
      <c r="N4" s="777">
        <v>4883749.78</v>
      </c>
      <c r="O4" s="93">
        <v>3</v>
      </c>
    </row>
    <row r="5" spans="1:16" x14ac:dyDescent="0.2">
      <c r="A5" s="92">
        <v>1</v>
      </c>
      <c r="B5" s="92" t="s">
        <v>8</v>
      </c>
      <c r="C5" s="92" t="s">
        <v>719</v>
      </c>
      <c r="D5" s="779">
        <v>51</v>
      </c>
      <c r="E5" s="779">
        <v>1</v>
      </c>
      <c r="F5" s="779">
        <v>7</v>
      </c>
      <c r="G5" s="779">
        <v>7</v>
      </c>
      <c r="H5" s="1083">
        <v>10</v>
      </c>
      <c r="I5" s="1083"/>
      <c r="J5" s="779">
        <v>19</v>
      </c>
      <c r="K5" s="113" t="s">
        <v>748</v>
      </c>
      <c r="L5" s="777">
        <v>15566708.279999999</v>
      </c>
      <c r="M5" s="777">
        <v>13118092.18</v>
      </c>
      <c r="N5" s="777">
        <v>6751179.4900000002</v>
      </c>
      <c r="O5" s="93">
        <v>5</v>
      </c>
    </row>
    <row r="6" spans="1:16" x14ac:dyDescent="0.2">
      <c r="A6" s="92">
        <v>1</v>
      </c>
      <c r="B6" s="92" t="s">
        <v>8</v>
      </c>
      <c r="C6" s="92" t="s">
        <v>719</v>
      </c>
      <c r="D6" s="779">
        <v>51</v>
      </c>
      <c r="E6" s="779">
        <v>1</v>
      </c>
      <c r="F6" s="779">
        <v>7</v>
      </c>
      <c r="G6" s="779">
        <v>7</v>
      </c>
      <c r="H6" s="1083">
        <v>10</v>
      </c>
      <c r="I6" s="1083"/>
      <c r="J6" s="779">
        <v>19</v>
      </c>
      <c r="K6" s="113" t="s">
        <v>749</v>
      </c>
      <c r="L6" s="777">
        <v>24726509.93</v>
      </c>
      <c r="M6" s="777">
        <v>21531904.16</v>
      </c>
      <c r="N6" s="777">
        <v>7503286.3099999996</v>
      </c>
      <c r="O6" s="93">
        <v>7</v>
      </c>
    </row>
    <row r="7" spans="1:16" x14ac:dyDescent="0.2">
      <c r="A7" s="92">
        <v>1</v>
      </c>
      <c r="B7" s="92" t="s">
        <v>8</v>
      </c>
      <c r="C7" s="92" t="s">
        <v>719</v>
      </c>
      <c r="D7" s="779">
        <v>51</v>
      </c>
      <c r="E7" s="779">
        <v>1</v>
      </c>
      <c r="F7" s="779">
        <v>7</v>
      </c>
      <c r="G7" s="779">
        <v>7</v>
      </c>
      <c r="H7" s="1083">
        <v>10</v>
      </c>
      <c r="I7" s="1083"/>
      <c r="J7" s="779">
        <v>19</v>
      </c>
      <c r="K7" s="113" t="s">
        <v>750</v>
      </c>
      <c r="L7" s="777">
        <v>14630111.99</v>
      </c>
      <c r="M7" s="777">
        <v>13430095.189999999</v>
      </c>
      <c r="N7" s="777">
        <v>3802285.88</v>
      </c>
      <c r="O7" s="93">
        <v>4</v>
      </c>
    </row>
    <row r="8" spans="1:16" x14ac:dyDescent="0.2">
      <c r="A8" s="92">
        <v>1</v>
      </c>
      <c r="B8" s="92" t="s">
        <v>8</v>
      </c>
      <c r="C8" s="92" t="s">
        <v>719</v>
      </c>
      <c r="D8" s="1083">
        <v>51</v>
      </c>
      <c r="E8" s="779">
        <v>1</v>
      </c>
      <c r="F8" s="779">
        <v>7</v>
      </c>
      <c r="G8" s="779">
        <v>7</v>
      </c>
      <c r="H8" s="1083">
        <v>10</v>
      </c>
      <c r="I8" s="1083"/>
      <c r="J8" s="779">
        <v>19</v>
      </c>
      <c r="K8" s="113" t="s">
        <v>751</v>
      </c>
      <c r="L8" s="777">
        <v>50596447.670000002</v>
      </c>
      <c r="M8" s="777">
        <v>42883625.350000001</v>
      </c>
      <c r="N8" s="777">
        <v>21899879.390000001</v>
      </c>
      <c r="O8" s="93">
        <v>14</v>
      </c>
    </row>
    <row r="9" spans="1:16" x14ac:dyDescent="0.2">
      <c r="A9" s="92">
        <v>1</v>
      </c>
      <c r="B9" s="92" t="s">
        <v>2</v>
      </c>
      <c r="C9" s="92" t="s">
        <v>719</v>
      </c>
      <c r="D9" s="779">
        <v>115</v>
      </c>
      <c r="E9" s="779">
        <v>1</v>
      </c>
      <c r="F9" s="779">
        <v>1</v>
      </c>
      <c r="G9" s="779">
        <v>7</v>
      </c>
      <c r="H9" s="1083"/>
      <c r="I9" s="1083">
        <v>6</v>
      </c>
      <c r="J9" s="779">
        <v>19</v>
      </c>
      <c r="K9" s="113" t="s">
        <v>747</v>
      </c>
      <c r="L9" s="777">
        <v>58775.199999999997</v>
      </c>
      <c r="M9" s="777">
        <v>58775.199999999997</v>
      </c>
      <c r="N9" s="777">
        <v>0</v>
      </c>
      <c r="O9" s="93">
        <v>1</v>
      </c>
    </row>
    <row r="10" spans="1:16" x14ac:dyDescent="0.2">
      <c r="A10" s="92">
        <v>1</v>
      </c>
      <c r="B10" s="92" t="s">
        <v>2</v>
      </c>
      <c r="C10" s="92" t="s">
        <v>719</v>
      </c>
      <c r="D10" s="779">
        <v>115</v>
      </c>
      <c r="E10" s="779">
        <v>1</v>
      </c>
      <c r="F10" s="779">
        <v>1</v>
      </c>
      <c r="G10" s="779">
        <v>7</v>
      </c>
      <c r="H10" s="1083"/>
      <c r="I10" s="1083">
        <v>6</v>
      </c>
      <c r="J10" s="779">
        <v>19</v>
      </c>
      <c r="K10" s="113" t="s">
        <v>748</v>
      </c>
      <c r="L10" s="777">
        <v>157523.1</v>
      </c>
      <c r="M10" s="777">
        <v>157523.1</v>
      </c>
      <c r="N10" s="777">
        <v>0</v>
      </c>
      <c r="O10" s="93">
        <v>1</v>
      </c>
    </row>
    <row r="11" spans="1:16" x14ac:dyDescent="0.2">
      <c r="A11" s="92">
        <v>1</v>
      </c>
      <c r="B11" s="92" t="s">
        <v>2</v>
      </c>
      <c r="C11" s="92" t="s">
        <v>719</v>
      </c>
      <c r="D11" s="779">
        <v>115</v>
      </c>
      <c r="E11" s="779">
        <v>1</v>
      </c>
      <c r="F11" s="779">
        <v>1</v>
      </c>
      <c r="G11" s="779">
        <v>7</v>
      </c>
      <c r="H11" s="1083"/>
      <c r="I11" s="1083">
        <v>6</v>
      </c>
      <c r="J11" s="779">
        <v>19</v>
      </c>
      <c r="K11" s="113" t="s">
        <v>751</v>
      </c>
      <c r="L11" s="777">
        <v>388465.54</v>
      </c>
      <c r="M11" s="777">
        <v>388465.54</v>
      </c>
      <c r="N11" s="777">
        <v>0</v>
      </c>
      <c r="O11" s="93">
        <v>2</v>
      </c>
    </row>
    <row r="12" spans="1:16" x14ac:dyDescent="0.2">
      <c r="A12" s="92">
        <v>1</v>
      </c>
      <c r="B12" s="92" t="s">
        <v>2</v>
      </c>
      <c r="C12" s="92" t="s">
        <v>719</v>
      </c>
      <c r="D12" s="779">
        <v>115</v>
      </c>
      <c r="E12" s="779">
        <v>1</v>
      </c>
      <c r="F12" s="779">
        <v>1</v>
      </c>
      <c r="G12" s="779">
        <v>7</v>
      </c>
      <c r="H12" s="1083"/>
      <c r="I12" s="1083">
        <v>6</v>
      </c>
      <c r="J12" s="779">
        <v>19</v>
      </c>
      <c r="K12" s="113" t="s">
        <v>752</v>
      </c>
      <c r="L12" s="777">
        <v>7854647.9500000002</v>
      </c>
      <c r="M12" s="777">
        <v>7854647.9500000002</v>
      </c>
      <c r="N12" s="777">
        <v>3846469.73</v>
      </c>
      <c r="O12" s="93">
        <v>4</v>
      </c>
    </row>
    <row r="13" spans="1:16" x14ac:dyDescent="0.2">
      <c r="A13" s="92">
        <v>1</v>
      </c>
      <c r="B13" s="92" t="s">
        <v>2</v>
      </c>
      <c r="C13" s="92" t="s">
        <v>719</v>
      </c>
      <c r="D13" s="779">
        <v>115</v>
      </c>
      <c r="E13" s="779">
        <v>1</v>
      </c>
      <c r="F13" s="779">
        <v>1</v>
      </c>
      <c r="G13" s="779">
        <v>7</v>
      </c>
      <c r="H13" s="1083"/>
      <c r="I13" s="1083">
        <v>8</v>
      </c>
      <c r="J13" s="779">
        <v>19</v>
      </c>
      <c r="K13" s="113" t="s">
        <v>747</v>
      </c>
      <c r="L13" s="777">
        <v>19596.66</v>
      </c>
      <c r="M13" s="777">
        <v>19296.66</v>
      </c>
      <c r="N13" s="777">
        <v>12189.29</v>
      </c>
      <c r="O13" s="93">
        <v>3</v>
      </c>
    </row>
    <row r="14" spans="1:16" x14ac:dyDescent="0.2">
      <c r="A14" s="92">
        <v>1</v>
      </c>
      <c r="B14" s="92" t="s">
        <v>2</v>
      </c>
      <c r="C14" s="92" t="s">
        <v>719</v>
      </c>
      <c r="D14" s="779">
        <v>115</v>
      </c>
      <c r="E14" s="779">
        <v>1</v>
      </c>
      <c r="F14" s="779">
        <v>1</v>
      </c>
      <c r="G14" s="779">
        <v>7</v>
      </c>
      <c r="H14" s="1083"/>
      <c r="I14" s="1083">
        <v>8</v>
      </c>
      <c r="J14" s="779">
        <v>19</v>
      </c>
      <c r="K14" s="113" t="s">
        <v>750</v>
      </c>
      <c r="L14" s="777">
        <v>5736</v>
      </c>
      <c r="M14" s="777">
        <v>5736</v>
      </c>
      <c r="N14" s="777">
        <v>5449.2</v>
      </c>
      <c r="O14" s="93">
        <v>1</v>
      </c>
    </row>
    <row r="15" spans="1:16" x14ac:dyDescent="0.2">
      <c r="A15" s="92">
        <v>1</v>
      </c>
      <c r="B15" s="92" t="s">
        <v>2</v>
      </c>
      <c r="C15" s="92" t="s">
        <v>719</v>
      </c>
      <c r="D15" s="779">
        <v>115</v>
      </c>
      <c r="E15" s="779">
        <v>1</v>
      </c>
      <c r="F15" s="779">
        <v>1</v>
      </c>
      <c r="G15" s="779">
        <v>7</v>
      </c>
      <c r="H15" s="1083"/>
      <c r="I15" s="1083">
        <v>8</v>
      </c>
      <c r="J15" s="779">
        <v>19</v>
      </c>
      <c r="K15" s="113" t="s">
        <v>751</v>
      </c>
      <c r="L15" s="777">
        <v>28878</v>
      </c>
      <c r="M15" s="777">
        <v>28878</v>
      </c>
      <c r="N15" s="777">
        <v>27981.72</v>
      </c>
      <c r="O15" s="93">
        <v>4</v>
      </c>
    </row>
    <row r="16" spans="1:16" x14ac:dyDescent="0.2">
      <c r="A16" s="92">
        <v>1</v>
      </c>
      <c r="B16" s="92" t="s">
        <v>2</v>
      </c>
      <c r="C16" s="92" t="s">
        <v>719</v>
      </c>
      <c r="D16" s="779">
        <v>115</v>
      </c>
      <c r="E16" s="779">
        <v>1</v>
      </c>
      <c r="F16" s="779">
        <v>1</v>
      </c>
      <c r="G16" s="779">
        <v>7</v>
      </c>
      <c r="H16" s="1083"/>
      <c r="I16" s="1083">
        <v>8</v>
      </c>
      <c r="J16" s="779">
        <v>19</v>
      </c>
      <c r="K16" s="113" t="s">
        <v>752</v>
      </c>
      <c r="L16" s="777">
        <v>751615.79</v>
      </c>
      <c r="M16" s="777">
        <v>751615.79</v>
      </c>
      <c r="N16" s="777">
        <v>412245.12</v>
      </c>
      <c r="O16" s="93">
        <v>16</v>
      </c>
    </row>
    <row r="17" spans="1:15" x14ac:dyDescent="0.2">
      <c r="A17" s="92">
        <v>1</v>
      </c>
      <c r="B17" s="92" t="s">
        <v>2</v>
      </c>
      <c r="C17" s="92" t="s">
        <v>719</v>
      </c>
      <c r="D17" s="779">
        <v>115</v>
      </c>
      <c r="E17" s="779">
        <v>1</v>
      </c>
      <c r="F17" s="779">
        <v>1</v>
      </c>
      <c r="G17" s="779">
        <v>7</v>
      </c>
      <c r="H17" s="1083"/>
      <c r="I17" s="779">
        <v>5</v>
      </c>
      <c r="J17" s="779">
        <v>19</v>
      </c>
      <c r="K17" s="113" t="s">
        <v>747</v>
      </c>
      <c r="L17" s="777">
        <v>399996.34</v>
      </c>
      <c r="M17" s="777">
        <v>399996.34</v>
      </c>
      <c r="N17" s="777">
        <v>0</v>
      </c>
      <c r="O17" s="93">
        <v>2</v>
      </c>
    </row>
    <row r="18" spans="1:15" x14ac:dyDescent="0.2">
      <c r="A18" s="92">
        <v>1</v>
      </c>
      <c r="B18" s="92" t="s">
        <v>2</v>
      </c>
      <c r="C18" s="92" t="s">
        <v>719</v>
      </c>
      <c r="D18" s="779">
        <v>115</v>
      </c>
      <c r="E18" s="779">
        <v>1</v>
      </c>
      <c r="F18" s="779">
        <v>1</v>
      </c>
      <c r="G18" s="779">
        <v>7</v>
      </c>
      <c r="H18" s="1083"/>
      <c r="I18" s="779">
        <v>5</v>
      </c>
      <c r="J18" s="779">
        <v>19</v>
      </c>
      <c r="K18" s="113" t="s">
        <v>748</v>
      </c>
      <c r="L18" s="777">
        <v>71711.33</v>
      </c>
      <c r="M18" s="777">
        <v>71711.33</v>
      </c>
      <c r="N18" s="777">
        <v>55039.29</v>
      </c>
      <c r="O18" s="93">
        <v>1</v>
      </c>
    </row>
    <row r="19" spans="1:15" x14ac:dyDescent="0.2">
      <c r="A19" s="92">
        <v>1</v>
      </c>
      <c r="B19" s="92" t="s">
        <v>2</v>
      </c>
      <c r="C19" s="92" t="s">
        <v>719</v>
      </c>
      <c r="D19" s="779">
        <v>115</v>
      </c>
      <c r="E19" s="779">
        <v>1</v>
      </c>
      <c r="F19" s="779">
        <v>1</v>
      </c>
      <c r="G19" s="779">
        <v>7</v>
      </c>
      <c r="H19" s="1083"/>
      <c r="I19" s="779">
        <v>5</v>
      </c>
      <c r="J19" s="779">
        <v>19</v>
      </c>
      <c r="K19" s="113" t="s">
        <v>750</v>
      </c>
      <c r="L19" s="777">
        <v>141667.20000000001</v>
      </c>
      <c r="M19" s="777">
        <v>141667.20000000001</v>
      </c>
      <c r="N19" s="777">
        <v>0</v>
      </c>
      <c r="O19" s="93">
        <v>1</v>
      </c>
    </row>
    <row r="20" spans="1:15" x14ac:dyDescent="0.2">
      <c r="A20" s="92">
        <v>1</v>
      </c>
      <c r="B20" s="92" t="s">
        <v>2</v>
      </c>
      <c r="C20" s="92" t="s">
        <v>719</v>
      </c>
      <c r="D20" s="779">
        <v>115</v>
      </c>
      <c r="E20" s="779">
        <v>1</v>
      </c>
      <c r="F20" s="779">
        <v>1</v>
      </c>
      <c r="G20" s="779">
        <v>7</v>
      </c>
      <c r="H20" s="1083"/>
      <c r="I20" s="779">
        <v>5</v>
      </c>
      <c r="J20" s="779">
        <v>19</v>
      </c>
      <c r="K20" s="113" t="s">
        <v>751</v>
      </c>
      <c r="L20" s="777">
        <v>309726.19</v>
      </c>
      <c r="M20" s="777">
        <v>309726.19</v>
      </c>
      <c r="N20" s="777">
        <v>2179.29</v>
      </c>
      <c r="O20" s="93">
        <v>2</v>
      </c>
    </row>
    <row r="21" spans="1:15" x14ac:dyDescent="0.2">
      <c r="A21" s="92">
        <v>1</v>
      </c>
      <c r="B21" s="92" t="s">
        <v>2</v>
      </c>
      <c r="C21" s="92" t="s">
        <v>719</v>
      </c>
      <c r="D21" s="779">
        <v>115</v>
      </c>
      <c r="E21" s="779">
        <v>1</v>
      </c>
      <c r="F21" s="779">
        <v>1</v>
      </c>
      <c r="G21" s="779">
        <v>7</v>
      </c>
      <c r="H21" s="1083"/>
      <c r="I21" s="779">
        <v>5</v>
      </c>
      <c r="J21" s="779">
        <v>19</v>
      </c>
      <c r="K21" s="113" t="s">
        <v>752</v>
      </c>
      <c r="L21" s="777">
        <v>27387562.699999999</v>
      </c>
      <c r="M21" s="777">
        <v>27387562.699999999</v>
      </c>
      <c r="N21" s="777">
        <v>4599188.54</v>
      </c>
      <c r="O21" s="93">
        <v>2</v>
      </c>
    </row>
    <row r="22" spans="1:15" x14ac:dyDescent="0.2">
      <c r="A22" s="92">
        <v>1</v>
      </c>
      <c r="B22" s="92" t="s">
        <v>2</v>
      </c>
      <c r="C22" s="92" t="s">
        <v>719</v>
      </c>
      <c r="D22" s="779">
        <v>115</v>
      </c>
      <c r="E22" s="779">
        <v>1</v>
      </c>
      <c r="F22" s="779">
        <v>1</v>
      </c>
      <c r="G22" s="779">
        <v>7</v>
      </c>
      <c r="H22" s="1083"/>
      <c r="I22" s="1083">
        <v>7</v>
      </c>
      <c r="J22" s="779">
        <v>19</v>
      </c>
      <c r="K22" s="113" t="s">
        <v>747</v>
      </c>
      <c r="L22" s="777">
        <v>310000</v>
      </c>
      <c r="M22" s="777">
        <v>310000</v>
      </c>
      <c r="N22" s="777">
        <v>0</v>
      </c>
      <c r="O22" s="93">
        <v>1</v>
      </c>
    </row>
    <row r="23" spans="1:15" x14ac:dyDescent="0.2">
      <c r="A23" s="92">
        <v>1</v>
      </c>
      <c r="B23" s="92" t="s">
        <v>2</v>
      </c>
      <c r="C23" s="92" t="s">
        <v>719</v>
      </c>
      <c r="D23" s="779">
        <v>115</v>
      </c>
      <c r="E23" s="779">
        <v>1</v>
      </c>
      <c r="F23" s="779">
        <v>1</v>
      </c>
      <c r="G23" s="779">
        <v>7</v>
      </c>
      <c r="H23" s="1083"/>
      <c r="I23" s="1083">
        <v>7</v>
      </c>
      <c r="J23" s="779">
        <v>19</v>
      </c>
      <c r="K23" s="113" t="s">
        <v>748</v>
      </c>
      <c r="L23" s="777">
        <v>17952</v>
      </c>
      <c r="M23" s="777">
        <v>16156.8</v>
      </c>
      <c r="N23" s="777">
        <v>15377</v>
      </c>
      <c r="O23" s="93">
        <v>1</v>
      </c>
    </row>
    <row r="24" spans="1:15" x14ac:dyDescent="0.2">
      <c r="A24" s="92">
        <v>1</v>
      </c>
      <c r="B24" s="92" t="s">
        <v>2</v>
      </c>
      <c r="C24" s="92" t="s">
        <v>719</v>
      </c>
      <c r="D24" s="779">
        <v>115</v>
      </c>
      <c r="E24" s="779">
        <v>1</v>
      </c>
      <c r="F24" s="779">
        <v>1</v>
      </c>
      <c r="G24" s="779">
        <v>7</v>
      </c>
      <c r="H24" s="1083"/>
      <c r="I24" s="1083">
        <v>7</v>
      </c>
      <c r="J24" s="779">
        <v>19</v>
      </c>
      <c r="K24" s="113" t="s">
        <v>751</v>
      </c>
      <c r="L24" s="777">
        <v>455793.1</v>
      </c>
      <c r="M24" s="777">
        <v>455793.1</v>
      </c>
      <c r="N24" s="777">
        <v>0</v>
      </c>
      <c r="O24" s="93">
        <v>2</v>
      </c>
    </row>
    <row r="25" spans="1:15" x14ac:dyDescent="0.2">
      <c r="A25" s="92">
        <v>1</v>
      </c>
      <c r="B25" s="92" t="s">
        <v>2</v>
      </c>
      <c r="C25" s="92" t="s">
        <v>719</v>
      </c>
      <c r="D25" s="779">
        <v>115</v>
      </c>
      <c r="E25" s="779">
        <v>1</v>
      </c>
      <c r="F25" s="779">
        <v>1</v>
      </c>
      <c r="G25" s="779">
        <v>7</v>
      </c>
      <c r="H25" s="1083"/>
      <c r="I25" s="1083">
        <v>7</v>
      </c>
      <c r="J25" s="779">
        <v>19</v>
      </c>
      <c r="K25" s="113" t="s">
        <v>752</v>
      </c>
      <c r="L25" s="777">
        <v>739519.62</v>
      </c>
      <c r="M25" s="777">
        <v>739519.62</v>
      </c>
      <c r="N25" s="777">
        <v>0</v>
      </c>
      <c r="O25" s="93">
        <v>2</v>
      </c>
    </row>
    <row r="26" spans="1:15" x14ac:dyDescent="0.2">
      <c r="A26" s="92">
        <v>1</v>
      </c>
      <c r="B26" s="92" t="s">
        <v>2</v>
      </c>
      <c r="C26" s="92" t="s">
        <v>719</v>
      </c>
      <c r="D26" s="779">
        <v>115</v>
      </c>
      <c r="E26" s="779">
        <v>1</v>
      </c>
      <c r="F26" s="779">
        <v>1</v>
      </c>
      <c r="G26" s="779">
        <v>7</v>
      </c>
      <c r="H26" s="1083"/>
      <c r="I26" s="1083">
        <v>2</v>
      </c>
      <c r="J26" s="779">
        <v>19</v>
      </c>
      <c r="K26" s="113" t="s">
        <v>749</v>
      </c>
      <c r="L26" s="777">
        <v>4700.54</v>
      </c>
      <c r="M26" s="777">
        <v>4700.54</v>
      </c>
      <c r="N26" s="777">
        <v>4700.54</v>
      </c>
      <c r="O26" s="93">
        <v>1</v>
      </c>
    </row>
    <row r="27" spans="1:15" x14ac:dyDescent="0.2">
      <c r="A27" s="92">
        <v>1</v>
      </c>
      <c r="B27" s="92" t="s">
        <v>2</v>
      </c>
      <c r="C27" s="92" t="s">
        <v>719</v>
      </c>
      <c r="D27" s="779">
        <v>115</v>
      </c>
      <c r="E27" s="779">
        <v>1</v>
      </c>
      <c r="F27" s="779">
        <v>1</v>
      </c>
      <c r="G27" s="779">
        <v>7</v>
      </c>
      <c r="H27" s="1083"/>
      <c r="I27" s="1083">
        <v>2</v>
      </c>
      <c r="J27" s="779">
        <v>19</v>
      </c>
      <c r="K27" s="113" t="s">
        <v>750</v>
      </c>
      <c r="L27" s="777">
        <v>4790</v>
      </c>
      <c r="M27" s="777">
        <v>4790</v>
      </c>
      <c r="N27" s="777">
        <v>4790</v>
      </c>
      <c r="O27" s="93">
        <v>1</v>
      </c>
    </row>
    <row r="28" spans="1:15" x14ac:dyDescent="0.2">
      <c r="A28" s="92">
        <v>1</v>
      </c>
      <c r="B28" s="92" t="s">
        <v>2</v>
      </c>
      <c r="C28" s="92" t="s">
        <v>719</v>
      </c>
      <c r="D28" s="779">
        <v>115</v>
      </c>
      <c r="E28" s="779">
        <v>1</v>
      </c>
      <c r="F28" s="779">
        <v>1</v>
      </c>
      <c r="G28" s="779">
        <v>7</v>
      </c>
      <c r="H28" s="1083"/>
      <c r="I28" s="1083">
        <v>2</v>
      </c>
      <c r="J28" s="779">
        <v>19</v>
      </c>
      <c r="K28" s="113" t="s">
        <v>751</v>
      </c>
      <c r="L28" s="777">
        <v>18010.2</v>
      </c>
      <c r="M28" s="777">
        <v>18000</v>
      </c>
      <c r="N28" s="777">
        <v>15186.08</v>
      </c>
      <c r="O28" s="93">
        <v>2</v>
      </c>
    </row>
    <row r="29" spans="1:15" x14ac:dyDescent="0.2">
      <c r="A29" s="92">
        <v>1</v>
      </c>
      <c r="B29" s="92" t="s">
        <v>2</v>
      </c>
      <c r="C29" s="92" t="s">
        <v>719</v>
      </c>
      <c r="D29" s="779">
        <v>115</v>
      </c>
      <c r="E29" s="779">
        <v>1</v>
      </c>
      <c r="F29" s="779">
        <v>1</v>
      </c>
      <c r="G29" s="779">
        <v>7</v>
      </c>
      <c r="H29" s="1083"/>
      <c r="I29" s="1083">
        <v>2</v>
      </c>
      <c r="J29" s="779">
        <v>19</v>
      </c>
      <c r="K29" s="113" t="s">
        <v>752</v>
      </c>
      <c r="L29" s="777">
        <v>103150.84</v>
      </c>
      <c r="M29" s="777">
        <v>103150.84</v>
      </c>
      <c r="N29" s="777">
        <v>98225.17</v>
      </c>
      <c r="O29" s="93">
        <v>14</v>
      </c>
    </row>
    <row r="30" spans="1:15" x14ac:dyDescent="0.2">
      <c r="A30" s="92">
        <v>1</v>
      </c>
      <c r="B30" s="92" t="s">
        <v>2</v>
      </c>
      <c r="C30" s="92" t="s">
        <v>719</v>
      </c>
      <c r="D30" s="779">
        <v>115</v>
      </c>
      <c r="E30" s="779">
        <v>1</v>
      </c>
      <c r="F30" s="779">
        <v>2</v>
      </c>
      <c r="G30" s="779">
        <v>7</v>
      </c>
      <c r="H30" s="1083"/>
      <c r="I30" s="1083">
        <v>6</v>
      </c>
      <c r="J30" s="779">
        <v>19</v>
      </c>
      <c r="K30" s="113" t="s">
        <v>747</v>
      </c>
      <c r="L30" s="777">
        <v>345415.03</v>
      </c>
      <c r="M30" s="777">
        <v>345415.03</v>
      </c>
      <c r="N30" s="777">
        <v>0</v>
      </c>
      <c r="O30" s="93">
        <v>2</v>
      </c>
    </row>
    <row r="31" spans="1:15" x14ac:dyDescent="0.2">
      <c r="A31" s="92">
        <v>1</v>
      </c>
      <c r="B31" s="92" t="s">
        <v>2</v>
      </c>
      <c r="C31" s="92" t="s">
        <v>719</v>
      </c>
      <c r="D31" s="779">
        <v>115</v>
      </c>
      <c r="E31" s="779">
        <v>1</v>
      </c>
      <c r="F31" s="779">
        <v>2</v>
      </c>
      <c r="G31" s="779">
        <v>7</v>
      </c>
      <c r="H31" s="1083"/>
      <c r="I31" s="1083">
        <v>6</v>
      </c>
      <c r="J31" s="779">
        <v>19</v>
      </c>
      <c r="K31" s="113" t="s">
        <v>748</v>
      </c>
      <c r="L31" s="777">
        <v>198606.95</v>
      </c>
      <c r="M31" s="777">
        <v>198606.95</v>
      </c>
      <c r="N31" s="777">
        <v>0</v>
      </c>
      <c r="O31" s="93">
        <v>1</v>
      </c>
    </row>
    <row r="32" spans="1:15" x14ac:dyDescent="0.2">
      <c r="A32" s="92">
        <v>1</v>
      </c>
      <c r="B32" s="92" t="s">
        <v>2</v>
      </c>
      <c r="C32" s="92" t="s">
        <v>719</v>
      </c>
      <c r="D32" s="779">
        <v>115</v>
      </c>
      <c r="E32" s="779">
        <v>1</v>
      </c>
      <c r="F32" s="779">
        <v>2</v>
      </c>
      <c r="G32" s="779">
        <v>7</v>
      </c>
      <c r="H32" s="1083"/>
      <c r="I32" s="1083">
        <v>6</v>
      </c>
      <c r="J32" s="779">
        <v>19</v>
      </c>
      <c r="K32" s="113" t="s">
        <v>749</v>
      </c>
      <c r="L32" s="777">
        <v>207452.26</v>
      </c>
      <c r="M32" s="777">
        <v>207452.26</v>
      </c>
      <c r="N32" s="777">
        <v>0</v>
      </c>
      <c r="O32" s="93">
        <v>2</v>
      </c>
    </row>
    <row r="33" spans="1:15" x14ac:dyDescent="0.2">
      <c r="A33" s="92">
        <v>1</v>
      </c>
      <c r="B33" s="92" t="s">
        <v>2</v>
      </c>
      <c r="C33" s="92" t="s">
        <v>719</v>
      </c>
      <c r="D33" s="779">
        <v>115</v>
      </c>
      <c r="E33" s="779">
        <v>1</v>
      </c>
      <c r="F33" s="779">
        <v>2</v>
      </c>
      <c r="G33" s="779">
        <v>7</v>
      </c>
      <c r="H33" s="1083"/>
      <c r="I33" s="1083">
        <v>6</v>
      </c>
      <c r="J33" s="779">
        <v>19</v>
      </c>
      <c r="K33" s="113" t="s">
        <v>751</v>
      </c>
      <c r="L33" s="777">
        <v>291157.46000000002</v>
      </c>
      <c r="M33" s="777">
        <v>291157.46000000002</v>
      </c>
      <c r="N33" s="777">
        <v>0</v>
      </c>
      <c r="O33" s="93">
        <v>2</v>
      </c>
    </row>
    <row r="34" spans="1:15" x14ac:dyDescent="0.2">
      <c r="A34" s="92">
        <v>1</v>
      </c>
      <c r="B34" s="92" t="s">
        <v>2</v>
      </c>
      <c r="C34" s="92" t="s">
        <v>719</v>
      </c>
      <c r="D34" s="779">
        <v>115</v>
      </c>
      <c r="E34" s="779">
        <v>1</v>
      </c>
      <c r="F34" s="779">
        <v>2</v>
      </c>
      <c r="G34" s="779">
        <v>7</v>
      </c>
      <c r="H34" s="759"/>
      <c r="I34" s="779">
        <v>6</v>
      </c>
      <c r="J34" s="779">
        <v>19</v>
      </c>
      <c r="K34" s="113" t="s">
        <v>752</v>
      </c>
      <c r="L34" s="777">
        <v>220644.24</v>
      </c>
      <c r="M34" s="777">
        <v>220644.24</v>
      </c>
      <c r="N34" s="777">
        <v>0</v>
      </c>
      <c r="O34" s="93">
        <v>2</v>
      </c>
    </row>
    <row r="35" spans="1:15" x14ac:dyDescent="0.2">
      <c r="A35" s="92">
        <v>1</v>
      </c>
      <c r="B35" s="92" t="s">
        <v>2</v>
      </c>
      <c r="C35" s="92" t="s">
        <v>719</v>
      </c>
      <c r="D35" s="779">
        <v>115</v>
      </c>
      <c r="E35" s="779">
        <v>1</v>
      </c>
      <c r="F35" s="779">
        <v>2</v>
      </c>
      <c r="G35" s="779">
        <v>7</v>
      </c>
      <c r="H35" s="759"/>
      <c r="I35" s="779">
        <v>8</v>
      </c>
      <c r="J35" s="779">
        <v>19</v>
      </c>
      <c r="K35" s="113" t="s">
        <v>747</v>
      </c>
      <c r="L35" s="777">
        <v>39563</v>
      </c>
      <c r="M35" s="777">
        <v>37740.35</v>
      </c>
      <c r="N35" s="777">
        <v>37859.199999999997</v>
      </c>
      <c r="O35" s="93">
        <v>4</v>
      </c>
    </row>
    <row r="36" spans="1:15" x14ac:dyDescent="0.2">
      <c r="A36" s="92">
        <v>1</v>
      </c>
      <c r="B36" s="92" t="s">
        <v>2</v>
      </c>
      <c r="C36" s="92" t="s">
        <v>719</v>
      </c>
      <c r="D36" s="779">
        <v>115</v>
      </c>
      <c r="E36" s="779">
        <v>1</v>
      </c>
      <c r="F36" s="779">
        <v>2</v>
      </c>
      <c r="G36" s="779">
        <v>7</v>
      </c>
      <c r="H36" s="759"/>
      <c r="I36" s="779">
        <v>8</v>
      </c>
      <c r="J36" s="779">
        <v>19</v>
      </c>
      <c r="K36" s="113" t="s">
        <v>748</v>
      </c>
      <c r="L36" s="777">
        <v>12247.97</v>
      </c>
      <c r="M36" s="777">
        <v>9799.6</v>
      </c>
      <c r="N36" s="777">
        <v>11363.09</v>
      </c>
      <c r="O36" s="93">
        <v>1</v>
      </c>
    </row>
    <row r="37" spans="1:15" x14ac:dyDescent="0.2">
      <c r="A37" s="92">
        <v>1</v>
      </c>
      <c r="B37" s="92" t="s">
        <v>2</v>
      </c>
      <c r="C37" s="92" t="s">
        <v>719</v>
      </c>
      <c r="D37" s="779">
        <v>115</v>
      </c>
      <c r="E37" s="779">
        <v>1</v>
      </c>
      <c r="F37" s="779">
        <v>2</v>
      </c>
      <c r="G37" s="779">
        <v>7</v>
      </c>
      <c r="H37" s="759"/>
      <c r="I37" s="779">
        <v>8</v>
      </c>
      <c r="J37" s="779">
        <v>19</v>
      </c>
      <c r="K37" s="113" t="s">
        <v>750</v>
      </c>
      <c r="L37" s="777">
        <v>20934.43</v>
      </c>
      <c r="M37" s="777">
        <v>20934.43</v>
      </c>
      <c r="N37" s="777">
        <v>15962</v>
      </c>
      <c r="O37" s="93">
        <v>3</v>
      </c>
    </row>
    <row r="38" spans="1:15" x14ac:dyDescent="0.2">
      <c r="A38" s="92">
        <v>1</v>
      </c>
      <c r="B38" s="92" t="s">
        <v>2</v>
      </c>
      <c r="C38" s="92" t="s">
        <v>719</v>
      </c>
      <c r="D38" s="779">
        <v>115</v>
      </c>
      <c r="E38" s="779">
        <v>1</v>
      </c>
      <c r="F38" s="779">
        <v>2</v>
      </c>
      <c r="G38" s="779">
        <v>7</v>
      </c>
      <c r="H38" s="759"/>
      <c r="I38" s="779">
        <v>8</v>
      </c>
      <c r="J38" s="779">
        <v>19</v>
      </c>
      <c r="K38" s="113" t="s">
        <v>751</v>
      </c>
      <c r="L38" s="777">
        <v>15199.86</v>
      </c>
      <c r="M38" s="777">
        <v>15199.86</v>
      </c>
      <c r="N38" s="777">
        <v>13456.37</v>
      </c>
      <c r="O38" s="93">
        <v>3</v>
      </c>
    </row>
    <row r="39" spans="1:15" x14ac:dyDescent="0.2">
      <c r="A39" s="92">
        <v>1</v>
      </c>
      <c r="B39" s="92" t="s">
        <v>2</v>
      </c>
      <c r="C39" s="92" t="s">
        <v>719</v>
      </c>
      <c r="D39" s="779">
        <v>115</v>
      </c>
      <c r="E39" s="779">
        <v>1</v>
      </c>
      <c r="F39" s="779">
        <v>2</v>
      </c>
      <c r="G39" s="779">
        <v>7</v>
      </c>
      <c r="H39" s="759"/>
      <c r="I39" s="779">
        <v>8</v>
      </c>
      <c r="J39" s="779">
        <v>19</v>
      </c>
      <c r="K39" s="113" t="s">
        <v>752</v>
      </c>
      <c r="L39" s="777">
        <v>163280.94</v>
      </c>
      <c r="M39" s="777">
        <v>163280.94</v>
      </c>
      <c r="N39" s="777">
        <v>66930.69</v>
      </c>
      <c r="O39" s="93">
        <v>10</v>
      </c>
    </row>
    <row r="40" spans="1:15" x14ac:dyDescent="0.2">
      <c r="A40" s="92">
        <v>1</v>
      </c>
      <c r="B40" s="92" t="s">
        <v>2</v>
      </c>
      <c r="C40" s="92" t="s">
        <v>719</v>
      </c>
      <c r="D40" s="779">
        <v>115</v>
      </c>
      <c r="E40" s="779">
        <v>1</v>
      </c>
      <c r="F40" s="779">
        <v>2</v>
      </c>
      <c r="G40" s="779">
        <v>7</v>
      </c>
      <c r="H40" s="759"/>
      <c r="I40" s="779">
        <v>5</v>
      </c>
      <c r="J40" s="779">
        <v>19</v>
      </c>
      <c r="K40" s="113" t="s">
        <v>748</v>
      </c>
      <c r="L40" s="777">
        <v>358214.77</v>
      </c>
      <c r="M40" s="777">
        <v>358214.77</v>
      </c>
      <c r="N40" s="777">
        <v>142070.92000000001</v>
      </c>
      <c r="O40" s="93">
        <v>2</v>
      </c>
    </row>
    <row r="41" spans="1:15" x14ac:dyDescent="0.2">
      <c r="A41" s="92">
        <v>1</v>
      </c>
      <c r="B41" s="92" t="s">
        <v>2</v>
      </c>
      <c r="C41" s="92" t="s">
        <v>719</v>
      </c>
      <c r="D41" s="779">
        <v>115</v>
      </c>
      <c r="E41" s="779">
        <v>1</v>
      </c>
      <c r="F41" s="779">
        <v>2</v>
      </c>
      <c r="G41" s="779">
        <v>7</v>
      </c>
      <c r="H41" s="759"/>
      <c r="I41" s="779">
        <v>5</v>
      </c>
      <c r="J41" s="779">
        <v>19</v>
      </c>
      <c r="K41" s="113" t="s">
        <v>749</v>
      </c>
      <c r="L41" s="777">
        <v>128917.5</v>
      </c>
      <c r="M41" s="777">
        <v>128917.5</v>
      </c>
      <c r="N41" s="777">
        <v>0</v>
      </c>
      <c r="O41" s="93">
        <v>1</v>
      </c>
    </row>
    <row r="42" spans="1:15" x14ac:dyDescent="0.2">
      <c r="A42" s="92">
        <v>1</v>
      </c>
      <c r="B42" s="92" t="s">
        <v>2</v>
      </c>
      <c r="C42" s="92" t="s">
        <v>719</v>
      </c>
      <c r="D42" s="779">
        <v>115</v>
      </c>
      <c r="E42" s="779">
        <v>1</v>
      </c>
      <c r="F42" s="779">
        <v>2</v>
      </c>
      <c r="G42" s="779">
        <v>7</v>
      </c>
      <c r="H42" s="759"/>
      <c r="I42" s="779">
        <v>5</v>
      </c>
      <c r="J42" s="779">
        <v>19</v>
      </c>
      <c r="K42" s="113" t="s">
        <v>751</v>
      </c>
      <c r="L42" s="777">
        <v>611402.96</v>
      </c>
      <c r="M42" s="777">
        <v>611402.96</v>
      </c>
      <c r="N42" s="777">
        <v>0</v>
      </c>
      <c r="O42" s="93">
        <v>4</v>
      </c>
    </row>
    <row r="43" spans="1:15" x14ac:dyDescent="0.2">
      <c r="A43" s="92">
        <v>1</v>
      </c>
      <c r="B43" s="92" t="s">
        <v>2</v>
      </c>
      <c r="C43" s="92" t="s">
        <v>719</v>
      </c>
      <c r="D43" s="779">
        <v>115</v>
      </c>
      <c r="E43" s="779">
        <v>1</v>
      </c>
      <c r="F43" s="779">
        <v>2</v>
      </c>
      <c r="G43" s="779">
        <v>7</v>
      </c>
      <c r="H43" s="759"/>
      <c r="I43" s="779">
        <v>5</v>
      </c>
      <c r="J43" s="779">
        <v>19</v>
      </c>
      <c r="K43" s="113" t="s">
        <v>752</v>
      </c>
      <c r="L43" s="777">
        <v>298470.32</v>
      </c>
      <c r="M43" s="777">
        <v>298470.32</v>
      </c>
      <c r="N43" s="777">
        <v>184234</v>
      </c>
      <c r="O43" s="93">
        <v>2</v>
      </c>
    </row>
    <row r="44" spans="1:15" x14ac:dyDescent="0.2">
      <c r="A44" s="92">
        <v>1</v>
      </c>
      <c r="B44" s="92" t="s">
        <v>2</v>
      </c>
      <c r="C44" s="92" t="s">
        <v>719</v>
      </c>
      <c r="D44" s="779">
        <v>115</v>
      </c>
      <c r="E44" s="779">
        <v>1</v>
      </c>
      <c r="F44" s="779">
        <v>2</v>
      </c>
      <c r="G44" s="779">
        <v>7</v>
      </c>
      <c r="H44" s="759"/>
      <c r="I44" s="779">
        <v>7</v>
      </c>
      <c r="J44" s="779">
        <v>19</v>
      </c>
      <c r="K44" s="113" t="s">
        <v>751</v>
      </c>
      <c r="L44" s="777">
        <v>65957.98</v>
      </c>
      <c r="M44" s="777">
        <v>65957.98</v>
      </c>
      <c r="N44" s="777">
        <v>0</v>
      </c>
      <c r="O44" s="93">
        <v>1</v>
      </c>
    </row>
    <row r="45" spans="1:15" x14ac:dyDescent="0.2">
      <c r="A45" s="92">
        <v>1</v>
      </c>
      <c r="B45" s="92" t="s">
        <v>2</v>
      </c>
      <c r="C45" s="92" t="s">
        <v>719</v>
      </c>
      <c r="D45" s="779">
        <v>115</v>
      </c>
      <c r="E45" s="779">
        <v>1</v>
      </c>
      <c r="F45" s="779">
        <v>2</v>
      </c>
      <c r="G45" s="779">
        <v>7</v>
      </c>
      <c r="H45" s="759"/>
      <c r="I45" s="779">
        <v>2</v>
      </c>
      <c r="J45" s="779">
        <v>19</v>
      </c>
      <c r="K45" s="113" t="s">
        <v>749</v>
      </c>
      <c r="L45" s="777">
        <v>3404.35</v>
      </c>
      <c r="M45" s="777">
        <v>3404.35</v>
      </c>
      <c r="N45" s="777">
        <v>3019.1</v>
      </c>
      <c r="O45" s="93">
        <v>1</v>
      </c>
    </row>
    <row r="46" spans="1:15" x14ac:dyDescent="0.2">
      <c r="A46" s="92">
        <v>1</v>
      </c>
      <c r="B46" s="92" t="s">
        <v>2</v>
      </c>
      <c r="C46" s="92" t="s">
        <v>719</v>
      </c>
      <c r="D46" s="779">
        <v>115</v>
      </c>
      <c r="E46" s="779">
        <v>1</v>
      </c>
      <c r="F46" s="779">
        <v>2</v>
      </c>
      <c r="G46" s="779">
        <v>7</v>
      </c>
      <c r="H46" s="759"/>
      <c r="I46" s="779">
        <v>2</v>
      </c>
      <c r="J46" s="779">
        <v>19</v>
      </c>
      <c r="K46" s="113" t="s">
        <v>751</v>
      </c>
      <c r="L46" s="777">
        <v>4993</v>
      </c>
      <c r="M46" s="777">
        <v>4993</v>
      </c>
      <c r="N46" s="777">
        <v>4993</v>
      </c>
      <c r="O46" s="93">
        <v>1</v>
      </c>
    </row>
    <row r="47" spans="1:15" x14ac:dyDescent="0.2">
      <c r="A47" s="92">
        <v>1</v>
      </c>
      <c r="B47" s="92" t="s">
        <v>2</v>
      </c>
      <c r="C47" s="92" t="s">
        <v>719</v>
      </c>
      <c r="D47" s="779">
        <v>115</v>
      </c>
      <c r="E47" s="779">
        <v>1</v>
      </c>
      <c r="F47" s="779">
        <v>3</v>
      </c>
      <c r="G47" s="779">
        <v>7</v>
      </c>
      <c r="H47" s="759"/>
      <c r="I47" s="779">
        <v>8</v>
      </c>
      <c r="J47" s="779">
        <v>19</v>
      </c>
      <c r="K47" s="113" t="s">
        <v>747</v>
      </c>
      <c r="L47" s="777">
        <v>9300</v>
      </c>
      <c r="M47" s="777">
        <v>9300</v>
      </c>
      <c r="N47" s="777">
        <v>9300</v>
      </c>
      <c r="O47" s="93">
        <v>1</v>
      </c>
    </row>
    <row r="48" spans="1:15" x14ac:dyDescent="0.2">
      <c r="A48" s="92">
        <v>1</v>
      </c>
      <c r="B48" s="92" t="s">
        <v>2</v>
      </c>
      <c r="C48" s="92" t="s">
        <v>719</v>
      </c>
      <c r="D48" s="779">
        <v>115</v>
      </c>
      <c r="E48" s="779">
        <v>1</v>
      </c>
      <c r="F48" s="779">
        <v>3</v>
      </c>
      <c r="G48" s="779">
        <v>7</v>
      </c>
      <c r="H48" s="759"/>
      <c r="I48" s="779">
        <v>8</v>
      </c>
      <c r="J48" s="779">
        <v>19</v>
      </c>
      <c r="K48" s="113" t="s">
        <v>748</v>
      </c>
      <c r="L48" s="777">
        <v>8625</v>
      </c>
      <c r="M48" s="777">
        <v>8625</v>
      </c>
      <c r="N48" s="777">
        <v>8624.41</v>
      </c>
      <c r="O48" s="93">
        <v>1</v>
      </c>
    </row>
    <row r="49" spans="1:15" x14ac:dyDescent="0.2">
      <c r="A49" s="92">
        <v>1</v>
      </c>
      <c r="B49" s="92" t="s">
        <v>2</v>
      </c>
      <c r="C49" s="92" t="s">
        <v>719</v>
      </c>
      <c r="D49" s="779">
        <v>115</v>
      </c>
      <c r="E49" s="779">
        <v>1</v>
      </c>
      <c r="F49" s="779">
        <v>3</v>
      </c>
      <c r="G49" s="779">
        <v>7</v>
      </c>
      <c r="H49" s="759"/>
      <c r="I49" s="779">
        <v>8</v>
      </c>
      <c r="J49" s="779">
        <v>19</v>
      </c>
      <c r="K49" s="113" t="s">
        <v>751</v>
      </c>
      <c r="L49" s="777">
        <v>4858.3</v>
      </c>
      <c r="M49" s="777">
        <v>4858.3</v>
      </c>
      <c r="N49" s="777">
        <v>0</v>
      </c>
      <c r="O49" s="93">
        <v>1</v>
      </c>
    </row>
    <row r="50" spans="1:15" x14ac:dyDescent="0.2">
      <c r="A50" s="92">
        <v>1</v>
      </c>
      <c r="B50" s="92" t="s">
        <v>2</v>
      </c>
      <c r="C50" s="92" t="s">
        <v>719</v>
      </c>
      <c r="D50" s="779">
        <v>115</v>
      </c>
      <c r="E50" s="779">
        <v>1</v>
      </c>
      <c r="F50" s="779">
        <v>3</v>
      </c>
      <c r="G50" s="779">
        <v>7</v>
      </c>
      <c r="H50" s="759"/>
      <c r="I50" s="779">
        <v>8</v>
      </c>
      <c r="J50" s="779">
        <v>19</v>
      </c>
      <c r="K50" s="113" t="s">
        <v>752</v>
      </c>
      <c r="L50" s="777">
        <v>9997.9500000000007</v>
      </c>
      <c r="M50" s="777">
        <v>9997.9500000000007</v>
      </c>
      <c r="N50" s="777">
        <v>9997.9500000000007</v>
      </c>
      <c r="O50" s="93">
        <v>1</v>
      </c>
    </row>
    <row r="51" spans="1:15" x14ac:dyDescent="0.2">
      <c r="A51" s="92">
        <v>1</v>
      </c>
      <c r="B51" s="92" t="s">
        <v>2</v>
      </c>
      <c r="C51" s="92" t="s">
        <v>719</v>
      </c>
      <c r="D51" s="779">
        <v>115</v>
      </c>
      <c r="E51" s="779">
        <v>1</v>
      </c>
      <c r="F51" s="779">
        <v>3</v>
      </c>
      <c r="G51" s="779">
        <v>7</v>
      </c>
      <c r="H51" s="759"/>
      <c r="I51" s="779">
        <v>5</v>
      </c>
      <c r="J51" s="779">
        <v>19</v>
      </c>
      <c r="K51" s="113" t="s">
        <v>748</v>
      </c>
      <c r="L51" s="777">
        <v>123661</v>
      </c>
      <c r="M51" s="777">
        <v>123661</v>
      </c>
      <c r="N51" s="777">
        <v>0</v>
      </c>
      <c r="O51" s="93">
        <v>1</v>
      </c>
    </row>
    <row r="52" spans="1:15" x14ac:dyDescent="0.2">
      <c r="A52" s="92">
        <v>1</v>
      </c>
      <c r="B52" s="92" t="s">
        <v>2</v>
      </c>
      <c r="C52" s="92" t="s">
        <v>719</v>
      </c>
      <c r="D52" s="779">
        <v>115</v>
      </c>
      <c r="E52" s="779">
        <v>1</v>
      </c>
      <c r="F52" s="779">
        <v>3</v>
      </c>
      <c r="G52" s="779">
        <v>7</v>
      </c>
      <c r="H52" s="759"/>
      <c r="I52" s="779">
        <v>5</v>
      </c>
      <c r="J52" s="779">
        <v>19</v>
      </c>
      <c r="K52" s="113" t="s">
        <v>749</v>
      </c>
      <c r="L52" s="777">
        <v>198299.37</v>
      </c>
      <c r="M52" s="777">
        <v>198299.37</v>
      </c>
      <c r="N52" s="777">
        <v>63188.6</v>
      </c>
      <c r="O52" s="93">
        <v>1</v>
      </c>
    </row>
    <row r="53" spans="1:15" x14ac:dyDescent="0.2">
      <c r="A53" s="92">
        <v>1</v>
      </c>
      <c r="B53" s="92" t="s">
        <v>2</v>
      </c>
      <c r="C53" s="92" t="s">
        <v>719</v>
      </c>
      <c r="D53" s="779">
        <v>115</v>
      </c>
      <c r="E53" s="779">
        <v>1</v>
      </c>
      <c r="F53" s="779">
        <v>3</v>
      </c>
      <c r="G53" s="779">
        <v>7</v>
      </c>
      <c r="H53" s="759"/>
      <c r="I53" s="779">
        <v>5</v>
      </c>
      <c r="J53" s="779">
        <v>19</v>
      </c>
      <c r="K53" s="113" t="s">
        <v>751</v>
      </c>
      <c r="L53" s="777">
        <v>192917.99</v>
      </c>
      <c r="M53" s="777">
        <v>192917.99</v>
      </c>
      <c r="N53" s="777">
        <v>20779.560000000001</v>
      </c>
      <c r="O53" s="93">
        <v>1</v>
      </c>
    </row>
    <row r="54" spans="1:15" x14ac:dyDescent="0.2">
      <c r="A54" s="92">
        <v>1</v>
      </c>
      <c r="B54" s="92" t="s">
        <v>2</v>
      </c>
      <c r="C54" s="92" t="s">
        <v>719</v>
      </c>
      <c r="D54" s="779">
        <v>115</v>
      </c>
      <c r="E54" s="779">
        <v>1</v>
      </c>
      <c r="F54" s="779">
        <v>3</v>
      </c>
      <c r="G54" s="779">
        <v>7</v>
      </c>
      <c r="H54" s="759"/>
      <c r="I54" s="779">
        <v>5</v>
      </c>
      <c r="J54" s="779">
        <v>19</v>
      </c>
      <c r="K54" s="113" t="s">
        <v>752</v>
      </c>
      <c r="L54" s="777">
        <v>328353.95</v>
      </c>
      <c r="M54" s="777">
        <v>328353.95</v>
      </c>
      <c r="N54" s="777">
        <v>30864.71</v>
      </c>
      <c r="O54" s="93">
        <v>2</v>
      </c>
    </row>
    <row r="55" spans="1:15" x14ac:dyDescent="0.2">
      <c r="A55" s="92">
        <v>1</v>
      </c>
      <c r="B55" s="92" t="s">
        <v>2</v>
      </c>
      <c r="C55" s="92" t="s">
        <v>719</v>
      </c>
      <c r="D55" s="779">
        <v>115</v>
      </c>
      <c r="E55" s="779">
        <v>1</v>
      </c>
      <c r="F55" s="779">
        <v>3</v>
      </c>
      <c r="G55" s="779">
        <v>7</v>
      </c>
      <c r="H55" s="759"/>
      <c r="I55" s="779">
        <v>7</v>
      </c>
      <c r="J55" s="779">
        <v>19</v>
      </c>
      <c r="K55" s="113" t="s">
        <v>748</v>
      </c>
      <c r="L55" s="777">
        <v>55031.519999999997</v>
      </c>
      <c r="M55" s="777">
        <v>55031.519999999997</v>
      </c>
      <c r="N55" s="777">
        <v>0</v>
      </c>
      <c r="O55" s="93">
        <v>2</v>
      </c>
    </row>
    <row r="56" spans="1:15" x14ac:dyDescent="0.2">
      <c r="A56" s="92">
        <v>1</v>
      </c>
      <c r="B56" s="92" t="s">
        <v>2</v>
      </c>
      <c r="C56" s="92" t="s">
        <v>719</v>
      </c>
      <c r="D56" s="779">
        <v>115</v>
      </c>
      <c r="E56" s="779">
        <v>1</v>
      </c>
      <c r="F56" s="779">
        <v>3</v>
      </c>
      <c r="G56" s="779">
        <v>7</v>
      </c>
      <c r="H56" s="759"/>
      <c r="I56" s="779">
        <v>7</v>
      </c>
      <c r="J56" s="779">
        <v>19</v>
      </c>
      <c r="K56" s="113" t="s">
        <v>751</v>
      </c>
      <c r="L56" s="777">
        <v>405574.2</v>
      </c>
      <c r="M56" s="777">
        <v>405574.2</v>
      </c>
      <c r="N56" s="777">
        <v>0</v>
      </c>
      <c r="O56" s="93">
        <v>2</v>
      </c>
    </row>
    <row r="57" spans="1:15" x14ac:dyDescent="0.2">
      <c r="A57" s="92">
        <v>1</v>
      </c>
      <c r="B57" s="92" t="s">
        <v>2</v>
      </c>
      <c r="C57" s="92" t="s">
        <v>719</v>
      </c>
      <c r="D57" s="779">
        <v>115</v>
      </c>
      <c r="E57" s="779">
        <v>1</v>
      </c>
      <c r="F57" s="779">
        <v>3</v>
      </c>
      <c r="G57" s="779">
        <v>7</v>
      </c>
      <c r="H57" s="759"/>
      <c r="I57" s="779">
        <v>7</v>
      </c>
      <c r="J57" s="779">
        <v>19</v>
      </c>
      <c r="K57" s="113" t="s">
        <v>752</v>
      </c>
      <c r="L57" s="777">
        <v>378857</v>
      </c>
      <c r="M57" s="777">
        <v>378857</v>
      </c>
      <c r="N57" s="777">
        <v>0</v>
      </c>
      <c r="O57" s="93">
        <v>4</v>
      </c>
    </row>
    <row r="58" spans="1:15" x14ac:dyDescent="0.2">
      <c r="A58" s="92">
        <v>1</v>
      </c>
      <c r="B58" s="92" t="s">
        <v>2</v>
      </c>
      <c r="C58" s="92" t="s">
        <v>719</v>
      </c>
      <c r="D58" s="779">
        <v>115</v>
      </c>
      <c r="E58" s="779">
        <v>1</v>
      </c>
      <c r="F58" s="779">
        <v>7</v>
      </c>
      <c r="G58" s="779">
        <v>7</v>
      </c>
      <c r="H58" s="759"/>
      <c r="I58" s="779">
        <v>6</v>
      </c>
      <c r="J58" s="779">
        <v>19</v>
      </c>
      <c r="K58" s="113" t="s">
        <v>752</v>
      </c>
      <c r="L58" s="777">
        <v>21458.84</v>
      </c>
      <c r="M58" s="777">
        <v>21458.84</v>
      </c>
      <c r="N58" s="777">
        <v>17157.75</v>
      </c>
      <c r="O58" s="93">
        <v>3</v>
      </c>
    </row>
    <row r="59" spans="1:15" x14ac:dyDescent="0.2">
      <c r="A59" s="92">
        <v>1</v>
      </c>
      <c r="B59" s="92" t="s">
        <v>2</v>
      </c>
      <c r="C59" s="92" t="s">
        <v>719</v>
      </c>
      <c r="D59" s="779">
        <v>115</v>
      </c>
      <c r="E59" s="779">
        <v>1</v>
      </c>
      <c r="F59" s="779">
        <v>7</v>
      </c>
      <c r="G59" s="779">
        <v>7</v>
      </c>
      <c r="H59" s="759"/>
      <c r="I59" s="779">
        <v>8</v>
      </c>
      <c r="J59" s="779">
        <v>19</v>
      </c>
      <c r="K59" s="113" t="s">
        <v>747</v>
      </c>
      <c r="L59" s="777">
        <v>236021.54</v>
      </c>
      <c r="M59" s="777">
        <v>233529.54</v>
      </c>
      <c r="N59" s="777">
        <v>165600.91</v>
      </c>
      <c r="O59" s="93">
        <v>29</v>
      </c>
    </row>
    <row r="60" spans="1:15" x14ac:dyDescent="0.2">
      <c r="A60" s="92">
        <v>1</v>
      </c>
      <c r="B60" s="92" t="s">
        <v>2</v>
      </c>
      <c r="C60" s="92" t="s">
        <v>719</v>
      </c>
      <c r="D60" s="779">
        <v>115</v>
      </c>
      <c r="E60" s="779">
        <v>1</v>
      </c>
      <c r="F60" s="779">
        <v>7</v>
      </c>
      <c r="G60" s="779">
        <v>7</v>
      </c>
      <c r="H60" s="759"/>
      <c r="I60" s="779">
        <v>8</v>
      </c>
      <c r="J60" s="779">
        <v>19</v>
      </c>
      <c r="K60" s="113" t="s">
        <v>748</v>
      </c>
      <c r="L60" s="777">
        <v>145346.53</v>
      </c>
      <c r="M60" s="777">
        <v>143372.79999999999</v>
      </c>
      <c r="N60" s="777">
        <v>78483.16</v>
      </c>
      <c r="O60" s="93">
        <v>16</v>
      </c>
    </row>
    <row r="61" spans="1:15" x14ac:dyDescent="0.2">
      <c r="A61" s="92">
        <v>1</v>
      </c>
      <c r="B61" s="92" t="s">
        <v>2</v>
      </c>
      <c r="C61" s="92" t="s">
        <v>719</v>
      </c>
      <c r="D61" s="779">
        <v>115</v>
      </c>
      <c r="E61" s="779">
        <v>1</v>
      </c>
      <c r="F61" s="779">
        <v>7</v>
      </c>
      <c r="G61" s="779">
        <v>7</v>
      </c>
      <c r="H61" s="759"/>
      <c r="I61" s="779">
        <v>8</v>
      </c>
      <c r="J61" s="779">
        <v>19</v>
      </c>
      <c r="K61" s="113" t="s">
        <v>749</v>
      </c>
      <c r="L61" s="777">
        <v>57075.99</v>
      </c>
      <c r="M61" s="777">
        <v>57075.99</v>
      </c>
      <c r="N61" s="777">
        <v>35256.74</v>
      </c>
      <c r="O61" s="93">
        <v>9</v>
      </c>
    </row>
    <row r="62" spans="1:15" x14ac:dyDescent="0.2">
      <c r="A62" s="92">
        <v>1</v>
      </c>
      <c r="B62" s="92" t="s">
        <v>2</v>
      </c>
      <c r="C62" s="92" t="s">
        <v>719</v>
      </c>
      <c r="D62" s="779">
        <v>115</v>
      </c>
      <c r="E62" s="779">
        <v>1</v>
      </c>
      <c r="F62" s="779">
        <v>7</v>
      </c>
      <c r="G62" s="779">
        <v>7</v>
      </c>
      <c r="H62" s="759"/>
      <c r="I62" s="779">
        <v>8</v>
      </c>
      <c r="J62" s="779">
        <v>19</v>
      </c>
      <c r="K62" s="113" t="s">
        <v>750</v>
      </c>
      <c r="L62" s="777">
        <v>26539.38</v>
      </c>
      <c r="M62" s="777">
        <v>26539.38</v>
      </c>
      <c r="N62" s="777">
        <v>5821.7</v>
      </c>
      <c r="O62" s="93">
        <v>3</v>
      </c>
    </row>
    <row r="63" spans="1:15" x14ac:dyDescent="0.2">
      <c r="A63" s="92">
        <v>1</v>
      </c>
      <c r="B63" s="92" t="s">
        <v>2</v>
      </c>
      <c r="C63" s="92" t="s">
        <v>719</v>
      </c>
      <c r="D63" s="779">
        <v>115</v>
      </c>
      <c r="E63" s="779">
        <v>1</v>
      </c>
      <c r="F63" s="779">
        <v>7</v>
      </c>
      <c r="G63" s="779">
        <v>7</v>
      </c>
      <c r="H63" s="759"/>
      <c r="I63" s="779">
        <v>8</v>
      </c>
      <c r="J63" s="779">
        <v>19</v>
      </c>
      <c r="K63" s="113" t="s">
        <v>751</v>
      </c>
      <c r="L63" s="777">
        <v>175591.39</v>
      </c>
      <c r="M63" s="777">
        <v>175591.39</v>
      </c>
      <c r="N63" s="777">
        <v>94100.160000000003</v>
      </c>
      <c r="O63" s="93">
        <v>24</v>
      </c>
    </row>
    <row r="64" spans="1:15" x14ac:dyDescent="0.2">
      <c r="A64" s="92">
        <v>1</v>
      </c>
      <c r="B64" s="92" t="s">
        <v>2</v>
      </c>
      <c r="C64" s="92" t="s">
        <v>719</v>
      </c>
      <c r="D64" s="779">
        <v>115</v>
      </c>
      <c r="E64" s="779">
        <v>1</v>
      </c>
      <c r="F64" s="779">
        <v>7</v>
      </c>
      <c r="G64" s="779">
        <v>7</v>
      </c>
      <c r="H64" s="759"/>
      <c r="I64" s="779">
        <v>8</v>
      </c>
      <c r="J64" s="779">
        <v>19</v>
      </c>
      <c r="K64" s="113" t="s">
        <v>752</v>
      </c>
      <c r="L64" s="777">
        <v>35002943.609999999</v>
      </c>
      <c r="M64" s="777">
        <v>34929777.520000003</v>
      </c>
      <c r="N64" s="777">
        <v>26370117.789999999</v>
      </c>
      <c r="O64" s="93">
        <v>34</v>
      </c>
    </row>
    <row r="65" spans="1:15" x14ac:dyDescent="0.2">
      <c r="A65" s="92">
        <v>1</v>
      </c>
      <c r="B65" s="92" t="s">
        <v>2</v>
      </c>
      <c r="C65" s="92" t="s">
        <v>719</v>
      </c>
      <c r="D65" s="779">
        <v>115</v>
      </c>
      <c r="E65" s="779">
        <v>1</v>
      </c>
      <c r="F65" s="779">
        <v>7</v>
      </c>
      <c r="G65" s="779">
        <v>7</v>
      </c>
      <c r="H65" s="759"/>
      <c r="I65" s="779">
        <v>8</v>
      </c>
      <c r="J65" s="779">
        <v>21</v>
      </c>
      <c r="K65" s="113" t="s">
        <v>752</v>
      </c>
      <c r="L65" s="777">
        <v>3909424</v>
      </c>
      <c r="M65" s="777">
        <v>3909424</v>
      </c>
      <c r="N65" s="777">
        <v>0</v>
      </c>
      <c r="O65" s="93">
        <v>1</v>
      </c>
    </row>
    <row r="66" spans="1:15" x14ac:dyDescent="0.2">
      <c r="A66" s="92">
        <v>1</v>
      </c>
      <c r="B66" s="92" t="s">
        <v>2</v>
      </c>
      <c r="C66" s="92" t="s">
        <v>719</v>
      </c>
      <c r="D66" s="779">
        <v>115</v>
      </c>
      <c r="E66" s="779">
        <v>1</v>
      </c>
      <c r="F66" s="779">
        <v>7</v>
      </c>
      <c r="G66" s="779">
        <v>7</v>
      </c>
      <c r="H66" s="759"/>
      <c r="I66" s="779">
        <v>5</v>
      </c>
      <c r="J66" s="779">
        <v>19</v>
      </c>
      <c r="K66" s="113" t="s">
        <v>752</v>
      </c>
      <c r="L66" s="777">
        <v>6742022.1200000001</v>
      </c>
      <c r="M66" s="777">
        <v>6668820.4100000001</v>
      </c>
      <c r="N66" s="777">
        <v>4193199.05</v>
      </c>
      <c r="O66" s="93">
        <v>3</v>
      </c>
    </row>
    <row r="67" spans="1:15" x14ac:dyDescent="0.2">
      <c r="A67" s="92">
        <v>1</v>
      </c>
      <c r="B67" s="92" t="s">
        <v>2</v>
      </c>
      <c r="C67" s="92" t="s">
        <v>719</v>
      </c>
      <c r="D67" s="779">
        <v>115</v>
      </c>
      <c r="E67" s="779">
        <v>1</v>
      </c>
      <c r="F67" s="779">
        <v>7</v>
      </c>
      <c r="G67" s="779">
        <v>7</v>
      </c>
      <c r="H67" s="759"/>
      <c r="I67" s="779">
        <v>2</v>
      </c>
      <c r="J67" s="779">
        <v>19</v>
      </c>
      <c r="K67" s="113" t="s">
        <v>752</v>
      </c>
      <c r="L67" s="777">
        <v>10797469.720000001</v>
      </c>
      <c r="M67" s="777">
        <v>10797469.720000001</v>
      </c>
      <c r="N67" s="777">
        <v>5129890.82</v>
      </c>
      <c r="O67" s="93">
        <v>3</v>
      </c>
    </row>
    <row r="68" spans="1:15" x14ac:dyDescent="0.2">
      <c r="A68" s="92">
        <v>1</v>
      </c>
      <c r="B68" s="92" t="s">
        <v>2</v>
      </c>
      <c r="C68" s="92" t="s">
        <v>719</v>
      </c>
      <c r="D68" s="779">
        <v>117</v>
      </c>
      <c r="E68" s="779">
        <v>1</v>
      </c>
      <c r="F68" s="779">
        <v>1</v>
      </c>
      <c r="G68" s="779">
        <v>7</v>
      </c>
      <c r="H68" s="759"/>
      <c r="I68" s="779">
        <v>6</v>
      </c>
      <c r="J68" s="779">
        <v>19</v>
      </c>
      <c r="K68" s="113" t="s">
        <v>747</v>
      </c>
      <c r="L68" s="777">
        <v>292580.95</v>
      </c>
      <c r="M68" s="777">
        <v>291315.95</v>
      </c>
      <c r="N68" s="777">
        <v>10181.16</v>
      </c>
      <c r="O68" s="93">
        <v>4</v>
      </c>
    </row>
    <row r="69" spans="1:15" x14ac:dyDescent="0.2">
      <c r="A69" s="92">
        <v>1</v>
      </c>
      <c r="B69" s="92" t="s">
        <v>2</v>
      </c>
      <c r="C69" s="92" t="s">
        <v>719</v>
      </c>
      <c r="D69" s="779">
        <v>117</v>
      </c>
      <c r="E69" s="779">
        <v>1</v>
      </c>
      <c r="F69" s="779">
        <v>1</v>
      </c>
      <c r="G69" s="779">
        <v>7</v>
      </c>
      <c r="H69" s="759"/>
      <c r="I69" s="779">
        <v>6</v>
      </c>
      <c r="J69" s="779">
        <v>19</v>
      </c>
      <c r="K69" s="113" t="s">
        <v>748</v>
      </c>
      <c r="L69" s="777">
        <v>226582.32</v>
      </c>
      <c r="M69" s="777">
        <v>225860.04</v>
      </c>
      <c r="N69" s="777">
        <v>58912.98</v>
      </c>
      <c r="O69" s="93">
        <v>3</v>
      </c>
    </row>
    <row r="70" spans="1:15" x14ac:dyDescent="0.2">
      <c r="A70" s="92">
        <v>1</v>
      </c>
      <c r="B70" s="92" t="s">
        <v>2</v>
      </c>
      <c r="C70" s="92" t="s">
        <v>719</v>
      </c>
      <c r="D70" s="779">
        <v>117</v>
      </c>
      <c r="E70" s="779">
        <v>1</v>
      </c>
      <c r="F70" s="779">
        <v>1</v>
      </c>
      <c r="G70" s="779">
        <v>7</v>
      </c>
      <c r="H70" s="759"/>
      <c r="I70" s="779">
        <v>6</v>
      </c>
      <c r="J70" s="779">
        <v>19</v>
      </c>
      <c r="K70" s="113" t="s">
        <v>749</v>
      </c>
      <c r="L70" s="777">
        <v>4625</v>
      </c>
      <c r="M70" s="777">
        <v>4162.5</v>
      </c>
      <c r="N70" s="777">
        <v>2725</v>
      </c>
      <c r="O70" s="93">
        <v>1</v>
      </c>
    </row>
    <row r="71" spans="1:15" x14ac:dyDescent="0.2">
      <c r="A71" s="92">
        <v>1</v>
      </c>
      <c r="B71" s="92" t="s">
        <v>2</v>
      </c>
      <c r="C71" s="92" t="s">
        <v>719</v>
      </c>
      <c r="D71" s="779">
        <v>117</v>
      </c>
      <c r="E71" s="779">
        <v>1</v>
      </c>
      <c r="F71" s="779">
        <v>1</v>
      </c>
      <c r="G71" s="779">
        <v>7</v>
      </c>
      <c r="H71" s="759"/>
      <c r="I71" s="779">
        <v>6</v>
      </c>
      <c r="J71" s="779">
        <v>19</v>
      </c>
      <c r="K71" s="113" t="s">
        <v>751</v>
      </c>
      <c r="L71" s="777">
        <v>483082.83</v>
      </c>
      <c r="M71" s="777">
        <v>481658.68</v>
      </c>
      <c r="N71" s="777">
        <v>177607.52</v>
      </c>
      <c r="O71" s="93">
        <v>3</v>
      </c>
    </row>
    <row r="72" spans="1:15" x14ac:dyDescent="0.2">
      <c r="A72" s="92">
        <v>1</v>
      </c>
      <c r="B72" s="92" t="s">
        <v>2</v>
      </c>
      <c r="C72" s="92" t="s">
        <v>719</v>
      </c>
      <c r="D72" s="779">
        <v>117</v>
      </c>
      <c r="E72" s="779">
        <v>1</v>
      </c>
      <c r="F72" s="779">
        <v>1</v>
      </c>
      <c r="G72" s="779">
        <v>7</v>
      </c>
      <c r="H72" s="759"/>
      <c r="I72" s="779">
        <v>6</v>
      </c>
      <c r="J72" s="779">
        <v>19</v>
      </c>
      <c r="K72" s="113" t="s">
        <v>752</v>
      </c>
      <c r="L72" s="777">
        <v>32752553.390000001</v>
      </c>
      <c r="M72" s="777">
        <v>32750009.289999999</v>
      </c>
      <c r="N72" s="777">
        <v>11811571.9</v>
      </c>
      <c r="O72" s="93">
        <v>19</v>
      </c>
    </row>
    <row r="73" spans="1:15" x14ac:dyDescent="0.2">
      <c r="A73" s="92">
        <v>1</v>
      </c>
      <c r="B73" s="92" t="s">
        <v>2</v>
      </c>
      <c r="C73" s="92" t="s">
        <v>719</v>
      </c>
      <c r="D73" s="779">
        <v>117</v>
      </c>
      <c r="E73" s="779">
        <v>1</v>
      </c>
      <c r="F73" s="779">
        <v>1</v>
      </c>
      <c r="G73" s="779">
        <v>7</v>
      </c>
      <c r="H73" s="759"/>
      <c r="I73" s="779">
        <v>7</v>
      </c>
      <c r="J73" s="779">
        <v>19</v>
      </c>
      <c r="K73" s="113" t="s">
        <v>752</v>
      </c>
      <c r="L73" s="777">
        <v>1046694.78</v>
      </c>
      <c r="M73" s="777">
        <v>1046694.78</v>
      </c>
      <c r="N73" s="777">
        <v>478125.14</v>
      </c>
      <c r="O73" s="93">
        <v>4</v>
      </c>
    </row>
    <row r="74" spans="1:15" x14ac:dyDescent="0.2">
      <c r="A74" s="92">
        <v>1</v>
      </c>
      <c r="B74" s="92" t="s">
        <v>2</v>
      </c>
      <c r="C74" s="92" t="s">
        <v>719</v>
      </c>
      <c r="D74" s="779">
        <v>117</v>
      </c>
      <c r="E74" s="779">
        <v>1</v>
      </c>
      <c r="F74" s="779">
        <v>1</v>
      </c>
      <c r="G74" s="779">
        <v>7</v>
      </c>
      <c r="H74" s="759"/>
      <c r="I74" s="779">
        <v>3</v>
      </c>
      <c r="J74" s="779">
        <v>19</v>
      </c>
      <c r="K74" s="113" t="s">
        <v>747</v>
      </c>
      <c r="L74" s="777">
        <v>150166.07</v>
      </c>
      <c r="M74" s="777">
        <v>150166.07</v>
      </c>
      <c r="N74" s="777">
        <v>82996.789999999994</v>
      </c>
      <c r="O74" s="93">
        <v>1</v>
      </c>
    </row>
    <row r="75" spans="1:15" x14ac:dyDescent="0.2">
      <c r="A75" s="92">
        <v>1</v>
      </c>
      <c r="B75" s="92" t="s">
        <v>2</v>
      </c>
      <c r="C75" s="92" t="s">
        <v>719</v>
      </c>
      <c r="D75" s="779">
        <v>117</v>
      </c>
      <c r="E75" s="779">
        <v>1</v>
      </c>
      <c r="F75" s="779">
        <v>1</v>
      </c>
      <c r="G75" s="779">
        <v>7</v>
      </c>
      <c r="H75" s="759"/>
      <c r="I75" s="779">
        <v>3</v>
      </c>
      <c r="J75" s="779">
        <v>19</v>
      </c>
      <c r="K75" s="113" t="s">
        <v>748</v>
      </c>
      <c r="L75" s="777">
        <v>184165.4</v>
      </c>
      <c r="M75" s="777">
        <v>184165.4</v>
      </c>
      <c r="N75" s="777">
        <v>126101.35</v>
      </c>
      <c r="O75" s="93">
        <v>1</v>
      </c>
    </row>
    <row r="76" spans="1:15" x14ac:dyDescent="0.2">
      <c r="A76" s="92">
        <v>1</v>
      </c>
      <c r="B76" s="92" t="s">
        <v>2</v>
      </c>
      <c r="C76" s="92" t="s">
        <v>719</v>
      </c>
      <c r="D76" s="779">
        <v>117</v>
      </c>
      <c r="E76" s="779">
        <v>1</v>
      </c>
      <c r="F76" s="779">
        <v>1</v>
      </c>
      <c r="G76" s="779">
        <v>7</v>
      </c>
      <c r="H76" s="759"/>
      <c r="I76" s="779">
        <v>3</v>
      </c>
      <c r="J76" s="779">
        <v>19</v>
      </c>
      <c r="K76" s="113" t="s">
        <v>750</v>
      </c>
      <c r="L76" s="777">
        <v>195683.17</v>
      </c>
      <c r="M76" s="777">
        <v>195683.17</v>
      </c>
      <c r="N76" s="777">
        <v>173634.13</v>
      </c>
      <c r="O76" s="93">
        <v>2</v>
      </c>
    </row>
    <row r="77" spans="1:15" x14ac:dyDescent="0.2">
      <c r="A77" s="92">
        <v>1</v>
      </c>
      <c r="B77" s="92" t="s">
        <v>2</v>
      </c>
      <c r="C77" s="92" t="s">
        <v>719</v>
      </c>
      <c r="D77" s="779">
        <v>117</v>
      </c>
      <c r="E77" s="779">
        <v>1</v>
      </c>
      <c r="F77" s="779">
        <v>2</v>
      </c>
      <c r="G77" s="779">
        <v>7</v>
      </c>
      <c r="H77" s="759"/>
      <c r="I77" s="779">
        <v>6</v>
      </c>
      <c r="J77" s="779">
        <v>19</v>
      </c>
      <c r="K77" s="113" t="s">
        <v>747</v>
      </c>
      <c r="L77" s="777">
        <v>5440</v>
      </c>
      <c r="M77" s="777">
        <v>4896</v>
      </c>
      <c r="N77" s="777">
        <v>1892.8</v>
      </c>
      <c r="O77" s="93">
        <v>1</v>
      </c>
    </row>
    <row r="78" spans="1:15" x14ac:dyDescent="0.2">
      <c r="A78" s="92">
        <v>1</v>
      </c>
      <c r="B78" s="92" t="s">
        <v>2</v>
      </c>
      <c r="C78" s="92" t="s">
        <v>719</v>
      </c>
      <c r="D78" s="779">
        <v>117</v>
      </c>
      <c r="E78" s="779">
        <v>1</v>
      </c>
      <c r="F78" s="779">
        <v>2</v>
      </c>
      <c r="G78" s="779">
        <v>7</v>
      </c>
      <c r="H78" s="759"/>
      <c r="I78" s="779">
        <v>6</v>
      </c>
      <c r="J78" s="779">
        <v>19</v>
      </c>
      <c r="K78" s="113" t="s">
        <v>748</v>
      </c>
      <c r="L78" s="777">
        <v>849022.17</v>
      </c>
      <c r="M78" s="777">
        <v>847904.67</v>
      </c>
      <c r="N78" s="777">
        <v>497312.44</v>
      </c>
      <c r="O78" s="93">
        <v>6</v>
      </c>
    </row>
    <row r="79" spans="1:15" x14ac:dyDescent="0.2">
      <c r="A79" s="92">
        <v>1</v>
      </c>
      <c r="B79" s="92" t="s">
        <v>2</v>
      </c>
      <c r="C79" s="92" t="s">
        <v>719</v>
      </c>
      <c r="D79" s="779">
        <v>117</v>
      </c>
      <c r="E79" s="779">
        <v>1</v>
      </c>
      <c r="F79" s="779">
        <v>2</v>
      </c>
      <c r="G79" s="779">
        <v>7</v>
      </c>
      <c r="H79" s="759"/>
      <c r="I79" s="779">
        <v>6</v>
      </c>
      <c r="J79" s="779">
        <v>19</v>
      </c>
      <c r="K79" s="113" t="s">
        <v>749</v>
      </c>
      <c r="L79" s="777">
        <v>1080365.01</v>
      </c>
      <c r="M79" s="777">
        <v>1080365.01</v>
      </c>
      <c r="N79" s="777">
        <v>527901.4</v>
      </c>
      <c r="O79" s="93">
        <v>7</v>
      </c>
    </row>
    <row r="80" spans="1:15" x14ac:dyDescent="0.2">
      <c r="A80" s="92">
        <v>1</v>
      </c>
      <c r="B80" s="92" t="s">
        <v>2</v>
      </c>
      <c r="C80" s="92" t="s">
        <v>719</v>
      </c>
      <c r="D80" s="779">
        <v>117</v>
      </c>
      <c r="E80" s="779">
        <v>1</v>
      </c>
      <c r="F80" s="779">
        <v>2</v>
      </c>
      <c r="G80" s="779">
        <v>7</v>
      </c>
      <c r="H80" s="759"/>
      <c r="I80" s="779">
        <v>6</v>
      </c>
      <c r="J80" s="779">
        <v>19</v>
      </c>
      <c r="K80" s="113" t="s">
        <v>750</v>
      </c>
      <c r="L80" s="777">
        <v>334814.78000000003</v>
      </c>
      <c r="M80" s="777">
        <v>332523.33</v>
      </c>
      <c r="N80" s="777">
        <v>26083.51</v>
      </c>
      <c r="O80" s="93">
        <v>3</v>
      </c>
    </row>
    <row r="81" spans="1:15" x14ac:dyDescent="0.2">
      <c r="A81" s="92">
        <v>1</v>
      </c>
      <c r="B81" s="92" t="s">
        <v>2</v>
      </c>
      <c r="C81" s="92" t="s">
        <v>719</v>
      </c>
      <c r="D81" s="779">
        <v>117</v>
      </c>
      <c r="E81" s="779">
        <v>1</v>
      </c>
      <c r="F81" s="779">
        <v>2</v>
      </c>
      <c r="G81" s="779">
        <v>7</v>
      </c>
      <c r="H81" s="759"/>
      <c r="I81" s="779">
        <v>6</v>
      </c>
      <c r="J81" s="779">
        <v>19</v>
      </c>
      <c r="K81" s="113" t="s">
        <v>751</v>
      </c>
      <c r="L81" s="777">
        <v>686792.01</v>
      </c>
      <c r="M81" s="777">
        <v>682080.36</v>
      </c>
      <c r="N81" s="777">
        <v>239390.65</v>
      </c>
      <c r="O81" s="93">
        <v>10</v>
      </c>
    </row>
    <row r="82" spans="1:15" x14ac:dyDescent="0.2">
      <c r="A82" s="92">
        <v>1</v>
      </c>
      <c r="B82" s="92" t="s">
        <v>2</v>
      </c>
      <c r="C82" s="92" t="s">
        <v>719</v>
      </c>
      <c r="D82" s="779">
        <v>117</v>
      </c>
      <c r="E82" s="779">
        <v>1</v>
      </c>
      <c r="F82" s="779">
        <v>2</v>
      </c>
      <c r="G82" s="779">
        <v>7</v>
      </c>
      <c r="H82" s="759"/>
      <c r="I82" s="779">
        <v>6</v>
      </c>
      <c r="J82" s="779">
        <v>19</v>
      </c>
      <c r="K82" s="113" t="s">
        <v>752</v>
      </c>
      <c r="L82" s="777">
        <v>2043522.48</v>
      </c>
      <c r="M82" s="777">
        <v>2034549</v>
      </c>
      <c r="N82" s="777">
        <v>479402.73</v>
      </c>
      <c r="O82" s="93">
        <v>25</v>
      </c>
    </row>
    <row r="83" spans="1:15" x14ac:dyDescent="0.2">
      <c r="A83" s="92">
        <v>1</v>
      </c>
      <c r="B83" s="92" t="s">
        <v>2</v>
      </c>
      <c r="C83" s="92" t="s">
        <v>719</v>
      </c>
      <c r="D83" s="779">
        <v>117</v>
      </c>
      <c r="E83" s="779">
        <v>1</v>
      </c>
      <c r="F83" s="779">
        <v>2</v>
      </c>
      <c r="G83" s="779">
        <v>7</v>
      </c>
      <c r="H83" s="759"/>
      <c r="I83" s="779">
        <v>5</v>
      </c>
      <c r="J83" s="779">
        <v>19</v>
      </c>
      <c r="K83" s="113" t="s">
        <v>752</v>
      </c>
      <c r="L83" s="777">
        <v>26207255.140000001</v>
      </c>
      <c r="M83" s="777">
        <v>26207255.140000001</v>
      </c>
      <c r="N83" s="777">
        <v>9340279.5099999998</v>
      </c>
      <c r="O83" s="93">
        <v>4</v>
      </c>
    </row>
    <row r="84" spans="1:15" x14ac:dyDescent="0.2">
      <c r="A84" s="92">
        <v>1</v>
      </c>
      <c r="B84" s="92" t="s">
        <v>2</v>
      </c>
      <c r="C84" s="92" t="s">
        <v>719</v>
      </c>
      <c r="D84" s="779">
        <v>117</v>
      </c>
      <c r="E84" s="779">
        <v>1</v>
      </c>
      <c r="F84" s="779">
        <v>2</v>
      </c>
      <c r="G84" s="779">
        <v>7</v>
      </c>
      <c r="H84" s="759"/>
      <c r="I84" s="779">
        <v>3</v>
      </c>
      <c r="J84" s="779">
        <v>19</v>
      </c>
      <c r="K84" s="113" t="s">
        <v>752</v>
      </c>
      <c r="L84" s="777">
        <v>90433.600000000006</v>
      </c>
      <c r="M84" s="777">
        <v>90433.600000000006</v>
      </c>
      <c r="N84" s="777">
        <v>81662.289999999994</v>
      </c>
      <c r="O84" s="93">
        <v>1</v>
      </c>
    </row>
    <row r="85" spans="1:15" x14ac:dyDescent="0.2">
      <c r="A85" s="92">
        <v>1</v>
      </c>
      <c r="B85" s="92" t="s">
        <v>2</v>
      </c>
      <c r="C85" s="92" t="s">
        <v>719</v>
      </c>
      <c r="D85" s="779">
        <v>117</v>
      </c>
      <c r="E85" s="779">
        <v>1</v>
      </c>
      <c r="F85" s="779">
        <v>3</v>
      </c>
      <c r="G85" s="779">
        <v>7</v>
      </c>
      <c r="H85" s="759"/>
      <c r="I85" s="779">
        <v>6</v>
      </c>
      <c r="J85" s="779">
        <v>19</v>
      </c>
      <c r="K85" s="113" t="s">
        <v>747</v>
      </c>
      <c r="L85" s="777">
        <v>16550</v>
      </c>
      <c r="M85" s="777">
        <v>14895</v>
      </c>
      <c r="N85" s="777">
        <v>16550</v>
      </c>
      <c r="O85" s="93">
        <v>1</v>
      </c>
    </row>
    <row r="86" spans="1:15" x14ac:dyDescent="0.2">
      <c r="A86" s="92">
        <v>1</v>
      </c>
      <c r="B86" s="92" t="s">
        <v>2</v>
      </c>
      <c r="C86" s="92" t="s">
        <v>719</v>
      </c>
      <c r="D86" s="779">
        <v>117</v>
      </c>
      <c r="E86" s="779">
        <v>1</v>
      </c>
      <c r="F86" s="779">
        <v>3</v>
      </c>
      <c r="G86" s="779">
        <v>7</v>
      </c>
      <c r="H86" s="759"/>
      <c r="I86" s="779">
        <v>6</v>
      </c>
      <c r="J86" s="779">
        <v>19</v>
      </c>
      <c r="K86" s="113" t="s">
        <v>748</v>
      </c>
      <c r="L86" s="777">
        <v>31994.6</v>
      </c>
      <c r="M86" s="777">
        <v>28383.49</v>
      </c>
      <c r="N86" s="777">
        <v>3987</v>
      </c>
      <c r="O86" s="93">
        <v>3</v>
      </c>
    </row>
    <row r="87" spans="1:15" x14ac:dyDescent="0.2">
      <c r="A87" s="92">
        <v>1</v>
      </c>
      <c r="B87" s="92" t="s">
        <v>2</v>
      </c>
      <c r="C87" s="92" t="s">
        <v>719</v>
      </c>
      <c r="D87" s="779">
        <v>117</v>
      </c>
      <c r="E87" s="779">
        <v>1</v>
      </c>
      <c r="F87" s="779">
        <v>3</v>
      </c>
      <c r="G87" s="779">
        <v>7</v>
      </c>
      <c r="H87" s="759"/>
      <c r="I87" s="779">
        <v>6</v>
      </c>
      <c r="J87" s="779">
        <v>19</v>
      </c>
      <c r="K87" s="113" t="s">
        <v>749</v>
      </c>
      <c r="L87" s="777">
        <v>10111</v>
      </c>
      <c r="M87" s="777">
        <v>9099.9</v>
      </c>
      <c r="N87" s="777">
        <v>0</v>
      </c>
      <c r="O87" s="93">
        <v>1</v>
      </c>
    </row>
    <row r="88" spans="1:15" x14ac:dyDescent="0.2">
      <c r="A88" s="92">
        <v>1</v>
      </c>
      <c r="B88" s="92" t="s">
        <v>2</v>
      </c>
      <c r="C88" s="92" t="s">
        <v>719</v>
      </c>
      <c r="D88" s="779">
        <v>117</v>
      </c>
      <c r="E88" s="779">
        <v>1</v>
      </c>
      <c r="F88" s="779">
        <v>3</v>
      </c>
      <c r="G88" s="779">
        <v>7</v>
      </c>
      <c r="H88" s="759"/>
      <c r="I88" s="779">
        <v>6</v>
      </c>
      <c r="J88" s="779">
        <v>19</v>
      </c>
      <c r="K88" s="113" t="s">
        <v>751</v>
      </c>
      <c r="L88" s="777">
        <v>15725.8</v>
      </c>
      <c r="M88" s="777">
        <v>13634.67</v>
      </c>
      <c r="N88" s="777">
        <v>6658.6</v>
      </c>
      <c r="O88" s="93">
        <v>3</v>
      </c>
    </row>
    <row r="89" spans="1:15" x14ac:dyDescent="0.2">
      <c r="A89" s="92">
        <v>1</v>
      </c>
      <c r="B89" s="92" t="s">
        <v>2</v>
      </c>
      <c r="C89" s="92" t="s">
        <v>719</v>
      </c>
      <c r="D89" s="779">
        <v>117</v>
      </c>
      <c r="E89" s="779">
        <v>1</v>
      </c>
      <c r="F89" s="779">
        <v>3</v>
      </c>
      <c r="G89" s="779">
        <v>7</v>
      </c>
      <c r="H89" s="759"/>
      <c r="I89" s="779">
        <v>6</v>
      </c>
      <c r="J89" s="779">
        <v>19</v>
      </c>
      <c r="K89" s="113" t="s">
        <v>752</v>
      </c>
      <c r="L89" s="777">
        <v>273989.03999999998</v>
      </c>
      <c r="M89" s="777">
        <v>273674.21000000002</v>
      </c>
      <c r="N89" s="777">
        <v>140447.39000000001</v>
      </c>
      <c r="O89" s="93">
        <v>2</v>
      </c>
    </row>
    <row r="90" spans="1:15" x14ac:dyDescent="0.2">
      <c r="A90" s="92">
        <v>1</v>
      </c>
      <c r="B90" s="92" t="s">
        <v>2</v>
      </c>
      <c r="C90" s="92" t="s">
        <v>719</v>
      </c>
      <c r="D90" s="779">
        <v>117</v>
      </c>
      <c r="E90" s="779">
        <v>1</v>
      </c>
      <c r="F90" s="779">
        <v>3</v>
      </c>
      <c r="G90" s="779">
        <v>7</v>
      </c>
      <c r="H90" s="759"/>
      <c r="I90" s="779">
        <v>7</v>
      </c>
      <c r="J90" s="779">
        <v>19</v>
      </c>
      <c r="K90" s="113" t="s">
        <v>748</v>
      </c>
      <c r="L90" s="777">
        <v>2207.8200000000002</v>
      </c>
      <c r="M90" s="777">
        <v>1987</v>
      </c>
      <c r="N90" s="777">
        <v>2207.8200000000002</v>
      </c>
      <c r="O90" s="93">
        <v>1</v>
      </c>
    </row>
    <row r="91" spans="1:15" x14ac:dyDescent="0.2">
      <c r="A91" s="92">
        <v>1</v>
      </c>
      <c r="B91" s="92" t="s">
        <v>2</v>
      </c>
      <c r="C91" s="92" t="s">
        <v>719</v>
      </c>
      <c r="D91" s="779">
        <v>117</v>
      </c>
      <c r="E91" s="779">
        <v>1</v>
      </c>
      <c r="F91" s="779">
        <v>7</v>
      </c>
      <c r="G91" s="779">
        <v>7</v>
      </c>
      <c r="H91" s="759"/>
      <c r="I91" s="779">
        <v>8</v>
      </c>
      <c r="J91" s="779">
        <v>19</v>
      </c>
      <c r="K91" s="113" t="s">
        <v>747</v>
      </c>
      <c r="L91" s="777">
        <v>19011</v>
      </c>
      <c r="M91" s="777">
        <v>19011</v>
      </c>
      <c r="N91" s="777">
        <v>16321</v>
      </c>
      <c r="O91" s="93">
        <v>3</v>
      </c>
    </row>
    <row r="92" spans="1:15" x14ac:dyDescent="0.2">
      <c r="A92" s="92">
        <v>1</v>
      </c>
      <c r="B92" s="92" t="s">
        <v>2</v>
      </c>
      <c r="C92" s="92" t="s">
        <v>719</v>
      </c>
      <c r="D92" s="779">
        <v>117</v>
      </c>
      <c r="E92" s="779">
        <v>1</v>
      </c>
      <c r="F92" s="779">
        <v>7</v>
      </c>
      <c r="G92" s="779">
        <v>7</v>
      </c>
      <c r="H92" s="759"/>
      <c r="I92" s="779">
        <v>8</v>
      </c>
      <c r="J92" s="779">
        <v>19</v>
      </c>
      <c r="K92" s="113" t="s">
        <v>748</v>
      </c>
      <c r="L92" s="777">
        <v>5940</v>
      </c>
      <c r="M92" s="777">
        <v>5940</v>
      </c>
      <c r="N92" s="777">
        <v>5940</v>
      </c>
      <c r="O92" s="93">
        <v>1</v>
      </c>
    </row>
    <row r="93" spans="1:15" x14ac:dyDescent="0.2">
      <c r="A93" s="92">
        <v>1</v>
      </c>
      <c r="B93" s="92" t="s">
        <v>2</v>
      </c>
      <c r="C93" s="92" t="s">
        <v>719</v>
      </c>
      <c r="D93" s="779">
        <v>117</v>
      </c>
      <c r="E93" s="779">
        <v>1</v>
      </c>
      <c r="F93" s="779">
        <v>7</v>
      </c>
      <c r="G93" s="779">
        <v>7</v>
      </c>
      <c r="H93" s="759"/>
      <c r="I93" s="779">
        <v>8</v>
      </c>
      <c r="J93" s="779">
        <v>19</v>
      </c>
      <c r="K93" s="113" t="s">
        <v>749</v>
      </c>
      <c r="L93" s="777">
        <v>2631.76</v>
      </c>
      <c r="M93" s="777">
        <v>2631.76</v>
      </c>
      <c r="N93" s="777">
        <v>2631.76</v>
      </c>
      <c r="O93" s="93">
        <v>1</v>
      </c>
    </row>
    <row r="94" spans="1:15" x14ac:dyDescent="0.2">
      <c r="A94" s="92">
        <v>1</v>
      </c>
      <c r="B94" s="92" t="s">
        <v>2</v>
      </c>
      <c r="C94" s="92" t="s">
        <v>719</v>
      </c>
      <c r="D94" s="779">
        <v>117</v>
      </c>
      <c r="E94" s="779">
        <v>1</v>
      </c>
      <c r="F94" s="779">
        <v>7</v>
      </c>
      <c r="G94" s="779">
        <v>7</v>
      </c>
      <c r="H94" s="759"/>
      <c r="I94" s="779">
        <v>8</v>
      </c>
      <c r="J94" s="779">
        <v>19</v>
      </c>
      <c r="K94" s="113" t="s">
        <v>750</v>
      </c>
      <c r="L94" s="777">
        <v>44738</v>
      </c>
      <c r="M94" s="777">
        <v>44738</v>
      </c>
      <c r="N94" s="777">
        <v>43166</v>
      </c>
      <c r="O94" s="93">
        <v>6</v>
      </c>
    </row>
    <row r="95" spans="1:15" x14ac:dyDescent="0.2">
      <c r="A95" s="92">
        <v>1</v>
      </c>
      <c r="B95" s="92" t="s">
        <v>2</v>
      </c>
      <c r="C95" s="92" t="s">
        <v>719</v>
      </c>
      <c r="D95" s="779">
        <v>117</v>
      </c>
      <c r="E95" s="779">
        <v>1</v>
      </c>
      <c r="F95" s="779">
        <v>7</v>
      </c>
      <c r="G95" s="779">
        <v>7</v>
      </c>
      <c r="H95" s="759"/>
      <c r="I95" s="779">
        <v>8</v>
      </c>
      <c r="J95" s="779">
        <v>19</v>
      </c>
      <c r="K95" s="113" t="s">
        <v>751</v>
      </c>
      <c r="L95" s="777">
        <v>22430.45</v>
      </c>
      <c r="M95" s="777">
        <v>22430.45</v>
      </c>
      <c r="N95" s="777">
        <v>20489.23</v>
      </c>
      <c r="O95" s="93">
        <v>3</v>
      </c>
    </row>
    <row r="96" spans="1:15" x14ac:dyDescent="0.2">
      <c r="A96" s="92">
        <v>1</v>
      </c>
      <c r="B96" s="92" t="s">
        <v>2</v>
      </c>
      <c r="C96" s="92" t="s">
        <v>719</v>
      </c>
      <c r="D96" s="779">
        <v>117</v>
      </c>
      <c r="E96" s="779">
        <v>1</v>
      </c>
      <c r="F96" s="779">
        <v>7</v>
      </c>
      <c r="G96" s="779">
        <v>7</v>
      </c>
      <c r="H96" s="759"/>
      <c r="I96" s="779">
        <v>8</v>
      </c>
      <c r="J96" s="779">
        <v>19</v>
      </c>
      <c r="K96" s="113" t="s">
        <v>752</v>
      </c>
      <c r="L96" s="777">
        <v>7015593.2800000003</v>
      </c>
      <c r="M96" s="777">
        <v>7015593.2800000003</v>
      </c>
      <c r="N96" s="777">
        <v>3223845.95</v>
      </c>
      <c r="O96" s="93">
        <v>7</v>
      </c>
    </row>
    <row r="97" spans="1:15" x14ac:dyDescent="0.2">
      <c r="A97" s="92">
        <v>1</v>
      </c>
      <c r="B97" s="92" t="s">
        <v>2</v>
      </c>
      <c r="C97" s="92" t="s">
        <v>719</v>
      </c>
      <c r="D97" s="779">
        <v>117</v>
      </c>
      <c r="E97" s="779">
        <v>1</v>
      </c>
      <c r="F97" s="779">
        <v>7</v>
      </c>
      <c r="G97" s="779">
        <v>7</v>
      </c>
      <c r="H97" s="759"/>
      <c r="I97" s="779">
        <v>8</v>
      </c>
      <c r="J97" s="779">
        <v>21</v>
      </c>
      <c r="K97" s="113" t="s">
        <v>752</v>
      </c>
      <c r="L97" s="777">
        <v>5145889.75</v>
      </c>
      <c r="M97" s="777">
        <v>5145889.75</v>
      </c>
      <c r="N97" s="777">
        <v>2320307.4300000002</v>
      </c>
      <c r="O97" s="93">
        <v>1</v>
      </c>
    </row>
    <row r="98" spans="1:15" x14ac:dyDescent="0.2">
      <c r="A98" s="92">
        <v>1</v>
      </c>
      <c r="B98" s="92" t="s">
        <v>2</v>
      </c>
      <c r="C98" s="92" t="s">
        <v>719</v>
      </c>
      <c r="D98" s="779">
        <v>117</v>
      </c>
      <c r="E98" s="779">
        <v>1</v>
      </c>
      <c r="F98" s="779">
        <v>7</v>
      </c>
      <c r="G98" s="779">
        <v>7</v>
      </c>
      <c r="H98" s="759"/>
      <c r="I98" s="779">
        <v>5</v>
      </c>
      <c r="J98" s="779">
        <v>19</v>
      </c>
      <c r="K98" s="113" t="s">
        <v>752</v>
      </c>
      <c r="L98" s="777">
        <v>8500000</v>
      </c>
      <c r="M98" s="777">
        <v>8500000</v>
      </c>
      <c r="N98" s="777">
        <v>2984060.78</v>
      </c>
      <c r="O98" s="93">
        <v>1</v>
      </c>
    </row>
    <row r="99" spans="1:15" x14ac:dyDescent="0.2">
      <c r="A99" s="92">
        <v>2</v>
      </c>
      <c r="B99" s="92" t="s">
        <v>8</v>
      </c>
      <c r="C99" s="92" t="s">
        <v>719</v>
      </c>
      <c r="D99" s="779">
        <v>53</v>
      </c>
      <c r="E99" s="779">
        <v>1</v>
      </c>
      <c r="F99" s="779">
        <v>1</v>
      </c>
      <c r="G99" s="779">
        <v>7</v>
      </c>
      <c r="H99" s="759">
        <v>9</v>
      </c>
      <c r="I99" s="93"/>
      <c r="J99" s="779">
        <v>20</v>
      </c>
      <c r="K99" s="113" t="s">
        <v>747</v>
      </c>
      <c r="L99" s="777">
        <v>22590281.620000001</v>
      </c>
      <c r="M99" s="777">
        <v>15528000.210000001</v>
      </c>
      <c r="N99" s="777">
        <v>4186129.48</v>
      </c>
      <c r="O99" s="93">
        <v>10</v>
      </c>
    </row>
    <row r="100" spans="1:15" x14ac:dyDescent="0.2">
      <c r="A100" s="92">
        <v>2</v>
      </c>
      <c r="B100" s="92" t="s">
        <v>8</v>
      </c>
      <c r="C100" s="92" t="s">
        <v>719</v>
      </c>
      <c r="D100" s="779">
        <v>53</v>
      </c>
      <c r="E100" s="779">
        <v>1</v>
      </c>
      <c r="F100" s="779">
        <v>1</v>
      </c>
      <c r="G100" s="779">
        <v>7</v>
      </c>
      <c r="H100" s="759">
        <v>9</v>
      </c>
      <c r="I100" s="93"/>
      <c r="J100" s="779">
        <v>20</v>
      </c>
      <c r="K100" s="113" t="s">
        <v>748</v>
      </c>
      <c r="L100" s="777">
        <v>2562267</v>
      </c>
      <c r="M100" s="777">
        <v>1921700</v>
      </c>
      <c r="N100" s="777">
        <v>922736.22</v>
      </c>
      <c r="O100" s="93">
        <v>1</v>
      </c>
    </row>
    <row r="101" spans="1:15" x14ac:dyDescent="0.2">
      <c r="A101" s="92">
        <v>2</v>
      </c>
      <c r="B101" s="92" t="s">
        <v>8</v>
      </c>
      <c r="C101" s="92" t="s">
        <v>719</v>
      </c>
      <c r="D101" s="779">
        <v>53</v>
      </c>
      <c r="E101" s="779">
        <v>1</v>
      </c>
      <c r="F101" s="779">
        <v>1</v>
      </c>
      <c r="G101" s="779">
        <v>7</v>
      </c>
      <c r="H101" s="759">
        <v>9</v>
      </c>
      <c r="I101" s="93"/>
      <c r="J101" s="779">
        <v>20</v>
      </c>
      <c r="K101" s="113" t="s">
        <v>749</v>
      </c>
      <c r="L101" s="777">
        <v>1990648.53</v>
      </c>
      <c r="M101" s="777">
        <v>1333933.58</v>
      </c>
      <c r="N101" s="777">
        <v>386131.48</v>
      </c>
      <c r="O101" s="93">
        <v>1</v>
      </c>
    </row>
    <row r="102" spans="1:15" x14ac:dyDescent="0.2">
      <c r="A102" s="92">
        <v>2</v>
      </c>
      <c r="B102" s="92" t="s">
        <v>8</v>
      </c>
      <c r="C102" s="92" t="s">
        <v>719</v>
      </c>
      <c r="D102" s="779">
        <v>53</v>
      </c>
      <c r="E102" s="779">
        <v>1</v>
      </c>
      <c r="F102" s="779">
        <v>1</v>
      </c>
      <c r="G102" s="779">
        <v>7</v>
      </c>
      <c r="H102" s="759">
        <v>9</v>
      </c>
      <c r="I102" s="93"/>
      <c r="J102" s="779">
        <v>20</v>
      </c>
      <c r="K102" s="113" t="s">
        <v>750</v>
      </c>
      <c r="L102" s="777">
        <v>2519403.87</v>
      </c>
      <c r="M102" s="777">
        <v>1889552.9</v>
      </c>
      <c r="N102" s="777">
        <v>298756.28000000003</v>
      </c>
      <c r="O102" s="93">
        <v>3</v>
      </c>
    </row>
    <row r="103" spans="1:15" x14ac:dyDescent="0.2">
      <c r="A103" s="92">
        <v>2</v>
      </c>
      <c r="B103" s="92" t="s">
        <v>8</v>
      </c>
      <c r="C103" s="92" t="s">
        <v>719</v>
      </c>
      <c r="D103" s="779">
        <v>53</v>
      </c>
      <c r="E103" s="779">
        <v>1</v>
      </c>
      <c r="F103" s="779">
        <v>1</v>
      </c>
      <c r="G103" s="779">
        <v>7</v>
      </c>
      <c r="H103" s="759">
        <v>9</v>
      </c>
      <c r="I103" s="93"/>
      <c r="J103" s="779">
        <v>20</v>
      </c>
      <c r="K103" s="113" t="s">
        <v>751</v>
      </c>
      <c r="L103" s="777">
        <v>11439492.6</v>
      </c>
      <c r="M103" s="777">
        <v>7754119.5300000003</v>
      </c>
      <c r="N103" s="777">
        <v>108574.29</v>
      </c>
      <c r="O103" s="93">
        <v>4</v>
      </c>
    </row>
    <row r="104" spans="1:15" x14ac:dyDescent="0.2">
      <c r="A104" s="92">
        <v>2</v>
      </c>
      <c r="B104" s="92" t="s">
        <v>8</v>
      </c>
      <c r="C104" s="92" t="s">
        <v>719</v>
      </c>
      <c r="D104" s="779">
        <v>53</v>
      </c>
      <c r="E104" s="779">
        <v>1</v>
      </c>
      <c r="F104" s="779">
        <v>1</v>
      </c>
      <c r="G104" s="779">
        <v>7</v>
      </c>
      <c r="H104" s="759">
        <v>9</v>
      </c>
      <c r="I104" s="93"/>
      <c r="J104" s="779">
        <v>20</v>
      </c>
      <c r="K104" s="113" t="s">
        <v>752</v>
      </c>
      <c r="L104" s="777">
        <v>108903375.31</v>
      </c>
      <c r="M104" s="777">
        <v>47559000</v>
      </c>
      <c r="N104" s="777">
        <v>11784482.74</v>
      </c>
      <c r="O104" s="93">
        <v>5</v>
      </c>
    </row>
    <row r="105" spans="1:15" x14ac:dyDescent="0.2">
      <c r="A105" s="92">
        <v>2</v>
      </c>
      <c r="B105" s="92" t="s">
        <v>8</v>
      </c>
      <c r="C105" s="92" t="s">
        <v>719</v>
      </c>
      <c r="D105" s="779">
        <v>53</v>
      </c>
      <c r="E105" s="779">
        <v>1</v>
      </c>
      <c r="F105" s="779">
        <v>2</v>
      </c>
      <c r="G105" s="779">
        <v>7</v>
      </c>
      <c r="H105" s="759">
        <v>9</v>
      </c>
      <c r="I105" s="93"/>
      <c r="J105" s="779">
        <v>20</v>
      </c>
      <c r="K105" s="113" t="s">
        <v>747</v>
      </c>
      <c r="L105" s="777">
        <v>7716456.1299999999</v>
      </c>
      <c r="M105" s="777">
        <v>4285460.8</v>
      </c>
      <c r="N105" s="777">
        <v>848289.08</v>
      </c>
      <c r="O105" s="93">
        <v>7</v>
      </c>
    </row>
    <row r="106" spans="1:15" x14ac:dyDescent="0.2">
      <c r="A106" s="92">
        <v>2</v>
      </c>
      <c r="B106" s="92" t="s">
        <v>8</v>
      </c>
      <c r="C106" s="92" t="s">
        <v>719</v>
      </c>
      <c r="D106" s="779">
        <v>53</v>
      </c>
      <c r="E106" s="779">
        <v>1</v>
      </c>
      <c r="F106" s="779">
        <v>2</v>
      </c>
      <c r="G106" s="779">
        <v>7</v>
      </c>
      <c r="H106" s="759">
        <v>9</v>
      </c>
      <c r="I106" s="93"/>
      <c r="J106" s="779">
        <v>20</v>
      </c>
      <c r="K106" s="113" t="s">
        <v>748</v>
      </c>
      <c r="L106" s="777">
        <v>4601135.6100000003</v>
      </c>
      <c r="M106" s="777">
        <v>3450851.7</v>
      </c>
      <c r="N106" s="777">
        <v>1847835.97</v>
      </c>
      <c r="O106" s="93">
        <v>3</v>
      </c>
    </row>
    <row r="107" spans="1:15" x14ac:dyDescent="0.2">
      <c r="A107" s="92">
        <v>2</v>
      </c>
      <c r="B107" s="92" t="s">
        <v>8</v>
      </c>
      <c r="C107" s="92" t="s">
        <v>719</v>
      </c>
      <c r="D107" s="779">
        <v>53</v>
      </c>
      <c r="E107" s="779">
        <v>1</v>
      </c>
      <c r="F107" s="779">
        <v>2</v>
      </c>
      <c r="G107" s="779">
        <v>7</v>
      </c>
      <c r="H107" s="759">
        <v>9</v>
      </c>
      <c r="I107" s="93"/>
      <c r="J107" s="779">
        <v>20</v>
      </c>
      <c r="K107" s="113" t="s">
        <v>749</v>
      </c>
      <c r="L107" s="777">
        <v>6634572.1799999997</v>
      </c>
      <c r="M107" s="777">
        <v>4422283.12</v>
      </c>
      <c r="N107" s="777">
        <v>784949.19</v>
      </c>
      <c r="O107" s="93">
        <v>5</v>
      </c>
    </row>
    <row r="108" spans="1:15" x14ac:dyDescent="0.2">
      <c r="A108" s="92">
        <v>2</v>
      </c>
      <c r="B108" s="92" t="s">
        <v>8</v>
      </c>
      <c r="C108" s="92" t="s">
        <v>719</v>
      </c>
      <c r="D108" s="779">
        <v>53</v>
      </c>
      <c r="E108" s="779">
        <v>1</v>
      </c>
      <c r="F108" s="779">
        <v>2</v>
      </c>
      <c r="G108" s="779">
        <v>7</v>
      </c>
      <c r="H108" s="759">
        <v>9</v>
      </c>
      <c r="I108" s="93"/>
      <c r="J108" s="779">
        <v>20</v>
      </c>
      <c r="K108" s="113" t="s">
        <v>750</v>
      </c>
      <c r="L108" s="777">
        <v>8283921.0999999996</v>
      </c>
      <c r="M108" s="777">
        <v>5444275.9299999997</v>
      </c>
      <c r="N108" s="777">
        <v>228217.02</v>
      </c>
      <c r="O108" s="93">
        <v>5</v>
      </c>
    </row>
    <row r="109" spans="1:15" x14ac:dyDescent="0.2">
      <c r="A109" s="92">
        <v>2</v>
      </c>
      <c r="B109" s="92" t="s">
        <v>8</v>
      </c>
      <c r="C109" s="92" t="s">
        <v>719</v>
      </c>
      <c r="D109" s="779">
        <v>53</v>
      </c>
      <c r="E109" s="779">
        <v>1</v>
      </c>
      <c r="F109" s="779">
        <v>2</v>
      </c>
      <c r="G109" s="779">
        <v>7</v>
      </c>
      <c r="H109" s="759">
        <v>9</v>
      </c>
      <c r="I109" s="93"/>
      <c r="J109" s="779">
        <v>20</v>
      </c>
      <c r="K109" s="113" t="s">
        <v>751</v>
      </c>
      <c r="L109" s="777">
        <v>10350111.189999999</v>
      </c>
      <c r="M109" s="777">
        <v>7715565.8499999996</v>
      </c>
      <c r="N109" s="777">
        <v>3451130.31</v>
      </c>
      <c r="O109" s="93">
        <v>7</v>
      </c>
    </row>
    <row r="110" spans="1:15" x14ac:dyDescent="0.2">
      <c r="A110" s="92">
        <v>2</v>
      </c>
      <c r="B110" s="92" t="s">
        <v>8</v>
      </c>
      <c r="C110" s="92" t="s">
        <v>719</v>
      </c>
      <c r="D110" s="779">
        <v>53</v>
      </c>
      <c r="E110" s="779">
        <v>1</v>
      </c>
      <c r="F110" s="779">
        <v>2</v>
      </c>
      <c r="G110" s="779">
        <v>7</v>
      </c>
      <c r="H110" s="759">
        <v>9</v>
      </c>
      <c r="I110" s="93"/>
      <c r="J110" s="779">
        <v>20</v>
      </c>
      <c r="K110" s="113" t="s">
        <v>752</v>
      </c>
      <c r="L110" s="777">
        <v>28546285.109999999</v>
      </c>
      <c r="M110" s="777">
        <v>21261187.699999999</v>
      </c>
      <c r="N110" s="777">
        <v>1094514.17</v>
      </c>
      <c r="O110" s="93">
        <v>9</v>
      </c>
    </row>
    <row r="111" spans="1:15" x14ac:dyDescent="0.2">
      <c r="A111" s="92">
        <v>2</v>
      </c>
      <c r="B111" s="92" t="s">
        <v>8</v>
      </c>
      <c r="C111" s="92" t="s">
        <v>719</v>
      </c>
      <c r="D111" s="779">
        <v>53</v>
      </c>
      <c r="E111" s="779">
        <v>1</v>
      </c>
      <c r="F111" s="779">
        <v>3</v>
      </c>
      <c r="G111" s="779">
        <v>7</v>
      </c>
      <c r="H111" s="759">
        <v>9</v>
      </c>
      <c r="I111" s="93"/>
      <c r="J111" s="779">
        <v>20</v>
      </c>
      <c r="K111" s="113" t="s">
        <v>747</v>
      </c>
      <c r="L111" s="777">
        <v>3283779.47</v>
      </c>
      <c r="M111" s="777">
        <v>2290727.4</v>
      </c>
      <c r="N111" s="777">
        <v>114743.54</v>
      </c>
      <c r="O111" s="93">
        <v>2</v>
      </c>
    </row>
    <row r="112" spans="1:15" x14ac:dyDescent="0.2">
      <c r="A112" s="92">
        <v>2</v>
      </c>
      <c r="B112" s="92" t="s">
        <v>8</v>
      </c>
      <c r="C112" s="92" t="s">
        <v>719</v>
      </c>
      <c r="D112" s="779">
        <v>53</v>
      </c>
      <c r="E112" s="779">
        <v>1</v>
      </c>
      <c r="F112" s="779">
        <v>3</v>
      </c>
      <c r="G112" s="779">
        <v>7</v>
      </c>
      <c r="H112" s="759">
        <v>9</v>
      </c>
      <c r="I112" s="93"/>
      <c r="J112" s="779">
        <v>20</v>
      </c>
      <c r="K112" s="113" t="s">
        <v>749</v>
      </c>
      <c r="L112" s="777">
        <v>1072295.67</v>
      </c>
      <c r="M112" s="777">
        <v>692351</v>
      </c>
      <c r="N112" s="777">
        <v>567305.52</v>
      </c>
      <c r="O112" s="93">
        <v>1</v>
      </c>
    </row>
    <row r="113" spans="1:15" x14ac:dyDescent="0.2">
      <c r="A113" s="92">
        <v>2</v>
      </c>
      <c r="B113" s="92" t="s">
        <v>8</v>
      </c>
      <c r="C113" s="92" t="s">
        <v>719</v>
      </c>
      <c r="D113" s="779">
        <v>53</v>
      </c>
      <c r="E113" s="779">
        <v>1</v>
      </c>
      <c r="F113" s="779">
        <v>3</v>
      </c>
      <c r="G113" s="779">
        <v>7</v>
      </c>
      <c r="H113" s="759">
        <v>9</v>
      </c>
      <c r="I113" s="93"/>
      <c r="J113" s="779">
        <v>20</v>
      </c>
      <c r="K113" s="113" t="s">
        <v>752</v>
      </c>
      <c r="L113" s="777">
        <v>2336550.4</v>
      </c>
      <c r="M113" s="777">
        <v>1752412.55</v>
      </c>
      <c r="N113" s="777">
        <v>701986.76</v>
      </c>
      <c r="O113" s="93">
        <v>2</v>
      </c>
    </row>
    <row r="114" spans="1:15" x14ac:dyDescent="0.2">
      <c r="A114" s="92">
        <v>2</v>
      </c>
      <c r="B114" s="92" t="s">
        <v>8</v>
      </c>
      <c r="C114" s="92" t="s">
        <v>719</v>
      </c>
      <c r="D114" s="779">
        <v>55</v>
      </c>
      <c r="E114" s="779">
        <v>1</v>
      </c>
      <c r="F114" s="779">
        <v>1</v>
      </c>
      <c r="G114" s="779">
        <v>7</v>
      </c>
      <c r="H114" s="759">
        <v>9</v>
      </c>
      <c r="I114" s="93"/>
      <c r="J114" s="779">
        <v>21</v>
      </c>
      <c r="K114" s="113" t="s">
        <v>747</v>
      </c>
      <c r="L114" s="777">
        <v>3491530.97</v>
      </c>
      <c r="M114" s="777">
        <v>2936464.4</v>
      </c>
      <c r="N114" s="777">
        <v>1560896.97</v>
      </c>
      <c r="O114" s="93">
        <v>8</v>
      </c>
    </row>
    <row r="115" spans="1:15" x14ac:dyDescent="0.2">
      <c r="A115" s="92">
        <v>2</v>
      </c>
      <c r="B115" s="92" t="s">
        <v>8</v>
      </c>
      <c r="C115" s="92" t="s">
        <v>719</v>
      </c>
      <c r="D115" s="779">
        <v>55</v>
      </c>
      <c r="E115" s="779">
        <v>1</v>
      </c>
      <c r="F115" s="779">
        <v>1</v>
      </c>
      <c r="G115" s="779">
        <v>7</v>
      </c>
      <c r="H115" s="759">
        <v>9</v>
      </c>
      <c r="I115" s="93"/>
      <c r="J115" s="779">
        <v>21</v>
      </c>
      <c r="K115" s="113" t="s">
        <v>748</v>
      </c>
      <c r="L115" s="777">
        <v>939070</v>
      </c>
      <c r="M115" s="777">
        <v>649866.96</v>
      </c>
      <c r="N115" s="777">
        <v>0</v>
      </c>
      <c r="O115" s="93">
        <v>1</v>
      </c>
    </row>
    <row r="116" spans="1:15" x14ac:dyDescent="0.2">
      <c r="A116" s="92">
        <v>2</v>
      </c>
      <c r="B116" s="92" t="s">
        <v>8</v>
      </c>
      <c r="C116" s="92" t="s">
        <v>719</v>
      </c>
      <c r="D116" s="779">
        <v>55</v>
      </c>
      <c r="E116" s="779">
        <v>1</v>
      </c>
      <c r="F116" s="779">
        <v>1</v>
      </c>
      <c r="G116" s="779">
        <v>7</v>
      </c>
      <c r="H116" s="759">
        <v>9</v>
      </c>
      <c r="I116" s="93"/>
      <c r="J116" s="779">
        <v>21</v>
      </c>
      <c r="K116" s="113" t="s">
        <v>749</v>
      </c>
      <c r="L116" s="777">
        <v>321583</v>
      </c>
      <c r="M116" s="777">
        <v>266914</v>
      </c>
      <c r="N116" s="777">
        <v>0</v>
      </c>
      <c r="O116" s="93">
        <v>1</v>
      </c>
    </row>
    <row r="117" spans="1:15" x14ac:dyDescent="0.2">
      <c r="A117" s="92">
        <v>2</v>
      </c>
      <c r="B117" s="92" t="s">
        <v>8</v>
      </c>
      <c r="C117" s="92" t="s">
        <v>719</v>
      </c>
      <c r="D117" s="779">
        <v>55</v>
      </c>
      <c r="E117" s="779">
        <v>1</v>
      </c>
      <c r="F117" s="779">
        <v>1</v>
      </c>
      <c r="G117" s="779">
        <v>7</v>
      </c>
      <c r="H117" s="759">
        <v>9</v>
      </c>
      <c r="I117" s="93"/>
      <c r="J117" s="779">
        <v>21</v>
      </c>
      <c r="K117" s="113" t="s">
        <v>750</v>
      </c>
      <c r="L117" s="777">
        <v>224613</v>
      </c>
      <c r="M117" s="777">
        <v>190921.05</v>
      </c>
      <c r="N117" s="777">
        <v>1684</v>
      </c>
      <c r="O117" s="93">
        <v>1</v>
      </c>
    </row>
    <row r="118" spans="1:15" x14ac:dyDescent="0.2">
      <c r="A118" s="92">
        <v>2</v>
      </c>
      <c r="B118" s="92" t="s">
        <v>8</v>
      </c>
      <c r="C118" s="92" t="s">
        <v>719</v>
      </c>
      <c r="D118" s="779">
        <v>55</v>
      </c>
      <c r="E118" s="779">
        <v>1</v>
      </c>
      <c r="F118" s="779">
        <v>1</v>
      </c>
      <c r="G118" s="779">
        <v>7</v>
      </c>
      <c r="H118" s="759">
        <v>9</v>
      </c>
      <c r="I118" s="93"/>
      <c r="J118" s="779">
        <v>21</v>
      </c>
      <c r="K118" s="113" t="s">
        <v>751</v>
      </c>
      <c r="L118" s="777">
        <v>3462459</v>
      </c>
      <c r="M118" s="777">
        <v>2943089.95</v>
      </c>
      <c r="N118" s="777">
        <v>905265.24</v>
      </c>
      <c r="O118" s="93">
        <v>3</v>
      </c>
    </row>
    <row r="119" spans="1:15" x14ac:dyDescent="0.2">
      <c r="A119" s="92">
        <v>2</v>
      </c>
      <c r="B119" s="92" t="s">
        <v>8</v>
      </c>
      <c r="C119" s="92" t="s">
        <v>719</v>
      </c>
      <c r="D119" s="779">
        <v>55</v>
      </c>
      <c r="E119" s="779">
        <v>1</v>
      </c>
      <c r="F119" s="779">
        <v>1</v>
      </c>
      <c r="G119" s="779">
        <v>7</v>
      </c>
      <c r="H119" s="759">
        <v>9</v>
      </c>
      <c r="I119" s="93"/>
      <c r="J119" s="779">
        <v>21</v>
      </c>
      <c r="K119" s="113" t="s">
        <v>752</v>
      </c>
      <c r="L119" s="777">
        <v>6222652</v>
      </c>
      <c r="M119" s="777">
        <v>5490684.1500000004</v>
      </c>
      <c r="N119" s="777">
        <v>0</v>
      </c>
      <c r="O119" s="93">
        <v>4</v>
      </c>
    </row>
    <row r="120" spans="1:15" x14ac:dyDescent="0.2">
      <c r="A120" s="92">
        <v>2</v>
      </c>
      <c r="B120" s="92" t="s">
        <v>8</v>
      </c>
      <c r="C120" s="92" t="s">
        <v>719</v>
      </c>
      <c r="D120" s="779">
        <v>55</v>
      </c>
      <c r="E120" s="779">
        <v>1</v>
      </c>
      <c r="F120" s="779">
        <v>2</v>
      </c>
      <c r="G120" s="779">
        <v>7</v>
      </c>
      <c r="H120" s="759">
        <v>9</v>
      </c>
      <c r="I120" s="93"/>
      <c r="J120" s="779">
        <v>21</v>
      </c>
      <c r="K120" s="113" t="s">
        <v>747</v>
      </c>
      <c r="L120" s="777">
        <v>392500</v>
      </c>
      <c r="M120" s="777">
        <v>333625</v>
      </c>
      <c r="N120" s="777">
        <v>0</v>
      </c>
      <c r="O120" s="93">
        <v>1</v>
      </c>
    </row>
    <row r="121" spans="1:15" x14ac:dyDescent="0.2">
      <c r="A121" s="92">
        <v>2</v>
      </c>
      <c r="B121" s="92" t="s">
        <v>8</v>
      </c>
      <c r="C121" s="92" t="s">
        <v>719</v>
      </c>
      <c r="D121" s="779">
        <v>55</v>
      </c>
      <c r="E121" s="779">
        <v>1</v>
      </c>
      <c r="F121" s="779">
        <v>2</v>
      </c>
      <c r="G121" s="779">
        <v>7</v>
      </c>
      <c r="H121" s="759">
        <v>9</v>
      </c>
      <c r="I121" s="93"/>
      <c r="J121" s="779">
        <v>21</v>
      </c>
      <c r="K121" s="113" t="s">
        <v>748</v>
      </c>
      <c r="L121" s="777">
        <v>245761</v>
      </c>
      <c r="M121" s="777">
        <v>208896.85</v>
      </c>
      <c r="N121" s="777">
        <v>219832.7</v>
      </c>
      <c r="O121" s="93">
        <v>1</v>
      </c>
    </row>
    <row r="122" spans="1:15" x14ac:dyDescent="0.2">
      <c r="A122" s="92">
        <v>2</v>
      </c>
      <c r="B122" s="92" t="s">
        <v>8</v>
      </c>
      <c r="C122" s="92" t="s">
        <v>719</v>
      </c>
      <c r="D122" s="779">
        <v>55</v>
      </c>
      <c r="E122" s="779">
        <v>1</v>
      </c>
      <c r="F122" s="779">
        <v>2</v>
      </c>
      <c r="G122" s="779">
        <v>7</v>
      </c>
      <c r="H122" s="759">
        <v>9</v>
      </c>
      <c r="I122" s="93"/>
      <c r="J122" s="779">
        <v>21</v>
      </c>
      <c r="K122" s="113" t="s">
        <v>751</v>
      </c>
      <c r="L122" s="777">
        <v>1058638</v>
      </c>
      <c r="M122" s="777">
        <v>688452.92</v>
      </c>
      <c r="N122" s="777">
        <v>82260.56</v>
      </c>
      <c r="O122" s="93">
        <v>1</v>
      </c>
    </row>
    <row r="123" spans="1:15" x14ac:dyDescent="0.2">
      <c r="A123" s="92">
        <v>2</v>
      </c>
      <c r="B123" s="92" t="s">
        <v>8</v>
      </c>
      <c r="C123" s="92" t="s">
        <v>719</v>
      </c>
      <c r="D123" s="779">
        <v>55</v>
      </c>
      <c r="E123" s="779">
        <v>1</v>
      </c>
      <c r="F123" s="779">
        <v>2</v>
      </c>
      <c r="G123" s="779">
        <v>7</v>
      </c>
      <c r="H123" s="759">
        <v>9</v>
      </c>
      <c r="I123" s="93"/>
      <c r="J123" s="779">
        <v>21</v>
      </c>
      <c r="K123" s="113" t="s">
        <v>752</v>
      </c>
      <c r="L123" s="777">
        <v>8732160</v>
      </c>
      <c r="M123" s="777">
        <v>8482773.1999999993</v>
      </c>
      <c r="N123" s="777">
        <v>2998332.02</v>
      </c>
      <c r="O123" s="93">
        <v>6</v>
      </c>
    </row>
    <row r="124" spans="1:15" x14ac:dyDescent="0.2">
      <c r="A124" s="92">
        <v>2</v>
      </c>
      <c r="B124" s="92" t="s">
        <v>8</v>
      </c>
      <c r="C124" s="92" t="s">
        <v>719</v>
      </c>
      <c r="D124" s="779">
        <v>55</v>
      </c>
      <c r="E124" s="779">
        <v>1</v>
      </c>
      <c r="F124" s="779">
        <v>3</v>
      </c>
      <c r="G124" s="779">
        <v>7</v>
      </c>
      <c r="H124" s="759">
        <v>9</v>
      </c>
      <c r="I124" s="93"/>
      <c r="J124" s="779">
        <v>21</v>
      </c>
      <c r="K124" s="113" t="s">
        <v>747</v>
      </c>
      <c r="L124" s="777">
        <v>2748080</v>
      </c>
      <c r="M124" s="777">
        <v>2490200</v>
      </c>
      <c r="N124" s="777">
        <v>2059446.23</v>
      </c>
      <c r="O124" s="93">
        <v>2</v>
      </c>
    </row>
    <row r="125" spans="1:15" x14ac:dyDescent="0.2">
      <c r="A125" s="92">
        <v>2</v>
      </c>
      <c r="B125" s="92" t="s">
        <v>8</v>
      </c>
      <c r="C125" s="92" t="s">
        <v>719</v>
      </c>
      <c r="D125" s="779">
        <v>55</v>
      </c>
      <c r="E125" s="779">
        <v>1</v>
      </c>
      <c r="F125" s="779">
        <v>3</v>
      </c>
      <c r="G125" s="779">
        <v>7</v>
      </c>
      <c r="H125" s="759">
        <v>9</v>
      </c>
      <c r="I125" s="93"/>
      <c r="J125" s="779">
        <v>21</v>
      </c>
      <c r="K125" s="113" t="s">
        <v>748</v>
      </c>
      <c r="L125" s="777">
        <v>938000</v>
      </c>
      <c r="M125" s="777">
        <v>638000</v>
      </c>
      <c r="N125" s="777">
        <v>0</v>
      </c>
      <c r="O125" s="93">
        <v>1</v>
      </c>
    </row>
    <row r="126" spans="1:15" x14ac:dyDescent="0.2">
      <c r="A126" s="92">
        <v>2</v>
      </c>
      <c r="B126" s="92" t="s">
        <v>8</v>
      </c>
      <c r="C126" s="92" t="s">
        <v>719</v>
      </c>
      <c r="D126" s="779">
        <v>55</v>
      </c>
      <c r="E126" s="779">
        <v>1</v>
      </c>
      <c r="F126" s="779">
        <v>3</v>
      </c>
      <c r="G126" s="779">
        <v>7</v>
      </c>
      <c r="H126" s="759">
        <v>9</v>
      </c>
      <c r="I126" s="93"/>
      <c r="J126" s="779">
        <v>21</v>
      </c>
      <c r="K126" s="113" t="s">
        <v>751</v>
      </c>
      <c r="L126" s="777">
        <v>509198.4</v>
      </c>
      <c r="M126" s="777">
        <v>432818.64</v>
      </c>
      <c r="N126" s="777">
        <v>0</v>
      </c>
      <c r="O126" s="93">
        <v>1</v>
      </c>
    </row>
    <row r="127" spans="1:15" x14ac:dyDescent="0.2">
      <c r="A127" s="92">
        <v>2</v>
      </c>
      <c r="B127" s="92" t="s">
        <v>8</v>
      </c>
      <c r="C127" s="92" t="s">
        <v>719</v>
      </c>
      <c r="D127" s="779">
        <v>55</v>
      </c>
      <c r="E127" s="779">
        <v>1</v>
      </c>
      <c r="F127" s="779">
        <v>3</v>
      </c>
      <c r="G127" s="779">
        <v>7</v>
      </c>
      <c r="H127" s="759">
        <v>9</v>
      </c>
      <c r="I127" s="93"/>
      <c r="J127" s="779">
        <v>21</v>
      </c>
      <c r="K127" s="113" t="s">
        <v>752</v>
      </c>
      <c r="L127" s="777">
        <v>28358702.870000001</v>
      </c>
      <c r="M127" s="777">
        <v>25998299.420000002</v>
      </c>
      <c r="N127" s="777">
        <v>7449758.5499999998</v>
      </c>
      <c r="O127" s="93">
        <v>6</v>
      </c>
    </row>
    <row r="128" spans="1:15" x14ac:dyDescent="0.2">
      <c r="A128" s="92">
        <v>2</v>
      </c>
      <c r="B128" s="92" t="s">
        <v>8</v>
      </c>
      <c r="C128" s="92" t="s">
        <v>719</v>
      </c>
      <c r="D128" s="779">
        <v>55</v>
      </c>
      <c r="E128" s="779">
        <v>1</v>
      </c>
      <c r="F128" s="779">
        <v>7</v>
      </c>
      <c r="G128" s="779">
        <v>7</v>
      </c>
      <c r="H128" s="759">
        <v>9</v>
      </c>
      <c r="I128" s="93"/>
      <c r="J128" s="779">
        <v>21</v>
      </c>
      <c r="K128" s="113" t="s">
        <v>747</v>
      </c>
      <c r="L128" s="777">
        <v>464089.53</v>
      </c>
      <c r="M128" s="777">
        <v>394476.1</v>
      </c>
      <c r="N128" s="777">
        <v>0</v>
      </c>
      <c r="O128" s="93">
        <v>14</v>
      </c>
    </row>
    <row r="129" spans="1:15" x14ac:dyDescent="0.2">
      <c r="A129" s="92">
        <v>2</v>
      </c>
      <c r="B129" s="92" t="s">
        <v>8</v>
      </c>
      <c r="C129" s="92" t="s">
        <v>719</v>
      </c>
      <c r="D129" s="779">
        <v>55</v>
      </c>
      <c r="E129" s="779">
        <v>1</v>
      </c>
      <c r="F129" s="779">
        <v>7</v>
      </c>
      <c r="G129" s="779">
        <v>7</v>
      </c>
      <c r="H129" s="759">
        <v>9</v>
      </c>
      <c r="I129" s="93"/>
      <c r="J129" s="779">
        <v>21</v>
      </c>
      <c r="K129" s="113" t="s">
        <v>748</v>
      </c>
      <c r="L129" s="777">
        <v>432116.73</v>
      </c>
      <c r="M129" s="777">
        <v>364554</v>
      </c>
      <c r="N129" s="777">
        <v>12585</v>
      </c>
      <c r="O129" s="93">
        <v>7</v>
      </c>
    </row>
    <row r="130" spans="1:15" x14ac:dyDescent="0.2">
      <c r="A130" s="92">
        <v>2</v>
      </c>
      <c r="B130" s="92" t="s">
        <v>8</v>
      </c>
      <c r="C130" s="92" t="s">
        <v>719</v>
      </c>
      <c r="D130" s="779">
        <v>55</v>
      </c>
      <c r="E130" s="779">
        <v>1</v>
      </c>
      <c r="F130" s="779">
        <v>7</v>
      </c>
      <c r="G130" s="779">
        <v>7</v>
      </c>
      <c r="H130" s="759">
        <v>9</v>
      </c>
      <c r="I130" s="93"/>
      <c r="J130" s="779">
        <v>21</v>
      </c>
      <c r="K130" s="113" t="s">
        <v>749</v>
      </c>
      <c r="L130" s="777">
        <v>256902.5</v>
      </c>
      <c r="M130" s="777">
        <v>214019.46</v>
      </c>
      <c r="N130" s="777">
        <v>0</v>
      </c>
      <c r="O130" s="93">
        <v>12</v>
      </c>
    </row>
    <row r="131" spans="1:15" x14ac:dyDescent="0.2">
      <c r="A131" s="92">
        <v>2</v>
      </c>
      <c r="B131" s="92" t="s">
        <v>8</v>
      </c>
      <c r="C131" s="92" t="s">
        <v>719</v>
      </c>
      <c r="D131" s="779">
        <v>55</v>
      </c>
      <c r="E131" s="779">
        <v>1</v>
      </c>
      <c r="F131" s="779">
        <v>7</v>
      </c>
      <c r="G131" s="779">
        <v>7</v>
      </c>
      <c r="H131" s="759">
        <v>9</v>
      </c>
      <c r="I131" s="93"/>
      <c r="J131" s="779">
        <v>21</v>
      </c>
      <c r="K131" s="113" t="s">
        <v>750</v>
      </c>
      <c r="L131" s="777">
        <v>151821</v>
      </c>
      <c r="M131" s="777">
        <v>129047.85</v>
      </c>
      <c r="N131" s="777">
        <v>0</v>
      </c>
      <c r="O131" s="93">
        <v>6</v>
      </c>
    </row>
    <row r="132" spans="1:15" x14ac:dyDescent="0.2">
      <c r="A132" s="92">
        <v>2</v>
      </c>
      <c r="B132" s="92" t="s">
        <v>8</v>
      </c>
      <c r="C132" s="92" t="s">
        <v>719</v>
      </c>
      <c r="D132" s="779">
        <v>55</v>
      </c>
      <c r="E132" s="779">
        <v>1</v>
      </c>
      <c r="F132" s="779">
        <v>7</v>
      </c>
      <c r="G132" s="779">
        <v>7</v>
      </c>
      <c r="H132" s="759">
        <v>9</v>
      </c>
      <c r="I132" s="93"/>
      <c r="J132" s="779">
        <v>21</v>
      </c>
      <c r="K132" s="113" t="s">
        <v>751</v>
      </c>
      <c r="L132" s="777">
        <v>1032458.27</v>
      </c>
      <c r="M132" s="777">
        <v>874483.31</v>
      </c>
      <c r="N132" s="777">
        <v>18304</v>
      </c>
      <c r="O132" s="93">
        <v>17</v>
      </c>
    </row>
    <row r="133" spans="1:15" x14ac:dyDescent="0.2">
      <c r="A133" s="92">
        <v>2</v>
      </c>
      <c r="B133" s="92" t="s">
        <v>8</v>
      </c>
      <c r="C133" s="92" t="s">
        <v>719</v>
      </c>
      <c r="D133" s="779">
        <v>55</v>
      </c>
      <c r="E133" s="779">
        <v>1</v>
      </c>
      <c r="F133" s="779">
        <v>7</v>
      </c>
      <c r="G133" s="779">
        <v>7</v>
      </c>
      <c r="H133" s="759">
        <v>9</v>
      </c>
      <c r="I133" s="93"/>
      <c r="J133" s="779">
        <v>21</v>
      </c>
      <c r="K133" s="113" t="s">
        <v>752</v>
      </c>
      <c r="L133" s="777">
        <v>371161.1</v>
      </c>
      <c r="M133" s="777">
        <v>371161.1</v>
      </c>
      <c r="N133" s="777">
        <v>371161.1</v>
      </c>
      <c r="O133" s="93">
        <v>1</v>
      </c>
    </row>
    <row r="134" spans="1:15" x14ac:dyDescent="0.2">
      <c r="A134" s="92">
        <v>2</v>
      </c>
      <c r="B134" s="92" t="s">
        <v>2</v>
      </c>
      <c r="C134" s="92" t="s">
        <v>719</v>
      </c>
      <c r="D134" s="779">
        <v>109</v>
      </c>
      <c r="E134" s="779">
        <v>1</v>
      </c>
      <c r="F134" s="779">
        <v>7</v>
      </c>
      <c r="G134" s="779">
        <v>7</v>
      </c>
      <c r="H134" s="759"/>
      <c r="I134" s="779">
        <v>6</v>
      </c>
      <c r="J134" s="779">
        <v>21</v>
      </c>
      <c r="K134" s="113" t="s">
        <v>747</v>
      </c>
      <c r="L134" s="777">
        <v>1988750</v>
      </c>
      <c r="M134" s="777">
        <v>1988750</v>
      </c>
      <c r="N134" s="777">
        <v>1031100.8</v>
      </c>
      <c r="O134" s="93">
        <v>2</v>
      </c>
    </row>
    <row r="135" spans="1:15" x14ac:dyDescent="0.2">
      <c r="A135" s="92">
        <v>2</v>
      </c>
      <c r="B135" s="92" t="s">
        <v>2</v>
      </c>
      <c r="C135" s="92" t="s">
        <v>719</v>
      </c>
      <c r="D135" s="779">
        <v>109</v>
      </c>
      <c r="E135" s="779">
        <v>1</v>
      </c>
      <c r="F135" s="779">
        <v>7</v>
      </c>
      <c r="G135" s="779">
        <v>7</v>
      </c>
      <c r="H135" s="759"/>
      <c r="I135" s="779">
        <v>6</v>
      </c>
      <c r="J135" s="779">
        <v>21</v>
      </c>
      <c r="K135" s="113" t="s">
        <v>752</v>
      </c>
      <c r="L135" s="777">
        <v>21293585.25</v>
      </c>
      <c r="M135" s="777">
        <v>21192521.010000002</v>
      </c>
      <c r="N135" s="777">
        <v>7425639.6299999999</v>
      </c>
      <c r="O135" s="93">
        <v>3</v>
      </c>
    </row>
    <row r="136" spans="1:15" x14ac:dyDescent="0.2">
      <c r="A136" s="92">
        <v>2</v>
      </c>
      <c r="B136" s="92" t="s">
        <v>2</v>
      </c>
      <c r="C136" s="92" t="s">
        <v>719</v>
      </c>
      <c r="D136" s="779">
        <v>109</v>
      </c>
      <c r="E136" s="779">
        <v>1</v>
      </c>
      <c r="F136" s="779">
        <v>7</v>
      </c>
      <c r="G136" s="779">
        <v>7</v>
      </c>
      <c r="H136" s="759"/>
      <c r="I136" s="779">
        <v>8</v>
      </c>
      <c r="J136" s="779">
        <v>19</v>
      </c>
      <c r="K136" s="113" t="s">
        <v>752</v>
      </c>
      <c r="L136" s="777">
        <v>15303522.039999999</v>
      </c>
      <c r="M136" s="777">
        <v>15303522.039999999</v>
      </c>
      <c r="N136" s="777">
        <v>7092465.2300000004</v>
      </c>
      <c r="O136" s="93">
        <v>1</v>
      </c>
    </row>
    <row r="137" spans="1:15" x14ac:dyDescent="0.2">
      <c r="A137" s="92">
        <v>2</v>
      </c>
      <c r="B137" s="92" t="s">
        <v>2</v>
      </c>
      <c r="C137" s="92" t="s">
        <v>719</v>
      </c>
      <c r="D137" s="779">
        <v>112</v>
      </c>
      <c r="E137" s="779">
        <v>1</v>
      </c>
      <c r="F137" s="779">
        <v>7</v>
      </c>
      <c r="G137" s="779">
        <v>7</v>
      </c>
      <c r="H137" s="759"/>
      <c r="I137" s="779">
        <v>6</v>
      </c>
      <c r="J137" s="779">
        <v>21</v>
      </c>
      <c r="K137" s="113" t="s">
        <v>747</v>
      </c>
      <c r="L137" s="777">
        <v>4005343.81</v>
      </c>
      <c r="M137" s="777">
        <v>2986294.57</v>
      </c>
      <c r="N137" s="777">
        <v>1394226.67</v>
      </c>
      <c r="O137" s="93">
        <v>30</v>
      </c>
    </row>
    <row r="138" spans="1:15" x14ac:dyDescent="0.2">
      <c r="A138" s="92">
        <v>2</v>
      </c>
      <c r="B138" s="92" t="s">
        <v>2</v>
      </c>
      <c r="C138" s="92" t="s">
        <v>719</v>
      </c>
      <c r="D138" s="779">
        <v>112</v>
      </c>
      <c r="E138" s="779">
        <v>1</v>
      </c>
      <c r="F138" s="779">
        <v>7</v>
      </c>
      <c r="G138" s="779">
        <v>7</v>
      </c>
      <c r="H138" s="759"/>
      <c r="I138" s="779">
        <v>6</v>
      </c>
      <c r="J138" s="779">
        <v>21</v>
      </c>
      <c r="K138" s="113" t="s">
        <v>748</v>
      </c>
      <c r="L138" s="777">
        <v>1750485.26</v>
      </c>
      <c r="M138" s="777">
        <v>1317320.6000000001</v>
      </c>
      <c r="N138" s="777">
        <v>268275.23</v>
      </c>
      <c r="O138" s="93">
        <v>10</v>
      </c>
    </row>
    <row r="139" spans="1:15" x14ac:dyDescent="0.2">
      <c r="A139" s="92">
        <v>2</v>
      </c>
      <c r="B139" s="92" t="s">
        <v>2</v>
      </c>
      <c r="C139" s="92" t="s">
        <v>719</v>
      </c>
      <c r="D139" s="779">
        <v>112</v>
      </c>
      <c r="E139" s="779">
        <v>1</v>
      </c>
      <c r="F139" s="779">
        <v>7</v>
      </c>
      <c r="G139" s="779">
        <v>7</v>
      </c>
      <c r="H139" s="759"/>
      <c r="I139" s="779">
        <v>6</v>
      </c>
      <c r="J139" s="779">
        <v>21</v>
      </c>
      <c r="K139" s="113" t="s">
        <v>749</v>
      </c>
      <c r="L139" s="777">
        <v>1989705.25</v>
      </c>
      <c r="M139" s="777">
        <v>1487365.85</v>
      </c>
      <c r="N139" s="777">
        <v>1282134.22</v>
      </c>
      <c r="O139" s="93">
        <v>9</v>
      </c>
    </row>
    <row r="140" spans="1:15" x14ac:dyDescent="0.2">
      <c r="A140" s="92">
        <v>2</v>
      </c>
      <c r="B140" s="92" t="s">
        <v>2</v>
      </c>
      <c r="C140" s="92" t="s">
        <v>719</v>
      </c>
      <c r="D140" s="779">
        <v>112</v>
      </c>
      <c r="E140" s="779">
        <v>1</v>
      </c>
      <c r="F140" s="779">
        <v>7</v>
      </c>
      <c r="G140" s="779">
        <v>7</v>
      </c>
      <c r="H140" s="759"/>
      <c r="I140" s="779">
        <v>6</v>
      </c>
      <c r="J140" s="779">
        <v>21</v>
      </c>
      <c r="K140" s="113" t="s">
        <v>751</v>
      </c>
      <c r="L140" s="777">
        <v>5513644.0999999996</v>
      </c>
      <c r="M140" s="777">
        <v>4079085.48</v>
      </c>
      <c r="N140" s="777">
        <v>2603579.15</v>
      </c>
      <c r="O140" s="93">
        <v>31</v>
      </c>
    </row>
    <row r="141" spans="1:15" x14ac:dyDescent="0.2">
      <c r="A141" s="92">
        <v>2</v>
      </c>
      <c r="B141" s="92" t="s">
        <v>2</v>
      </c>
      <c r="C141" s="92" t="s">
        <v>719</v>
      </c>
      <c r="D141" s="779">
        <v>112</v>
      </c>
      <c r="E141" s="779">
        <v>1</v>
      </c>
      <c r="F141" s="779">
        <v>7</v>
      </c>
      <c r="G141" s="779">
        <v>7</v>
      </c>
      <c r="H141" s="759"/>
      <c r="I141" s="779">
        <v>6</v>
      </c>
      <c r="J141" s="779">
        <v>21</v>
      </c>
      <c r="K141" s="113" t="s">
        <v>752</v>
      </c>
      <c r="L141" s="777">
        <v>64130258.600000001</v>
      </c>
      <c r="M141" s="777">
        <v>63088531.5</v>
      </c>
      <c r="N141" s="777">
        <v>23817472.440000001</v>
      </c>
      <c r="O141" s="93">
        <v>16</v>
      </c>
    </row>
    <row r="142" spans="1:15" x14ac:dyDescent="0.2">
      <c r="A142" s="92">
        <v>2</v>
      </c>
      <c r="B142" s="92" t="s">
        <v>2</v>
      </c>
      <c r="C142" s="92" t="s">
        <v>719</v>
      </c>
      <c r="D142" s="779">
        <v>112</v>
      </c>
      <c r="E142" s="779">
        <v>1</v>
      </c>
      <c r="F142" s="779">
        <v>7</v>
      </c>
      <c r="G142" s="779">
        <v>7</v>
      </c>
      <c r="H142" s="759"/>
      <c r="I142" s="779">
        <v>6</v>
      </c>
      <c r="J142" s="779">
        <v>20</v>
      </c>
      <c r="K142" s="113" t="s">
        <v>752</v>
      </c>
      <c r="L142" s="777">
        <v>10097758</v>
      </c>
      <c r="M142" s="777">
        <v>10097758</v>
      </c>
      <c r="N142" s="777">
        <v>3586567.73</v>
      </c>
      <c r="O142" s="93">
        <v>1</v>
      </c>
    </row>
    <row r="143" spans="1:15" x14ac:dyDescent="0.2">
      <c r="A143" s="92">
        <v>3</v>
      </c>
      <c r="B143" s="92" t="s">
        <v>2</v>
      </c>
      <c r="C143" s="92" t="s">
        <v>719</v>
      </c>
      <c r="D143" s="779">
        <v>102</v>
      </c>
      <c r="E143" s="779">
        <v>1</v>
      </c>
      <c r="F143" s="779">
        <v>7</v>
      </c>
      <c r="G143" s="779">
        <v>7</v>
      </c>
      <c r="H143" s="759"/>
      <c r="I143" s="779">
        <v>2</v>
      </c>
      <c r="J143" s="779">
        <v>21</v>
      </c>
      <c r="K143" s="113" t="s">
        <v>747</v>
      </c>
      <c r="L143" s="777">
        <v>922708.22</v>
      </c>
      <c r="M143" s="777">
        <v>784301.99</v>
      </c>
      <c r="N143" s="777">
        <v>513355.41</v>
      </c>
      <c r="O143" s="93">
        <v>3</v>
      </c>
    </row>
    <row r="144" spans="1:15" x14ac:dyDescent="0.2">
      <c r="A144" s="92">
        <v>3</v>
      </c>
      <c r="B144" s="92" t="s">
        <v>2</v>
      </c>
      <c r="C144" s="92" t="s">
        <v>719</v>
      </c>
      <c r="D144" s="779">
        <v>102</v>
      </c>
      <c r="E144" s="779">
        <v>1</v>
      </c>
      <c r="F144" s="779">
        <v>7</v>
      </c>
      <c r="G144" s="779">
        <v>7</v>
      </c>
      <c r="H144" s="759"/>
      <c r="I144" s="779">
        <v>2</v>
      </c>
      <c r="J144" s="779">
        <v>21</v>
      </c>
      <c r="K144" s="113" t="s">
        <v>750</v>
      </c>
      <c r="L144" s="777">
        <v>309990.82</v>
      </c>
      <c r="M144" s="777">
        <v>263479.02</v>
      </c>
      <c r="N144" s="777">
        <v>162365.15</v>
      </c>
      <c r="O144" s="93">
        <v>2</v>
      </c>
    </row>
    <row r="145" spans="1:15" x14ac:dyDescent="0.2">
      <c r="A145" s="92">
        <v>3</v>
      </c>
      <c r="B145" s="92" t="s">
        <v>2</v>
      </c>
      <c r="C145" s="92" t="s">
        <v>719</v>
      </c>
      <c r="D145" s="779">
        <v>102</v>
      </c>
      <c r="E145" s="779">
        <v>1</v>
      </c>
      <c r="F145" s="779">
        <v>7</v>
      </c>
      <c r="G145" s="779">
        <v>7</v>
      </c>
      <c r="H145" s="759"/>
      <c r="I145" s="779">
        <v>2</v>
      </c>
      <c r="J145" s="779">
        <v>21</v>
      </c>
      <c r="K145" s="113" t="s">
        <v>751</v>
      </c>
      <c r="L145" s="777">
        <v>564480.51</v>
      </c>
      <c r="M145" s="777">
        <v>479807.57</v>
      </c>
      <c r="N145" s="777">
        <v>334143.40999999997</v>
      </c>
      <c r="O145" s="93">
        <v>2</v>
      </c>
    </row>
    <row r="146" spans="1:15" x14ac:dyDescent="0.2">
      <c r="A146" s="92">
        <v>3</v>
      </c>
      <c r="B146" s="92" t="s">
        <v>2</v>
      </c>
      <c r="C146" s="92" t="s">
        <v>719</v>
      </c>
      <c r="D146" s="779">
        <v>102</v>
      </c>
      <c r="E146" s="779">
        <v>1</v>
      </c>
      <c r="F146" s="779">
        <v>7</v>
      </c>
      <c r="G146" s="779">
        <v>7</v>
      </c>
      <c r="H146" s="759"/>
      <c r="I146" s="779">
        <v>2</v>
      </c>
      <c r="J146" s="779">
        <v>21</v>
      </c>
      <c r="K146" s="113" t="s">
        <v>752</v>
      </c>
      <c r="L146" s="777">
        <v>228391585.74000001</v>
      </c>
      <c r="M146" s="777">
        <v>206119018.63</v>
      </c>
      <c r="N146" s="777">
        <v>57676490.32</v>
      </c>
      <c r="O146" s="93">
        <v>25</v>
      </c>
    </row>
    <row r="147" spans="1:15" x14ac:dyDescent="0.2">
      <c r="A147" s="92">
        <v>4</v>
      </c>
      <c r="B147" s="92" t="s">
        <v>8</v>
      </c>
      <c r="C147" s="92" t="s">
        <v>719</v>
      </c>
      <c r="D147" s="779">
        <v>56</v>
      </c>
      <c r="E147" s="779">
        <v>1</v>
      </c>
      <c r="F147" s="779">
        <v>7</v>
      </c>
      <c r="G147" s="779">
        <v>7</v>
      </c>
      <c r="H147" s="759">
        <v>1</v>
      </c>
      <c r="I147" s="93"/>
      <c r="J147" s="779">
        <v>22</v>
      </c>
      <c r="K147" s="113" t="s">
        <v>747</v>
      </c>
      <c r="L147" s="777">
        <v>5035512.3</v>
      </c>
      <c r="M147" s="777">
        <v>1639851.15</v>
      </c>
      <c r="N147" s="777">
        <v>2424093.44</v>
      </c>
      <c r="O147" s="93">
        <v>25</v>
      </c>
    </row>
    <row r="148" spans="1:15" x14ac:dyDescent="0.2">
      <c r="A148" s="92">
        <v>4</v>
      </c>
      <c r="B148" s="92" t="s">
        <v>8</v>
      </c>
      <c r="C148" s="92" t="s">
        <v>719</v>
      </c>
      <c r="D148" s="779">
        <v>56</v>
      </c>
      <c r="E148" s="779">
        <v>1</v>
      </c>
      <c r="F148" s="779">
        <v>7</v>
      </c>
      <c r="G148" s="779">
        <v>7</v>
      </c>
      <c r="H148" s="759">
        <v>1</v>
      </c>
      <c r="I148" s="93"/>
      <c r="J148" s="779">
        <v>22</v>
      </c>
      <c r="K148" s="113" t="s">
        <v>748</v>
      </c>
      <c r="L148" s="777">
        <v>8993097</v>
      </c>
      <c r="M148" s="777">
        <v>2703031.75</v>
      </c>
      <c r="N148" s="777">
        <v>106350</v>
      </c>
      <c r="O148" s="93">
        <v>23</v>
      </c>
    </row>
    <row r="149" spans="1:15" x14ac:dyDescent="0.2">
      <c r="A149" s="92">
        <v>4</v>
      </c>
      <c r="B149" s="92" t="s">
        <v>8</v>
      </c>
      <c r="C149" s="92" t="s">
        <v>719</v>
      </c>
      <c r="D149" s="779">
        <v>56</v>
      </c>
      <c r="E149" s="779">
        <v>1</v>
      </c>
      <c r="F149" s="779">
        <v>7</v>
      </c>
      <c r="G149" s="779">
        <v>7</v>
      </c>
      <c r="H149" s="759">
        <v>1</v>
      </c>
      <c r="I149" s="93"/>
      <c r="J149" s="779">
        <v>22</v>
      </c>
      <c r="K149" s="113" t="s">
        <v>749</v>
      </c>
      <c r="L149" s="777">
        <v>11687304</v>
      </c>
      <c r="M149" s="777">
        <v>3920138</v>
      </c>
      <c r="N149" s="777">
        <v>730336.35</v>
      </c>
      <c r="O149" s="93">
        <v>16</v>
      </c>
    </row>
    <row r="150" spans="1:15" x14ac:dyDescent="0.2">
      <c r="A150" s="92">
        <v>4</v>
      </c>
      <c r="B150" s="92" t="s">
        <v>8</v>
      </c>
      <c r="C150" s="92" t="s">
        <v>719</v>
      </c>
      <c r="D150" s="779">
        <v>56</v>
      </c>
      <c r="E150" s="779">
        <v>1</v>
      </c>
      <c r="F150" s="779">
        <v>7</v>
      </c>
      <c r="G150" s="779">
        <v>7</v>
      </c>
      <c r="H150" s="759">
        <v>1</v>
      </c>
      <c r="I150" s="93"/>
      <c r="J150" s="779">
        <v>22</v>
      </c>
      <c r="K150" s="113" t="s">
        <v>750</v>
      </c>
      <c r="L150" s="777">
        <v>55850</v>
      </c>
      <c r="M150" s="777">
        <v>21250</v>
      </c>
      <c r="N150" s="777">
        <v>37450</v>
      </c>
      <c r="O150" s="93">
        <v>3</v>
      </c>
    </row>
    <row r="151" spans="1:15" x14ac:dyDescent="0.2">
      <c r="A151" s="92">
        <v>4</v>
      </c>
      <c r="B151" s="92" t="s">
        <v>8</v>
      </c>
      <c r="C151" s="92" t="s">
        <v>719</v>
      </c>
      <c r="D151" s="779">
        <v>56</v>
      </c>
      <c r="E151" s="779">
        <v>1</v>
      </c>
      <c r="F151" s="779">
        <v>7</v>
      </c>
      <c r="G151" s="779">
        <v>7</v>
      </c>
      <c r="H151" s="759">
        <v>1</v>
      </c>
      <c r="I151" s="93"/>
      <c r="J151" s="779">
        <v>22</v>
      </c>
      <c r="K151" s="113" t="s">
        <v>751</v>
      </c>
      <c r="L151" s="777">
        <v>33236114</v>
      </c>
      <c r="M151" s="777">
        <v>10296260.51</v>
      </c>
      <c r="N151" s="777">
        <v>9209820</v>
      </c>
      <c r="O151" s="93">
        <v>39</v>
      </c>
    </row>
    <row r="152" spans="1:15" x14ac:dyDescent="0.2">
      <c r="A152" s="92">
        <v>4</v>
      </c>
      <c r="B152" s="92" t="s">
        <v>8</v>
      </c>
      <c r="C152" s="92" t="s">
        <v>719</v>
      </c>
      <c r="D152" s="779">
        <v>56</v>
      </c>
      <c r="E152" s="779">
        <v>1</v>
      </c>
      <c r="F152" s="779">
        <v>7</v>
      </c>
      <c r="G152" s="779">
        <v>7</v>
      </c>
      <c r="H152" s="759">
        <v>1</v>
      </c>
      <c r="I152" s="93"/>
      <c r="J152" s="779">
        <v>22</v>
      </c>
      <c r="K152" s="113" t="s">
        <v>752</v>
      </c>
      <c r="L152" s="777">
        <v>17675774.699999999</v>
      </c>
      <c r="M152" s="777">
        <v>6604625.7000000002</v>
      </c>
      <c r="N152" s="777">
        <v>2732235.59</v>
      </c>
      <c r="O152" s="93">
        <v>13</v>
      </c>
    </row>
    <row r="153" spans="1:15" x14ac:dyDescent="0.2">
      <c r="A153" s="92">
        <v>4</v>
      </c>
      <c r="B153" s="92" t="s">
        <v>8</v>
      </c>
      <c r="C153" s="92" t="s">
        <v>719</v>
      </c>
      <c r="D153" s="779">
        <v>58</v>
      </c>
      <c r="E153" s="779">
        <v>1</v>
      </c>
      <c r="F153" s="779">
        <v>7</v>
      </c>
      <c r="G153" s="779">
        <v>7</v>
      </c>
      <c r="H153" s="759">
        <v>1</v>
      </c>
      <c r="I153" s="93"/>
      <c r="J153" s="779">
        <v>19</v>
      </c>
      <c r="K153" s="113" t="s">
        <v>752</v>
      </c>
      <c r="L153" s="777">
        <v>73500523.069999993</v>
      </c>
      <c r="M153" s="777">
        <v>67404994.120000005</v>
      </c>
      <c r="N153" s="777">
        <v>24243901.27</v>
      </c>
      <c r="O153" s="93">
        <v>6</v>
      </c>
    </row>
    <row r="154" spans="1:15" x14ac:dyDescent="0.2">
      <c r="A154" s="92">
        <v>4</v>
      </c>
      <c r="B154" s="92" t="s">
        <v>8</v>
      </c>
      <c r="C154" s="92" t="s">
        <v>719</v>
      </c>
      <c r="D154" s="779">
        <v>58</v>
      </c>
      <c r="E154" s="779">
        <v>1</v>
      </c>
      <c r="F154" s="779">
        <v>7</v>
      </c>
      <c r="G154" s="779">
        <v>7</v>
      </c>
      <c r="H154" s="759">
        <v>1</v>
      </c>
      <c r="I154" s="93"/>
      <c r="J154" s="779">
        <v>24</v>
      </c>
      <c r="K154" s="113" t="s">
        <v>752</v>
      </c>
      <c r="L154" s="777">
        <v>12903104.289999999</v>
      </c>
      <c r="M154" s="777">
        <v>12257949.07</v>
      </c>
      <c r="N154" s="777">
        <v>6063180.0099999998</v>
      </c>
      <c r="O154" s="93">
        <v>8</v>
      </c>
    </row>
    <row r="155" spans="1:15" x14ac:dyDescent="0.2">
      <c r="A155" s="92">
        <v>4</v>
      </c>
      <c r="B155" s="92" t="s">
        <v>8</v>
      </c>
      <c r="C155" s="92" t="s">
        <v>719</v>
      </c>
      <c r="D155" s="779">
        <v>58</v>
      </c>
      <c r="E155" s="779">
        <v>1</v>
      </c>
      <c r="F155" s="779">
        <v>7</v>
      </c>
      <c r="G155" s="779">
        <v>7</v>
      </c>
      <c r="H155" s="759">
        <v>1</v>
      </c>
      <c r="I155" s="93"/>
      <c r="J155" s="779">
        <v>11</v>
      </c>
      <c r="K155" s="113" t="s">
        <v>747</v>
      </c>
      <c r="L155" s="777">
        <v>717767.2</v>
      </c>
      <c r="M155" s="777">
        <v>501171.64</v>
      </c>
      <c r="N155" s="777">
        <v>0</v>
      </c>
      <c r="O155" s="93">
        <v>4</v>
      </c>
    </row>
    <row r="156" spans="1:15" x14ac:dyDescent="0.2">
      <c r="A156" s="92">
        <v>4</v>
      </c>
      <c r="B156" s="92" t="s">
        <v>8</v>
      </c>
      <c r="C156" s="92" t="s">
        <v>719</v>
      </c>
      <c r="D156" s="779">
        <v>58</v>
      </c>
      <c r="E156" s="779">
        <v>1</v>
      </c>
      <c r="F156" s="779">
        <v>7</v>
      </c>
      <c r="G156" s="779">
        <v>7</v>
      </c>
      <c r="H156" s="759">
        <v>1</v>
      </c>
      <c r="I156" s="93"/>
      <c r="J156" s="779">
        <v>11</v>
      </c>
      <c r="K156" s="113" t="s">
        <v>748</v>
      </c>
      <c r="L156" s="777">
        <v>5527721.8399999999</v>
      </c>
      <c r="M156" s="777">
        <v>2778277.37</v>
      </c>
      <c r="N156" s="777">
        <v>0</v>
      </c>
      <c r="O156" s="93">
        <v>3</v>
      </c>
    </row>
    <row r="157" spans="1:15" x14ac:dyDescent="0.2">
      <c r="A157" s="92">
        <v>4</v>
      </c>
      <c r="B157" s="92" t="s">
        <v>8</v>
      </c>
      <c r="C157" s="92" t="s">
        <v>719</v>
      </c>
      <c r="D157" s="779">
        <v>58</v>
      </c>
      <c r="E157" s="779">
        <v>1</v>
      </c>
      <c r="F157" s="779">
        <v>7</v>
      </c>
      <c r="G157" s="779">
        <v>7</v>
      </c>
      <c r="H157" s="759">
        <v>1</v>
      </c>
      <c r="I157" s="93"/>
      <c r="J157" s="779">
        <v>11</v>
      </c>
      <c r="K157" s="113" t="s">
        <v>749</v>
      </c>
      <c r="L157" s="777">
        <v>392083.45</v>
      </c>
      <c r="M157" s="777">
        <v>294062.59000000003</v>
      </c>
      <c r="N157" s="777">
        <v>0</v>
      </c>
      <c r="O157" s="93">
        <v>2</v>
      </c>
    </row>
    <row r="158" spans="1:15" x14ac:dyDescent="0.2">
      <c r="A158" s="92">
        <v>4</v>
      </c>
      <c r="B158" s="92" t="s">
        <v>8</v>
      </c>
      <c r="C158" s="92" t="s">
        <v>719</v>
      </c>
      <c r="D158" s="779">
        <v>58</v>
      </c>
      <c r="E158" s="779">
        <v>1</v>
      </c>
      <c r="F158" s="779">
        <v>7</v>
      </c>
      <c r="G158" s="779">
        <v>7</v>
      </c>
      <c r="H158" s="759">
        <v>1</v>
      </c>
      <c r="I158" s="93"/>
      <c r="J158" s="779">
        <v>11</v>
      </c>
      <c r="K158" s="113" t="s">
        <v>751</v>
      </c>
      <c r="L158" s="777">
        <v>493340.42</v>
      </c>
      <c r="M158" s="777">
        <v>370004.35</v>
      </c>
      <c r="N158" s="777">
        <v>0</v>
      </c>
      <c r="O158" s="93">
        <v>2</v>
      </c>
    </row>
    <row r="159" spans="1:15" x14ac:dyDescent="0.2">
      <c r="A159" s="92">
        <v>4</v>
      </c>
      <c r="B159" s="92" t="s">
        <v>8</v>
      </c>
      <c r="C159" s="92" t="s">
        <v>719</v>
      </c>
      <c r="D159" s="779">
        <v>58</v>
      </c>
      <c r="E159" s="779">
        <v>1</v>
      </c>
      <c r="F159" s="779">
        <v>7</v>
      </c>
      <c r="G159" s="779">
        <v>7</v>
      </c>
      <c r="H159" s="759">
        <v>1</v>
      </c>
      <c r="I159" s="93"/>
      <c r="J159" s="779">
        <v>11</v>
      </c>
      <c r="K159" s="113" t="s">
        <v>752</v>
      </c>
      <c r="L159" s="777">
        <v>87840</v>
      </c>
      <c r="M159" s="777">
        <v>65880</v>
      </c>
      <c r="N159" s="777">
        <v>0</v>
      </c>
      <c r="O159" s="93">
        <v>1</v>
      </c>
    </row>
    <row r="160" spans="1:15" x14ac:dyDescent="0.2">
      <c r="A160" s="92">
        <v>4</v>
      </c>
      <c r="B160" s="92" t="s">
        <v>8</v>
      </c>
      <c r="C160" s="92" t="s">
        <v>719</v>
      </c>
      <c r="D160" s="779">
        <v>60</v>
      </c>
      <c r="E160" s="779">
        <v>1</v>
      </c>
      <c r="F160" s="779">
        <v>7</v>
      </c>
      <c r="G160" s="779">
        <v>7</v>
      </c>
      <c r="H160" s="759">
        <v>1</v>
      </c>
      <c r="I160" s="93"/>
      <c r="J160" s="779">
        <v>19</v>
      </c>
      <c r="K160" s="113" t="s">
        <v>747</v>
      </c>
      <c r="L160" s="777">
        <v>55375.3</v>
      </c>
      <c r="M160" s="777">
        <v>47069</v>
      </c>
      <c r="N160" s="777">
        <v>9448.2800000000007</v>
      </c>
      <c r="O160" s="93">
        <v>1</v>
      </c>
    </row>
    <row r="161" spans="1:15" x14ac:dyDescent="0.2">
      <c r="A161" s="92">
        <v>4</v>
      </c>
      <c r="B161" s="92" t="s">
        <v>8</v>
      </c>
      <c r="C161" s="92" t="s">
        <v>719</v>
      </c>
      <c r="D161" s="779">
        <v>60</v>
      </c>
      <c r="E161" s="779">
        <v>1</v>
      </c>
      <c r="F161" s="779">
        <v>7</v>
      </c>
      <c r="G161" s="779">
        <v>7</v>
      </c>
      <c r="H161" s="759">
        <v>1</v>
      </c>
      <c r="I161" s="93"/>
      <c r="J161" s="779">
        <v>19</v>
      </c>
      <c r="K161" s="113" t="s">
        <v>750</v>
      </c>
      <c r="L161" s="777">
        <v>183371.08</v>
      </c>
      <c r="M161" s="777">
        <v>155865.41</v>
      </c>
      <c r="N161" s="777">
        <v>66967.539999999994</v>
      </c>
      <c r="O161" s="93">
        <v>2</v>
      </c>
    </row>
    <row r="162" spans="1:15" x14ac:dyDescent="0.2">
      <c r="A162" s="92">
        <v>4</v>
      </c>
      <c r="B162" s="92" t="s">
        <v>8</v>
      </c>
      <c r="C162" s="92" t="s">
        <v>719</v>
      </c>
      <c r="D162" s="779">
        <v>60</v>
      </c>
      <c r="E162" s="779">
        <v>1</v>
      </c>
      <c r="F162" s="779">
        <v>7</v>
      </c>
      <c r="G162" s="779">
        <v>7</v>
      </c>
      <c r="H162" s="759">
        <v>1</v>
      </c>
      <c r="I162" s="93"/>
      <c r="J162" s="779">
        <v>19</v>
      </c>
      <c r="K162" s="113" t="s">
        <v>752</v>
      </c>
      <c r="L162" s="777">
        <v>189365093.00999999</v>
      </c>
      <c r="M162" s="777">
        <v>181422154.09999999</v>
      </c>
      <c r="N162" s="777">
        <v>72780646.010000005</v>
      </c>
      <c r="O162" s="93">
        <v>38</v>
      </c>
    </row>
    <row r="163" spans="1:15" x14ac:dyDescent="0.2">
      <c r="A163" s="92">
        <v>4</v>
      </c>
      <c r="B163" s="92" t="s">
        <v>8</v>
      </c>
      <c r="C163" s="92" t="s">
        <v>719</v>
      </c>
      <c r="D163" s="779">
        <v>60</v>
      </c>
      <c r="E163" s="779">
        <v>1</v>
      </c>
      <c r="F163" s="779">
        <v>7</v>
      </c>
      <c r="G163" s="779">
        <v>7</v>
      </c>
      <c r="H163" s="759">
        <v>1</v>
      </c>
      <c r="I163" s="93"/>
      <c r="J163" s="779">
        <v>24</v>
      </c>
      <c r="K163" s="113" t="s">
        <v>747</v>
      </c>
      <c r="L163" s="777">
        <v>7614337.5</v>
      </c>
      <c r="M163" s="777">
        <v>5109580.22</v>
      </c>
      <c r="N163" s="777">
        <v>2527180.7200000002</v>
      </c>
      <c r="O163" s="93">
        <v>20</v>
      </c>
    </row>
    <row r="164" spans="1:15" x14ac:dyDescent="0.2">
      <c r="A164" s="92">
        <v>4</v>
      </c>
      <c r="B164" s="92" t="s">
        <v>8</v>
      </c>
      <c r="C164" s="92" t="s">
        <v>719</v>
      </c>
      <c r="D164" s="779">
        <v>60</v>
      </c>
      <c r="E164" s="779">
        <v>1</v>
      </c>
      <c r="F164" s="779">
        <v>7</v>
      </c>
      <c r="G164" s="779">
        <v>7</v>
      </c>
      <c r="H164" s="759">
        <v>1</v>
      </c>
      <c r="I164" s="93"/>
      <c r="J164" s="779">
        <v>24</v>
      </c>
      <c r="K164" s="113" t="s">
        <v>748</v>
      </c>
      <c r="L164" s="777">
        <v>82376.23</v>
      </c>
      <c r="M164" s="777">
        <v>70019.789999999994</v>
      </c>
      <c r="N164" s="777">
        <v>44493.88</v>
      </c>
      <c r="O164" s="93">
        <v>2</v>
      </c>
    </row>
    <row r="165" spans="1:15" x14ac:dyDescent="0.2">
      <c r="A165" s="92">
        <v>4</v>
      </c>
      <c r="B165" s="92" t="s">
        <v>8</v>
      </c>
      <c r="C165" s="92" t="s">
        <v>719</v>
      </c>
      <c r="D165" s="779">
        <v>60</v>
      </c>
      <c r="E165" s="779">
        <v>1</v>
      </c>
      <c r="F165" s="779">
        <v>7</v>
      </c>
      <c r="G165" s="779">
        <v>7</v>
      </c>
      <c r="H165" s="759">
        <v>1</v>
      </c>
      <c r="I165" s="93"/>
      <c r="J165" s="779">
        <v>24</v>
      </c>
      <c r="K165" s="113" t="s">
        <v>749</v>
      </c>
      <c r="L165" s="777">
        <v>146381.56</v>
      </c>
      <c r="M165" s="777">
        <v>109700</v>
      </c>
      <c r="N165" s="777">
        <v>25710.87</v>
      </c>
      <c r="O165" s="93">
        <v>2</v>
      </c>
    </row>
    <row r="166" spans="1:15" x14ac:dyDescent="0.2">
      <c r="A166" s="92">
        <v>4</v>
      </c>
      <c r="B166" s="92" t="s">
        <v>8</v>
      </c>
      <c r="C166" s="92" t="s">
        <v>719</v>
      </c>
      <c r="D166" s="779">
        <v>60</v>
      </c>
      <c r="E166" s="779">
        <v>1</v>
      </c>
      <c r="F166" s="779">
        <v>7</v>
      </c>
      <c r="G166" s="779">
        <v>7</v>
      </c>
      <c r="H166" s="759">
        <v>1</v>
      </c>
      <c r="I166" s="93"/>
      <c r="J166" s="779">
        <v>24</v>
      </c>
      <c r="K166" s="113" t="s">
        <v>750</v>
      </c>
      <c r="L166" s="777">
        <v>179000</v>
      </c>
      <c r="M166" s="777">
        <v>89500</v>
      </c>
      <c r="N166" s="777">
        <v>73000</v>
      </c>
      <c r="O166" s="93">
        <v>1</v>
      </c>
    </row>
    <row r="167" spans="1:15" x14ac:dyDescent="0.2">
      <c r="A167" s="92">
        <v>4</v>
      </c>
      <c r="B167" s="92" t="s">
        <v>8</v>
      </c>
      <c r="C167" s="92" t="s">
        <v>719</v>
      </c>
      <c r="D167" s="779">
        <v>60</v>
      </c>
      <c r="E167" s="779">
        <v>1</v>
      </c>
      <c r="F167" s="779">
        <v>7</v>
      </c>
      <c r="G167" s="779">
        <v>7</v>
      </c>
      <c r="H167" s="759">
        <v>1</v>
      </c>
      <c r="I167" s="93"/>
      <c r="J167" s="779">
        <v>24</v>
      </c>
      <c r="K167" s="113" t="s">
        <v>751</v>
      </c>
      <c r="L167" s="777">
        <v>8642166.2100000009</v>
      </c>
      <c r="M167" s="777">
        <v>5929874.7800000003</v>
      </c>
      <c r="N167" s="777">
        <v>2253767.54</v>
      </c>
      <c r="O167" s="93">
        <v>22</v>
      </c>
    </row>
    <row r="168" spans="1:15" x14ac:dyDescent="0.2">
      <c r="A168" s="92">
        <v>4</v>
      </c>
      <c r="B168" s="92" t="s">
        <v>8</v>
      </c>
      <c r="C168" s="92" t="s">
        <v>719</v>
      </c>
      <c r="D168" s="779">
        <v>60</v>
      </c>
      <c r="E168" s="779">
        <v>1</v>
      </c>
      <c r="F168" s="779">
        <v>7</v>
      </c>
      <c r="G168" s="779">
        <v>7</v>
      </c>
      <c r="H168" s="759">
        <v>1</v>
      </c>
      <c r="I168" s="93"/>
      <c r="J168" s="779">
        <v>24</v>
      </c>
      <c r="K168" s="113" t="s">
        <v>752</v>
      </c>
      <c r="L168" s="777">
        <v>36029034.759999998</v>
      </c>
      <c r="M168" s="777">
        <v>32753727.510000002</v>
      </c>
      <c r="N168" s="777">
        <v>8465270.4199999999</v>
      </c>
      <c r="O168" s="93">
        <v>11</v>
      </c>
    </row>
    <row r="169" spans="1:15" x14ac:dyDescent="0.2">
      <c r="A169" s="92">
        <v>4</v>
      </c>
      <c r="B169" s="92" t="s">
        <v>8</v>
      </c>
      <c r="C169" s="92" t="s">
        <v>719</v>
      </c>
      <c r="D169" s="779">
        <v>63</v>
      </c>
      <c r="E169" s="779">
        <v>1</v>
      </c>
      <c r="F169" s="779">
        <v>7</v>
      </c>
      <c r="G169" s="779">
        <v>7</v>
      </c>
      <c r="H169" s="759">
        <v>1</v>
      </c>
      <c r="I169" s="93"/>
      <c r="J169" s="779">
        <v>19</v>
      </c>
      <c r="K169" s="113" t="s">
        <v>747</v>
      </c>
      <c r="L169" s="777">
        <v>1067354.74</v>
      </c>
      <c r="M169" s="777">
        <v>533677.37</v>
      </c>
      <c r="N169" s="777">
        <v>529664.87</v>
      </c>
      <c r="O169" s="93">
        <v>1</v>
      </c>
    </row>
    <row r="170" spans="1:15" x14ac:dyDescent="0.2">
      <c r="A170" s="92">
        <v>4</v>
      </c>
      <c r="B170" s="92" t="s">
        <v>8</v>
      </c>
      <c r="C170" s="92" t="s">
        <v>719</v>
      </c>
      <c r="D170" s="779">
        <v>63</v>
      </c>
      <c r="E170" s="779">
        <v>1</v>
      </c>
      <c r="F170" s="779">
        <v>7</v>
      </c>
      <c r="G170" s="779">
        <v>7</v>
      </c>
      <c r="H170" s="759">
        <v>1</v>
      </c>
      <c r="I170" s="93"/>
      <c r="J170" s="779">
        <v>19</v>
      </c>
      <c r="K170" s="113" t="s">
        <v>752</v>
      </c>
      <c r="L170" s="777">
        <v>9710637</v>
      </c>
      <c r="M170" s="777">
        <v>4855318.5</v>
      </c>
      <c r="N170" s="777">
        <v>6388145.6799999997</v>
      </c>
      <c r="O170" s="93">
        <v>11</v>
      </c>
    </row>
    <row r="171" spans="1:15" x14ac:dyDescent="0.2">
      <c r="A171" s="92">
        <v>4</v>
      </c>
      <c r="B171" s="92" t="s">
        <v>8</v>
      </c>
      <c r="C171" s="92" t="s">
        <v>719</v>
      </c>
      <c r="D171" s="779">
        <v>64</v>
      </c>
      <c r="E171" s="779">
        <v>1</v>
      </c>
      <c r="F171" s="779">
        <v>7</v>
      </c>
      <c r="G171" s="779">
        <v>7</v>
      </c>
      <c r="H171" s="759">
        <v>1</v>
      </c>
      <c r="I171" s="93"/>
      <c r="J171" s="779">
        <v>9</v>
      </c>
      <c r="K171" s="113" t="s">
        <v>747</v>
      </c>
      <c r="L171" s="777">
        <v>29800</v>
      </c>
      <c r="M171" s="777">
        <v>20000</v>
      </c>
      <c r="N171" s="777">
        <v>29800</v>
      </c>
      <c r="O171" s="93">
        <v>1</v>
      </c>
    </row>
    <row r="172" spans="1:15" x14ac:dyDescent="0.2">
      <c r="A172" s="92">
        <v>4</v>
      </c>
      <c r="B172" s="92" t="s">
        <v>8</v>
      </c>
      <c r="C172" s="92" t="s">
        <v>719</v>
      </c>
      <c r="D172" s="779">
        <v>64</v>
      </c>
      <c r="E172" s="779">
        <v>1</v>
      </c>
      <c r="F172" s="779">
        <v>7</v>
      </c>
      <c r="G172" s="779">
        <v>7</v>
      </c>
      <c r="H172" s="759">
        <v>1</v>
      </c>
      <c r="I172" s="93"/>
      <c r="J172" s="779">
        <v>9</v>
      </c>
      <c r="K172" s="113" t="s">
        <v>748</v>
      </c>
      <c r="L172" s="777">
        <v>529947.4</v>
      </c>
      <c r="M172" s="777">
        <v>238476.33</v>
      </c>
      <c r="N172" s="777">
        <v>478541.05</v>
      </c>
      <c r="O172" s="93">
        <v>1</v>
      </c>
    </row>
    <row r="173" spans="1:15" x14ac:dyDescent="0.2">
      <c r="A173" s="92">
        <v>4</v>
      </c>
      <c r="B173" s="92" t="s">
        <v>8</v>
      </c>
      <c r="C173" s="92" t="s">
        <v>719</v>
      </c>
      <c r="D173" s="779">
        <v>64</v>
      </c>
      <c r="E173" s="779">
        <v>1</v>
      </c>
      <c r="F173" s="779">
        <v>7</v>
      </c>
      <c r="G173" s="779">
        <v>7</v>
      </c>
      <c r="H173" s="759">
        <v>1</v>
      </c>
      <c r="I173" s="93"/>
      <c r="J173" s="779">
        <v>6</v>
      </c>
      <c r="K173" s="113" t="s">
        <v>747</v>
      </c>
      <c r="L173" s="777">
        <v>2509513.88</v>
      </c>
      <c r="M173" s="777">
        <v>1152386.18</v>
      </c>
      <c r="N173" s="777">
        <v>787921.28</v>
      </c>
      <c r="O173" s="93">
        <v>12</v>
      </c>
    </row>
    <row r="174" spans="1:15" x14ac:dyDescent="0.2">
      <c r="A174" s="92">
        <v>4</v>
      </c>
      <c r="B174" s="92" t="s">
        <v>8</v>
      </c>
      <c r="C174" s="92" t="s">
        <v>719</v>
      </c>
      <c r="D174" s="779">
        <v>64</v>
      </c>
      <c r="E174" s="779">
        <v>1</v>
      </c>
      <c r="F174" s="779">
        <v>7</v>
      </c>
      <c r="G174" s="779">
        <v>7</v>
      </c>
      <c r="H174" s="759">
        <v>1</v>
      </c>
      <c r="I174" s="93"/>
      <c r="J174" s="779">
        <v>6</v>
      </c>
      <c r="K174" s="113" t="s">
        <v>750</v>
      </c>
      <c r="L174" s="777">
        <v>28440</v>
      </c>
      <c r="M174" s="777">
        <v>19908</v>
      </c>
      <c r="N174" s="777">
        <v>28440</v>
      </c>
      <c r="O174" s="93">
        <v>1</v>
      </c>
    </row>
    <row r="175" spans="1:15" x14ac:dyDescent="0.2">
      <c r="A175" s="92">
        <v>4</v>
      </c>
      <c r="B175" s="92" t="s">
        <v>8</v>
      </c>
      <c r="C175" s="92" t="s">
        <v>719</v>
      </c>
      <c r="D175" s="779">
        <v>64</v>
      </c>
      <c r="E175" s="779">
        <v>1</v>
      </c>
      <c r="F175" s="779">
        <v>7</v>
      </c>
      <c r="G175" s="779">
        <v>7</v>
      </c>
      <c r="H175" s="759">
        <v>1</v>
      </c>
      <c r="I175" s="93"/>
      <c r="J175" s="779">
        <v>6</v>
      </c>
      <c r="K175" s="113" t="s">
        <v>751</v>
      </c>
      <c r="L175" s="777">
        <v>1470406</v>
      </c>
      <c r="M175" s="777">
        <v>562375.1</v>
      </c>
      <c r="N175" s="777">
        <v>1164058.94</v>
      </c>
      <c r="O175" s="93">
        <v>6</v>
      </c>
    </row>
    <row r="176" spans="1:15" x14ac:dyDescent="0.2">
      <c r="A176" s="92">
        <v>4</v>
      </c>
      <c r="B176" s="92" t="s">
        <v>8</v>
      </c>
      <c r="C176" s="92" t="s">
        <v>719</v>
      </c>
      <c r="D176" s="779">
        <v>64</v>
      </c>
      <c r="E176" s="779">
        <v>1</v>
      </c>
      <c r="F176" s="779">
        <v>7</v>
      </c>
      <c r="G176" s="779">
        <v>7</v>
      </c>
      <c r="H176" s="759">
        <v>1</v>
      </c>
      <c r="I176" s="93"/>
      <c r="J176" s="779">
        <v>8</v>
      </c>
      <c r="K176" s="113" t="s">
        <v>747</v>
      </c>
      <c r="L176" s="777">
        <v>55455.01</v>
      </c>
      <c r="M176" s="777">
        <v>38544.83</v>
      </c>
      <c r="N176" s="777">
        <v>38971.67</v>
      </c>
      <c r="O176" s="93">
        <v>4</v>
      </c>
    </row>
    <row r="177" spans="1:15" x14ac:dyDescent="0.2">
      <c r="A177" s="92">
        <v>4</v>
      </c>
      <c r="B177" s="92" t="s">
        <v>8</v>
      </c>
      <c r="C177" s="92" t="s">
        <v>719</v>
      </c>
      <c r="D177" s="779">
        <v>64</v>
      </c>
      <c r="E177" s="779">
        <v>1</v>
      </c>
      <c r="F177" s="779">
        <v>7</v>
      </c>
      <c r="G177" s="779">
        <v>7</v>
      </c>
      <c r="H177" s="759">
        <v>1</v>
      </c>
      <c r="I177" s="93"/>
      <c r="J177" s="779">
        <v>8</v>
      </c>
      <c r="K177" s="113" t="s">
        <v>748</v>
      </c>
      <c r="L177" s="777">
        <v>41452</v>
      </c>
      <c r="M177" s="777">
        <v>30516.400000000001</v>
      </c>
      <c r="N177" s="777">
        <v>36952</v>
      </c>
      <c r="O177" s="93">
        <v>4</v>
      </c>
    </row>
    <row r="178" spans="1:15" x14ac:dyDescent="0.2">
      <c r="A178" s="92">
        <v>4</v>
      </c>
      <c r="B178" s="92" t="s">
        <v>8</v>
      </c>
      <c r="C178" s="92" t="s">
        <v>719</v>
      </c>
      <c r="D178" s="779">
        <v>64</v>
      </c>
      <c r="E178" s="779">
        <v>1</v>
      </c>
      <c r="F178" s="779">
        <v>7</v>
      </c>
      <c r="G178" s="779">
        <v>7</v>
      </c>
      <c r="H178" s="759">
        <v>1</v>
      </c>
      <c r="I178" s="93"/>
      <c r="J178" s="779">
        <v>8</v>
      </c>
      <c r="K178" s="113" t="s">
        <v>751</v>
      </c>
      <c r="L178" s="777">
        <v>46676</v>
      </c>
      <c r="M178" s="777">
        <v>31743.200000000001</v>
      </c>
      <c r="N178" s="777">
        <v>33967.5</v>
      </c>
      <c r="O178" s="93">
        <v>2</v>
      </c>
    </row>
    <row r="179" spans="1:15" x14ac:dyDescent="0.2">
      <c r="A179" s="92">
        <v>4</v>
      </c>
      <c r="B179" s="92" t="s">
        <v>8</v>
      </c>
      <c r="C179" s="92" t="s">
        <v>719</v>
      </c>
      <c r="D179" s="779">
        <v>64</v>
      </c>
      <c r="E179" s="779">
        <v>1</v>
      </c>
      <c r="F179" s="779">
        <v>7</v>
      </c>
      <c r="G179" s="779">
        <v>7</v>
      </c>
      <c r="H179" s="759">
        <v>1</v>
      </c>
      <c r="I179" s="93"/>
      <c r="J179" s="779">
        <v>8</v>
      </c>
      <c r="K179" s="113" t="s">
        <v>752</v>
      </c>
      <c r="L179" s="777">
        <v>4965</v>
      </c>
      <c r="M179" s="777">
        <v>3972</v>
      </c>
      <c r="N179" s="777">
        <v>4965</v>
      </c>
      <c r="O179" s="93">
        <v>1</v>
      </c>
    </row>
    <row r="180" spans="1:15" x14ac:dyDescent="0.2">
      <c r="A180" s="92">
        <v>4</v>
      </c>
      <c r="B180" s="92" t="s">
        <v>8</v>
      </c>
      <c r="C180" s="92" t="s">
        <v>719</v>
      </c>
      <c r="D180" s="779">
        <v>64</v>
      </c>
      <c r="E180" s="779">
        <v>1</v>
      </c>
      <c r="F180" s="779">
        <v>7</v>
      </c>
      <c r="G180" s="779">
        <v>7</v>
      </c>
      <c r="H180" s="759">
        <v>1</v>
      </c>
      <c r="I180" s="93"/>
      <c r="J180" s="779">
        <v>10</v>
      </c>
      <c r="K180" s="113" t="s">
        <v>747</v>
      </c>
      <c r="L180" s="777">
        <v>64246</v>
      </c>
      <c r="M180" s="777">
        <v>43999</v>
      </c>
      <c r="N180" s="777">
        <v>64246</v>
      </c>
      <c r="O180" s="93">
        <v>3</v>
      </c>
    </row>
    <row r="181" spans="1:15" x14ac:dyDescent="0.2">
      <c r="A181" s="92">
        <v>4</v>
      </c>
      <c r="B181" s="92" t="s">
        <v>8</v>
      </c>
      <c r="C181" s="92" t="s">
        <v>719</v>
      </c>
      <c r="D181" s="779">
        <v>64</v>
      </c>
      <c r="E181" s="779">
        <v>1</v>
      </c>
      <c r="F181" s="779">
        <v>7</v>
      </c>
      <c r="G181" s="779">
        <v>7</v>
      </c>
      <c r="H181" s="759">
        <v>1</v>
      </c>
      <c r="I181" s="93"/>
      <c r="J181" s="779">
        <v>19</v>
      </c>
      <c r="K181" s="113" t="s">
        <v>752</v>
      </c>
      <c r="L181" s="777">
        <v>62198509.210000001</v>
      </c>
      <c r="M181" s="777">
        <v>35975984.490000002</v>
      </c>
      <c r="N181" s="777">
        <v>30241328.16</v>
      </c>
      <c r="O181" s="93">
        <v>6</v>
      </c>
    </row>
    <row r="182" spans="1:15" x14ac:dyDescent="0.2">
      <c r="A182" s="92">
        <v>4</v>
      </c>
      <c r="B182" s="92" t="s">
        <v>8</v>
      </c>
      <c r="C182" s="92" t="s">
        <v>719</v>
      </c>
      <c r="D182" s="779">
        <v>64</v>
      </c>
      <c r="E182" s="779">
        <v>1</v>
      </c>
      <c r="F182" s="779">
        <v>7</v>
      </c>
      <c r="G182" s="779">
        <v>7</v>
      </c>
      <c r="H182" s="759">
        <v>1</v>
      </c>
      <c r="I182" s="93"/>
      <c r="J182" s="779">
        <v>13</v>
      </c>
      <c r="K182" s="113" t="s">
        <v>747</v>
      </c>
      <c r="L182" s="777">
        <v>9863710.5600000005</v>
      </c>
      <c r="M182" s="777">
        <v>4376698.5</v>
      </c>
      <c r="N182" s="777">
        <v>3832954.1</v>
      </c>
      <c r="O182" s="93">
        <v>31</v>
      </c>
    </row>
    <row r="183" spans="1:15" x14ac:dyDescent="0.2">
      <c r="A183" s="92">
        <v>4</v>
      </c>
      <c r="B183" s="92" t="s">
        <v>8</v>
      </c>
      <c r="C183" s="92" t="s">
        <v>719</v>
      </c>
      <c r="D183" s="779">
        <v>64</v>
      </c>
      <c r="E183" s="779">
        <v>1</v>
      </c>
      <c r="F183" s="779">
        <v>7</v>
      </c>
      <c r="G183" s="779">
        <v>7</v>
      </c>
      <c r="H183" s="759">
        <v>1</v>
      </c>
      <c r="I183" s="93"/>
      <c r="J183" s="779">
        <v>13</v>
      </c>
      <c r="K183" s="113" t="s">
        <v>748</v>
      </c>
      <c r="L183" s="777">
        <v>4971.18</v>
      </c>
      <c r="M183" s="777">
        <v>3976.94</v>
      </c>
      <c r="N183" s="777">
        <v>0</v>
      </c>
      <c r="O183" s="93">
        <v>1</v>
      </c>
    </row>
    <row r="184" spans="1:15" x14ac:dyDescent="0.2">
      <c r="A184" s="92">
        <v>4</v>
      </c>
      <c r="B184" s="92" t="s">
        <v>8</v>
      </c>
      <c r="C184" s="92" t="s">
        <v>719</v>
      </c>
      <c r="D184" s="779">
        <v>64</v>
      </c>
      <c r="E184" s="779">
        <v>1</v>
      </c>
      <c r="F184" s="779">
        <v>7</v>
      </c>
      <c r="G184" s="779">
        <v>7</v>
      </c>
      <c r="H184" s="759">
        <v>1</v>
      </c>
      <c r="I184" s="93"/>
      <c r="J184" s="779">
        <v>13</v>
      </c>
      <c r="K184" s="113" t="s">
        <v>751</v>
      </c>
      <c r="L184" s="777">
        <v>3568407.35</v>
      </c>
      <c r="M184" s="777">
        <v>1493718.99</v>
      </c>
      <c r="N184" s="777">
        <v>283995.78000000003</v>
      </c>
      <c r="O184" s="93">
        <v>11</v>
      </c>
    </row>
    <row r="185" spans="1:15" x14ac:dyDescent="0.2">
      <c r="A185" s="92">
        <v>4</v>
      </c>
      <c r="B185" s="92" t="s">
        <v>8</v>
      </c>
      <c r="C185" s="92" t="s">
        <v>719</v>
      </c>
      <c r="D185" s="779">
        <v>64</v>
      </c>
      <c r="E185" s="779">
        <v>1</v>
      </c>
      <c r="F185" s="779">
        <v>7</v>
      </c>
      <c r="G185" s="779">
        <v>7</v>
      </c>
      <c r="H185" s="759">
        <v>1</v>
      </c>
      <c r="I185" s="93"/>
      <c r="J185" s="779">
        <v>13</v>
      </c>
      <c r="K185" s="113" t="s">
        <v>752</v>
      </c>
      <c r="L185" s="777">
        <v>1543463.17</v>
      </c>
      <c r="M185" s="777">
        <v>657939.1</v>
      </c>
      <c r="N185" s="777">
        <v>629391</v>
      </c>
      <c r="O185" s="93">
        <v>9</v>
      </c>
    </row>
    <row r="186" spans="1:15" x14ac:dyDescent="0.2">
      <c r="A186" s="92">
        <v>4</v>
      </c>
      <c r="B186" s="92" t="s">
        <v>8</v>
      </c>
      <c r="C186" s="92" t="s">
        <v>719</v>
      </c>
      <c r="D186" s="779">
        <v>64</v>
      </c>
      <c r="E186" s="779">
        <v>1</v>
      </c>
      <c r="F186" s="779">
        <v>7</v>
      </c>
      <c r="G186" s="779">
        <v>7</v>
      </c>
      <c r="H186" s="759">
        <v>1</v>
      </c>
      <c r="I186" s="93"/>
      <c r="J186" s="779">
        <v>23</v>
      </c>
      <c r="K186" s="113" t="s">
        <v>747</v>
      </c>
      <c r="L186" s="777">
        <v>9750</v>
      </c>
      <c r="M186" s="777">
        <v>7800</v>
      </c>
      <c r="N186" s="777">
        <v>9575</v>
      </c>
      <c r="O186" s="93">
        <v>2</v>
      </c>
    </row>
    <row r="187" spans="1:15" x14ac:dyDescent="0.2">
      <c r="A187" s="92">
        <v>4</v>
      </c>
      <c r="B187" s="92" t="s">
        <v>8</v>
      </c>
      <c r="C187" s="92" t="s">
        <v>719</v>
      </c>
      <c r="D187" s="779">
        <v>64</v>
      </c>
      <c r="E187" s="779">
        <v>1</v>
      </c>
      <c r="F187" s="779">
        <v>7</v>
      </c>
      <c r="G187" s="779">
        <v>7</v>
      </c>
      <c r="H187" s="759">
        <v>1</v>
      </c>
      <c r="I187" s="93"/>
      <c r="J187" s="779">
        <v>23</v>
      </c>
      <c r="K187" s="113" t="s">
        <v>751</v>
      </c>
      <c r="L187" s="777">
        <v>34920</v>
      </c>
      <c r="M187" s="777">
        <v>24000</v>
      </c>
      <c r="N187" s="777">
        <v>34920</v>
      </c>
      <c r="O187" s="93">
        <v>2</v>
      </c>
    </row>
    <row r="188" spans="1:15" x14ac:dyDescent="0.2">
      <c r="A188" s="92">
        <v>4</v>
      </c>
      <c r="B188" s="92" t="s">
        <v>8</v>
      </c>
      <c r="C188" s="92" t="s">
        <v>719</v>
      </c>
      <c r="D188" s="779">
        <v>64</v>
      </c>
      <c r="E188" s="779">
        <v>1</v>
      </c>
      <c r="F188" s="779">
        <v>7</v>
      </c>
      <c r="G188" s="779">
        <v>7</v>
      </c>
      <c r="H188" s="759">
        <v>1</v>
      </c>
      <c r="I188" s="93"/>
      <c r="J188" s="779">
        <v>24</v>
      </c>
      <c r="K188" s="113" t="s">
        <v>747</v>
      </c>
      <c r="L188" s="777">
        <v>4602510.62</v>
      </c>
      <c r="M188" s="777">
        <v>2007618.33</v>
      </c>
      <c r="N188" s="777">
        <v>1893447.86</v>
      </c>
      <c r="O188" s="93">
        <v>56</v>
      </c>
    </row>
    <row r="189" spans="1:15" x14ac:dyDescent="0.2">
      <c r="A189" s="92">
        <v>4</v>
      </c>
      <c r="B189" s="92" t="s">
        <v>8</v>
      </c>
      <c r="C189" s="92" t="s">
        <v>719</v>
      </c>
      <c r="D189" s="779">
        <v>64</v>
      </c>
      <c r="E189" s="779">
        <v>1</v>
      </c>
      <c r="F189" s="779">
        <v>7</v>
      </c>
      <c r="G189" s="779">
        <v>7</v>
      </c>
      <c r="H189" s="759">
        <v>1</v>
      </c>
      <c r="I189" s="93"/>
      <c r="J189" s="779">
        <v>24</v>
      </c>
      <c r="K189" s="113" t="s">
        <v>748</v>
      </c>
      <c r="L189" s="777">
        <v>15100</v>
      </c>
      <c r="M189" s="777">
        <v>12000</v>
      </c>
      <c r="N189" s="777">
        <v>15100</v>
      </c>
      <c r="O189" s="93">
        <v>3</v>
      </c>
    </row>
    <row r="190" spans="1:15" x14ac:dyDescent="0.2">
      <c r="A190" s="92">
        <v>4</v>
      </c>
      <c r="B190" s="92" t="s">
        <v>8</v>
      </c>
      <c r="C190" s="92" t="s">
        <v>719</v>
      </c>
      <c r="D190" s="779">
        <v>64</v>
      </c>
      <c r="E190" s="779">
        <v>1</v>
      </c>
      <c r="F190" s="779">
        <v>7</v>
      </c>
      <c r="G190" s="779">
        <v>7</v>
      </c>
      <c r="H190" s="759">
        <v>1</v>
      </c>
      <c r="I190" s="93"/>
      <c r="J190" s="779">
        <v>24</v>
      </c>
      <c r="K190" s="113" t="s">
        <v>749</v>
      </c>
      <c r="L190" s="777">
        <v>19675</v>
      </c>
      <c r="M190" s="777">
        <v>15740</v>
      </c>
      <c r="N190" s="777">
        <v>14800</v>
      </c>
      <c r="O190" s="93">
        <v>4</v>
      </c>
    </row>
    <row r="191" spans="1:15" x14ac:dyDescent="0.2">
      <c r="A191" s="92">
        <v>4</v>
      </c>
      <c r="B191" s="92" t="s">
        <v>8</v>
      </c>
      <c r="C191" s="92" t="s">
        <v>719</v>
      </c>
      <c r="D191" s="779">
        <v>64</v>
      </c>
      <c r="E191" s="779">
        <v>1</v>
      </c>
      <c r="F191" s="779">
        <v>7</v>
      </c>
      <c r="G191" s="779">
        <v>7</v>
      </c>
      <c r="H191" s="759">
        <v>1</v>
      </c>
      <c r="I191" s="93"/>
      <c r="J191" s="779">
        <v>24</v>
      </c>
      <c r="K191" s="113" t="s">
        <v>750</v>
      </c>
      <c r="L191" s="777">
        <v>53803.7</v>
      </c>
      <c r="M191" s="777">
        <v>37662.589999999997</v>
      </c>
      <c r="N191" s="777">
        <v>25494.92</v>
      </c>
      <c r="O191" s="93">
        <v>3</v>
      </c>
    </row>
    <row r="192" spans="1:15" x14ac:dyDescent="0.2">
      <c r="A192" s="92">
        <v>4</v>
      </c>
      <c r="B192" s="92" t="s">
        <v>8</v>
      </c>
      <c r="C192" s="92" t="s">
        <v>719</v>
      </c>
      <c r="D192" s="779">
        <v>64</v>
      </c>
      <c r="E192" s="779">
        <v>1</v>
      </c>
      <c r="F192" s="779">
        <v>7</v>
      </c>
      <c r="G192" s="779">
        <v>7</v>
      </c>
      <c r="H192" s="759">
        <v>1</v>
      </c>
      <c r="I192" s="93"/>
      <c r="J192" s="779">
        <v>24</v>
      </c>
      <c r="K192" s="113" t="s">
        <v>751</v>
      </c>
      <c r="L192" s="777">
        <v>717468.75</v>
      </c>
      <c r="M192" s="777">
        <v>389293.61</v>
      </c>
      <c r="N192" s="777">
        <v>480366.49</v>
      </c>
      <c r="O192" s="93">
        <v>35</v>
      </c>
    </row>
    <row r="193" spans="1:15" x14ac:dyDescent="0.2">
      <c r="A193" s="92">
        <v>4</v>
      </c>
      <c r="B193" s="92" t="s">
        <v>8</v>
      </c>
      <c r="C193" s="92" t="s">
        <v>719</v>
      </c>
      <c r="D193" s="779">
        <v>64</v>
      </c>
      <c r="E193" s="779">
        <v>1</v>
      </c>
      <c r="F193" s="779">
        <v>7</v>
      </c>
      <c r="G193" s="779">
        <v>7</v>
      </c>
      <c r="H193" s="759">
        <v>1</v>
      </c>
      <c r="I193" s="93"/>
      <c r="J193" s="779">
        <v>24</v>
      </c>
      <c r="K193" s="113" t="s">
        <v>752</v>
      </c>
      <c r="L193" s="777">
        <v>31270</v>
      </c>
      <c r="M193" s="777">
        <v>23106</v>
      </c>
      <c r="N193" s="777">
        <v>10940</v>
      </c>
      <c r="O193" s="93">
        <v>4</v>
      </c>
    </row>
    <row r="194" spans="1:15" x14ac:dyDescent="0.2">
      <c r="A194" s="92">
        <v>4</v>
      </c>
      <c r="B194" s="92" t="s">
        <v>8</v>
      </c>
      <c r="C194" s="92" t="s">
        <v>719</v>
      </c>
      <c r="D194" s="779">
        <v>64</v>
      </c>
      <c r="E194" s="779">
        <v>1</v>
      </c>
      <c r="F194" s="779">
        <v>7</v>
      </c>
      <c r="G194" s="779">
        <v>7</v>
      </c>
      <c r="H194" s="759">
        <v>1</v>
      </c>
      <c r="I194" s="93"/>
      <c r="J194" s="779">
        <v>7</v>
      </c>
      <c r="K194" s="113" t="s">
        <v>747</v>
      </c>
      <c r="L194" s="777">
        <v>32969506.52</v>
      </c>
      <c r="M194" s="777">
        <v>13341110.789999999</v>
      </c>
      <c r="N194" s="777">
        <v>11693222.33</v>
      </c>
      <c r="O194" s="93">
        <v>183</v>
      </c>
    </row>
    <row r="195" spans="1:15" x14ac:dyDescent="0.2">
      <c r="A195" s="92">
        <v>4</v>
      </c>
      <c r="B195" s="92" t="s">
        <v>8</v>
      </c>
      <c r="C195" s="92" t="s">
        <v>719</v>
      </c>
      <c r="D195" s="779">
        <v>64</v>
      </c>
      <c r="E195" s="779">
        <v>1</v>
      </c>
      <c r="F195" s="779">
        <v>7</v>
      </c>
      <c r="G195" s="779">
        <v>7</v>
      </c>
      <c r="H195" s="759">
        <v>1</v>
      </c>
      <c r="I195" s="93"/>
      <c r="J195" s="779">
        <v>7</v>
      </c>
      <c r="K195" s="113" t="s">
        <v>748</v>
      </c>
      <c r="L195" s="777">
        <v>4859192.29</v>
      </c>
      <c r="M195" s="777">
        <v>1861741.01</v>
      </c>
      <c r="N195" s="777">
        <v>1421060.41</v>
      </c>
      <c r="O195" s="93">
        <v>37</v>
      </c>
    </row>
    <row r="196" spans="1:15" x14ac:dyDescent="0.2">
      <c r="A196" s="92">
        <v>4</v>
      </c>
      <c r="B196" s="92" t="s">
        <v>8</v>
      </c>
      <c r="C196" s="92" t="s">
        <v>719</v>
      </c>
      <c r="D196" s="779">
        <v>64</v>
      </c>
      <c r="E196" s="779">
        <v>1</v>
      </c>
      <c r="F196" s="779">
        <v>7</v>
      </c>
      <c r="G196" s="779">
        <v>7</v>
      </c>
      <c r="H196" s="759">
        <v>1</v>
      </c>
      <c r="I196" s="93"/>
      <c r="J196" s="779">
        <v>7</v>
      </c>
      <c r="K196" s="113" t="s">
        <v>749</v>
      </c>
      <c r="L196" s="777">
        <v>4867973.5</v>
      </c>
      <c r="M196" s="777">
        <v>1967139.63</v>
      </c>
      <c r="N196" s="777">
        <v>1407749.46</v>
      </c>
      <c r="O196" s="93">
        <v>15</v>
      </c>
    </row>
    <row r="197" spans="1:15" x14ac:dyDescent="0.2">
      <c r="A197" s="92">
        <v>4</v>
      </c>
      <c r="B197" s="92" t="s">
        <v>8</v>
      </c>
      <c r="C197" s="92" t="s">
        <v>719</v>
      </c>
      <c r="D197" s="779">
        <v>64</v>
      </c>
      <c r="E197" s="779">
        <v>1</v>
      </c>
      <c r="F197" s="779">
        <v>7</v>
      </c>
      <c r="G197" s="779">
        <v>7</v>
      </c>
      <c r="H197" s="759">
        <v>1</v>
      </c>
      <c r="I197" s="93"/>
      <c r="J197" s="779">
        <v>7</v>
      </c>
      <c r="K197" s="113" t="s">
        <v>750</v>
      </c>
      <c r="L197" s="777">
        <v>1027411.48</v>
      </c>
      <c r="M197" s="777">
        <v>400074.16</v>
      </c>
      <c r="N197" s="777">
        <v>130567.9</v>
      </c>
      <c r="O197" s="93">
        <v>16</v>
      </c>
    </row>
    <row r="198" spans="1:15" x14ac:dyDescent="0.2">
      <c r="A198" s="92">
        <v>4</v>
      </c>
      <c r="B198" s="92" t="s">
        <v>8</v>
      </c>
      <c r="C198" s="92" t="s">
        <v>719</v>
      </c>
      <c r="D198" s="779">
        <v>64</v>
      </c>
      <c r="E198" s="779">
        <v>1</v>
      </c>
      <c r="F198" s="779">
        <v>7</v>
      </c>
      <c r="G198" s="779">
        <v>7</v>
      </c>
      <c r="H198" s="759">
        <v>1</v>
      </c>
      <c r="I198" s="93"/>
      <c r="J198" s="779">
        <v>7</v>
      </c>
      <c r="K198" s="113" t="s">
        <v>751</v>
      </c>
      <c r="L198" s="777">
        <v>11588966.84</v>
      </c>
      <c r="M198" s="777">
        <v>5258934.2699999996</v>
      </c>
      <c r="N198" s="777">
        <v>3377925.65</v>
      </c>
      <c r="O198" s="93">
        <v>98</v>
      </c>
    </row>
    <row r="199" spans="1:15" x14ac:dyDescent="0.2">
      <c r="A199" s="92">
        <v>4</v>
      </c>
      <c r="B199" s="92" t="s">
        <v>8</v>
      </c>
      <c r="C199" s="92" t="s">
        <v>719</v>
      </c>
      <c r="D199" s="779">
        <v>64</v>
      </c>
      <c r="E199" s="779">
        <v>1</v>
      </c>
      <c r="F199" s="779">
        <v>7</v>
      </c>
      <c r="G199" s="779">
        <v>7</v>
      </c>
      <c r="H199" s="759">
        <v>1</v>
      </c>
      <c r="I199" s="93"/>
      <c r="J199" s="779">
        <v>7</v>
      </c>
      <c r="K199" s="113" t="s">
        <v>752</v>
      </c>
      <c r="L199" s="777">
        <v>3002504.4</v>
      </c>
      <c r="M199" s="777">
        <v>1278965.92</v>
      </c>
      <c r="N199" s="777">
        <v>1017129.35</v>
      </c>
      <c r="O199" s="93">
        <v>23</v>
      </c>
    </row>
    <row r="200" spans="1:15" x14ac:dyDescent="0.2">
      <c r="A200" s="92">
        <v>4</v>
      </c>
      <c r="B200" s="92" t="s">
        <v>8</v>
      </c>
      <c r="C200" s="92" t="s">
        <v>719</v>
      </c>
      <c r="D200" s="779">
        <v>64</v>
      </c>
      <c r="E200" s="779">
        <v>1</v>
      </c>
      <c r="F200" s="779">
        <v>7</v>
      </c>
      <c r="G200" s="779">
        <v>7</v>
      </c>
      <c r="H200" s="759">
        <v>1</v>
      </c>
      <c r="I200" s="93"/>
      <c r="J200" s="779">
        <v>21</v>
      </c>
      <c r="K200" s="113" t="s">
        <v>747</v>
      </c>
      <c r="L200" s="777">
        <v>4680</v>
      </c>
      <c r="M200" s="777">
        <v>3744</v>
      </c>
      <c r="N200" s="777">
        <v>4680</v>
      </c>
      <c r="O200" s="93">
        <v>1</v>
      </c>
    </row>
    <row r="201" spans="1:15" x14ac:dyDescent="0.2">
      <c r="A201" s="92">
        <v>4</v>
      </c>
      <c r="B201" s="92" t="s">
        <v>8</v>
      </c>
      <c r="C201" s="92" t="s">
        <v>719</v>
      </c>
      <c r="D201" s="779">
        <v>64</v>
      </c>
      <c r="E201" s="779">
        <v>1</v>
      </c>
      <c r="F201" s="779">
        <v>7</v>
      </c>
      <c r="G201" s="779">
        <v>7</v>
      </c>
      <c r="H201" s="759">
        <v>1</v>
      </c>
      <c r="I201" s="93"/>
      <c r="J201" s="779">
        <v>4</v>
      </c>
      <c r="K201" s="113" t="s">
        <v>747</v>
      </c>
      <c r="L201" s="777">
        <v>1235197.8700000001</v>
      </c>
      <c r="M201" s="777">
        <v>500941.35</v>
      </c>
      <c r="N201" s="777">
        <v>815585.41</v>
      </c>
      <c r="O201" s="93">
        <v>10</v>
      </c>
    </row>
    <row r="202" spans="1:15" x14ac:dyDescent="0.2">
      <c r="A202" s="92">
        <v>4</v>
      </c>
      <c r="B202" s="92" t="s">
        <v>8</v>
      </c>
      <c r="C202" s="92" t="s">
        <v>719</v>
      </c>
      <c r="D202" s="779">
        <v>64</v>
      </c>
      <c r="E202" s="779">
        <v>1</v>
      </c>
      <c r="F202" s="779">
        <v>7</v>
      </c>
      <c r="G202" s="779">
        <v>7</v>
      </c>
      <c r="H202" s="759">
        <v>1</v>
      </c>
      <c r="I202" s="93"/>
      <c r="J202" s="779">
        <v>4</v>
      </c>
      <c r="K202" s="113" t="s">
        <v>751</v>
      </c>
      <c r="L202" s="777">
        <v>52482</v>
      </c>
      <c r="M202" s="777">
        <v>38945.599999999999</v>
      </c>
      <c r="N202" s="777">
        <v>52482</v>
      </c>
      <c r="O202" s="93">
        <v>6</v>
      </c>
    </row>
    <row r="203" spans="1:15" x14ac:dyDescent="0.2">
      <c r="A203" s="92">
        <v>4</v>
      </c>
      <c r="B203" s="92" t="s">
        <v>8</v>
      </c>
      <c r="C203" s="92" t="s">
        <v>719</v>
      </c>
      <c r="D203" s="779">
        <v>64</v>
      </c>
      <c r="E203" s="779">
        <v>1</v>
      </c>
      <c r="F203" s="779">
        <v>7</v>
      </c>
      <c r="G203" s="779">
        <v>7</v>
      </c>
      <c r="H203" s="759">
        <v>1</v>
      </c>
      <c r="I203" s="93"/>
      <c r="J203" s="779">
        <v>20</v>
      </c>
      <c r="K203" s="113" t="s">
        <v>747</v>
      </c>
      <c r="L203" s="777">
        <v>38810</v>
      </c>
      <c r="M203" s="777">
        <v>27950</v>
      </c>
      <c r="N203" s="777">
        <v>38713</v>
      </c>
      <c r="O203" s="93">
        <v>3</v>
      </c>
    </row>
    <row r="204" spans="1:15" x14ac:dyDescent="0.2">
      <c r="A204" s="92">
        <v>4</v>
      </c>
      <c r="B204" s="92" t="s">
        <v>8</v>
      </c>
      <c r="C204" s="92" t="s">
        <v>719</v>
      </c>
      <c r="D204" s="779">
        <v>64</v>
      </c>
      <c r="E204" s="779">
        <v>1</v>
      </c>
      <c r="F204" s="779">
        <v>7</v>
      </c>
      <c r="G204" s="779">
        <v>7</v>
      </c>
      <c r="H204" s="759">
        <v>1</v>
      </c>
      <c r="I204" s="93"/>
      <c r="J204" s="779">
        <v>20</v>
      </c>
      <c r="K204" s="113" t="s">
        <v>748</v>
      </c>
      <c r="L204" s="777">
        <v>5000</v>
      </c>
      <c r="M204" s="777">
        <v>4000</v>
      </c>
      <c r="N204" s="777">
        <v>0</v>
      </c>
      <c r="O204" s="93">
        <v>1</v>
      </c>
    </row>
    <row r="205" spans="1:15" x14ac:dyDescent="0.2">
      <c r="A205" s="92">
        <v>4</v>
      </c>
      <c r="B205" s="92" t="s">
        <v>8</v>
      </c>
      <c r="C205" s="92" t="s">
        <v>719</v>
      </c>
      <c r="D205" s="779">
        <v>64</v>
      </c>
      <c r="E205" s="779">
        <v>1</v>
      </c>
      <c r="F205" s="779">
        <v>7</v>
      </c>
      <c r="G205" s="779">
        <v>7</v>
      </c>
      <c r="H205" s="759">
        <v>1</v>
      </c>
      <c r="I205" s="93"/>
      <c r="J205" s="779">
        <v>20</v>
      </c>
      <c r="K205" s="113" t="s">
        <v>751</v>
      </c>
      <c r="L205" s="777">
        <v>35000</v>
      </c>
      <c r="M205" s="777">
        <v>24000</v>
      </c>
      <c r="N205" s="777">
        <v>5000</v>
      </c>
      <c r="O205" s="93">
        <v>2</v>
      </c>
    </row>
    <row r="206" spans="1:15" x14ac:dyDescent="0.2">
      <c r="A206" s="92">
        <v>4</v>
      </c>
      <c r="B206" s="92" t="s">
        <v>8</v>
      </c>
      <c r="C206" s="92" t="s">
        <v>719</v>
      </c>
      <c r="D206" s="779">
        <v>64</v>
      </c>
      <c r="E206" s="779">
        <v>1</v>
      </c>
      <c r="F206" s="779">
        <v>7</v>
      </c>
      <c r="G206" s="779">
        <v>7</v>
      </c>
      <c r="H206" s="759">
        <v>1</v>
      </c>
      <c r="I206" s="93"/>
      <c r="J206" s="779">
        <v>3</v>
      </c>
      <c r="K206" s="113" t="s">
        <v>747</v>
      </c>
      <c r="L206" s="777">
        <v>1836306.13</v>
      </c>
      <c r="M206" s="777">
        <v>909790.66</v>
      </c>
      <c r="N206" s="777">
        <v>479249.63</v>
      </c>
      <c r="O206" s="93">
        <v>41</v>
      </c>
    </row>
    <row r="207" spans="1:15" x14ac:dyDescent="0.2">
      <c r="A207" s="92">
        <v>4</v>
      </c>
      <c r="B207" s="92" t="s">
        <v>8</v>
      </c>
      <c r="C207" s="92" t="s">
        <v>719</v>
      </c>
      <c r="D207" s="779">
        <v>64</v>
      </c>
      <c r="E207" s="779">
        <v>1</v>
      </c>
      <c r="F207" s="779">
        <v>7</v>
      </c>
      <c r="G207" s="779">
        <v>7</v>
      </c>
      <c r="H207" s="759">
        <v>1</v>
      </c>
      <c r="I207" s="93"/>
      <c r="J207" s="779">
        <v>3</v>
      </c>
      <c r="K207" s="113" t="s">
        <v>748</v>
      </c>
      <c r="L207" s="777">
        <v>663216.49</v>
      </c>
      <c r="M207" s="777">
        <v>264652.17</v>
      </c>
      <c r="N207" s="777">
        <v>284480.98</v>
      </c>
      <c r="O207" s="93">
        <v>9</v>
      </c>
    </row>
    <row r="208" spans="1:15" x14ac:dyDescent="0.2">
      <c r="A208" s="92">
        <v>4</v>
      </c>
      <c r="B208" s="92" t="s">
        <v>8</v>
      </c>
      <c r="C208" s="92" t="s">
        <v>719</v>
      </c>
      <c r="D208" s="779">
        <v>64</v>
      </c>
      <c r="E208" s="779">
        <v>1</v>
      </c>
      <c r="F208" s="779">
        <v>7</v>
      </c>
      <c r="G208" s="779">
        <v>7</v>
      </c>
      <c r="H208" s="759">
        <v>1</v>
      </c>
      <c r="I208" s="93"/>
      <c r="J208" s="779">
        <v>3</v>
      </c>
      <c r="K208" s="113" t="s">
        <v>749</v>
      </c>
      <c r="L208" s="777">
        <v>95222</v>
      </c>
      <c r="M208" s="777">
        <v>67299.600000000006</v>
      </c>
      <c r="N208" s="777">
        <v>95222</v>
      </c>
      <c r="O208" s="93">
        <v>5</v>
      </c>
    </row>
    <row r="209" spans="1:15" x14ac:dyDescent="0.2">
      <c r="A209" s="92">
        <v>4</v>
      </c>
      <c r="B209" s="92" t="s">
        <v>8</v>
      </c>
      <c r="C209" s="92" t="s">
        <v>719</v>
      </c>
      <c r="D209" s="779">
        <v>64</v>
      </c>
      <c r="E209" s="779">
        <v>1</v>
      </c>
      <c r="F209" s="779">
        <v>7</v>
      </c>
      <c r="G209" s="779">
        <v>7</v>
      </c>
      <c r="H209" s="759">
        <v>1</v>
      </c>
      <c r="I209" s="93"/>
      <c r="J209" s="779">
        <v>3</v>
      </c>
      <c r="K209" s="113" t="s">
        <v>751</v>
      </c>
      <c r="L209" s="777">
        <v>1757608.52</v>
      </c>
      <c r="M209" s="777">
        <v>840648.33</v>
      </c>
      <c r="N209" s="777">
        <v>251666.32</v>
      </c>
      <c r="O209" s="93">
        <v>16</v>
      </c>
    </row>
    <row r="210" spans="1:15" x14ac:dyDescent="0.2">
      <c r="A210" s="92">
        <v>4</v>
      </c>
      <c r="B210" s="92" t="s">
        <v>8</v>
      </c>
      <c r="C210" s="92" t="s">
        <v>719</v>
      </c>
      <c r="D210" s="779">
        <v>64</v>
      </c>
      <c r="E210" s="779">
        <v>1</v>
      </c>
      <c r="F210" s="779">
        <v>7</v>
      </c>
      <c r="G210" s="779">
        <v>7</v>
      </c>
      <c r="H210" s="759">
        <v>1</v>
      </c>
      <c r="I210" s="93"/>
      <c r="J210" s="779">
        <v>5</v>
      </c>
      <c r="K210" s="113" t="s">
        <v>747</v>
      </c>
      <c r="L210" s="777">
        <v>1830157.42</v>
      </c>
      <c r="M210" s="777">
        <v>744634.39</v>
      </c>
      <c r="N210" s="777">
        <v>456004.47</v>
      </c>
      <c r="O210" s="93">
        <v>9</v>
      </c>
    </row>
    <row r="211" spans="1:15" x14ac:dyDescent="0.2">
      <c r="A211" s="92">
        <v>4</v>
      </c>
      <c r="B211" s="92" t="s">
        <v>8</v>
      </c>
      <c r="C211" s="92" t="s">
        <v>719</v>
      </c>
      <c r="D211" s="779">
        <v>64</v>
      </c>
      <c r="E211" s="779">
        <v>1</v>
      </c>
      <c r="F211" s="779">
        <v>7</v>
      </c>
      <c r="G211" s="779">
        <v>7</v>
      </c>
      <c r="H211" s="759">
        <v>1</v>
      </c>
      <c r="I211" s="93"/>
      <c r="J211" s="779">
        <v>5</v>
      </c>
      <c r="K211" s="113" t="s">
        <v>748</v>
      </c>
      <c r="L211" s="777">
        <v>2721571</v>
      </c>
      <c r="M211" s="777">
        <v>952549.85</v>
      </c>
      <c r="N211" s="777">
        <v>383703.56</v>
      </c>
      <c r="O211" s="93">
        <v>2</v>
      </c>
    </row>
    <row r="212" spans="1:15" x14ac:dyDescent="0.2">
      <c r="A212" s="92">
        <v>4</v>
      </c>
      <c r="B212" s="92" t="s">
        <v>8</v>
      </c>
      <c r="C212" s="92" t="s">
        <v>719</v>
      </c>
      <c r="D212" s="779">
        <v>64</v>
      </c>
      <c r="E212" s="779">
        <v>1</v>
      </c>
      <c r="F212" s="779">
        <v>7</v>
      </c>
      <c r="G212" s="779">
        <v>7</v>
      </c>
      <c r="H212" s="759">
        <v>1</v>
      </c>
      <c r="I212" s="93"/>
      <c r="J212" s="779">
        <v>5</v>
      </c>
      <c r="K212" s="113" t="s">
        <v>749</v>
      </c>
      <c r="L212" s="777">
        <v>1646080</v>
      </c>
      <c r="M212" s="777">
        <v>697706</v>
      </c>
      <c r="N212" s="777">
        <v>245198.04</v>
      </c>
      <c r="O212" s="93">
        <v>5</v>
      </c>
    </row>
    <row r="213" spans="1:15" x14ac:dyDescent="0.2">
      <c r="A213" s="92">
        <v>4</v>
      </c>
      <c r="B213" s="92" t="s">
        <v>8</v>
      </c>
      <c r="C213" s="92" t="s">
        <v>719</v>
      </c>
      <c r="D213" s="779">
        <v>64</v>
      </c>
      <c r="E213" s="779">
        <v>1</v>
      </c>
      <c r="F213" s="779">
        <v>7</v>
      </c>
      <c r="G213" s="779">
        <v>7</v>
      </c>
      <c r="H213" s="759">
        <v>1</v>
      </c>
      <c r="I213" s="93"/>
      <c r="J213" s="779">
        <v>5</v>
      </c>
      <c r="K213" s="113" t="s">
        <v>751</v>
      </c>
      <c r="L213" s="777">
        <v>2162670</v>
      </c>
      <c r="M213" s="777">
        <v>696564.5</v>
      </c>
      <c r="N213" s="777">
        <v>1387125.45</v>
      </c>
      <c r="O213" s="93">
        <v>4</v>
      </c>
    </row>
    <row r="214" spans="1:15" x14ac:dyDescent="0.2">
      <c r="A214" s="92">
        <v>4</v>
      </c>
      <c r="B214" s="92" t="s">
        <v>8</v>
      </c>
      <c r="C214" s="92" t="s">
        <v>719</v>
      </c>
      <c r="D214" s="779">
        <v>64</v>
      </c>
      <c r="E214" s="779">
        <v>1</v>
      </c>
      <c r="F214" s="779">
        <v>7</v>
      </c>
      <c r="G214" s="779">
        <v>7</v>
      </c>
      <c r="H214" s="759">
        <v>1</v>
      </c>
      <c r="I214" s="93"/>
      <c r="J214" s="779">
        <v>5</v>
      </c>
      <c r="K214" s="113" t="s">
        <v>752</v>
      </c>
      <c r="L214" s="777">
        <v>654716.6</v>
      </c>
      <c r="M214" s="777">
        <v>239145.41</v>
      </c>
      <c r="N214" s="777">
        <v>604124.76</v>
      </c>
      <c r="O214" s="93">
        <v>2</v>
      </c>
    </row>
    <row r="215" spans="1:15" x14ac:dyDescent="0.2">
      <c r="A215" s="92">
        <v>4</v>
      </c>
      <c r="B215" s="92" t="s">
        <v>8</v>
      </c>
      <c r="C215" s="92" t="s">
        <v>719</v>
      </c>
      <c r="D215" s="779">
        <v>64</v>
      </c>
      <c r="E215" s="779">
        <v>1</v>
      </c>
      <c r="F215" s="779">
        <v>7</v>
      </c>
      <c r="G215" s="779">
        <v>7</v>
      </c>
      <c r="H215" s="759">
        <v>1</v>
      </c>
      <c r="I215" s="93"/>
      <c r="J215" s="779">
        <v>15</v>
      </c>
      <c r="K215" s="113" t="s">
        <v>747</v>
      </c>
      <c r="L215" s="777">
        <v>32914</v>
      </c>
      <c r="M215" s="777">
        <v>23514.799999999999</v>
      </c>
      <c r="N215" s="777">
        <v>32910</v>
      </c>
      <c r="O215" s="93">
        <v>2</v>
      </c>
    </row>
    <row r="216" spans="1:15" x14ac:dyDescent="0.2">
      <c r="A216" s="92">
        <v>4</v>
      </c>
      <c r="B216" s="92" t="s">
        <v>8</v>
      </c>
      <c r="C216" s="92" t="s">
        <v>719</v>
      </c>
      <c r="D216" s="779">
        <v>64</v>
      </c>
      <c r="E216" s="779">
        <v>1</v>
      </c>
      <c r="F216" s="779">
        <v>7</v>
      </c>
      <c r="G216" s="779">
        <v>7</v>
      </c>
      <c r="H216" s="759">
        <v>1</v>
      </c>
      <c r="I216" s="93"/>
      <c r="J216" s="779">
        <v>11</v>
      </c>
      <c r="K216" s="113" t="s">
        <v>747</v>
      </c>
      <c r="L216" s="777">
        <v>32640</v>
      </c>
      <c r="M216" s="777">
        <v>20000</v>
      </c>
      <c r="N216" s="777">
        <v>32640</v>
      </c>
      <c r="O216" s="93">
        <v>1</v>
      </c>
    </row>
    <row r="217" spans="1:15" x14ac:dyDescent="0.2">
      <c r="A217" s="92">
        <v>4</v>
      </c>
      <c r="B217" s="92" t="s">
        <v>8</v>
      </c>
      <c r="C217" s="92" t="s">
        <v>719</v>
      </c>
      <c r="D217" s="779">
        <v>64</v>
      </c>
      <c r="E217" s="779">
        <v>1</v>
      </c>
      <c r="F217" s="779">
        <v>7</v>
      </c>
      <c r="G217" s="779">
        <v>7</v>
      </c>
      <c r="H217" s="759">
        <v>1</v>
      </c>
      <c r="I217" s="93"/>
      <c r="J217" s="779">
        <v>11</v>
      </c>
      <c r="K217" s="113" t="s">
        <v>752</v>
      </c>
      <c r="L217" s="777">
        <v>5150840</v>
      </c>
      <c r="M217" s="777">
        <v>2560234</v>
      </c>
      <c r="N217" s="777">
        <v>4840</v>
      </c>
      <c r="O217" s="93">
        <v>3</v>
      </c>
    </row>
    <row r="218" spans="1:15" x14ac:dyDescent="0.2">
      <c r="A218" s="92">
        <v>4</v>
      </c>
      <c r="B218" s="92" t="s">
        <v>8</v>
      </c>
      <c r="C218" s="92" t="s">
        <v>719</v>
      </c>
      <c r="D218" s="779">
        <v>64</v>
      </c>
      <c r="E218" s="779">
        <v>1</v>
      </c>
      <c r="F218" s="779">
        <v>7</v>
      </c>
      <c r="G218" s="779">
        <v>7</v>
      </c>
      <c r="H218" s="759">
        <v>1</v>
      </c>
      <c r="I218" s="93"/>
      <c r="J218" s="779">
        <v>12</v>
      </c>
      <c r="K218" s="113" t="s">
        <v>747</v>
      </c>
      <c r="L218" s="777">
        <v>1311109</v>
      </c>
      <c r="M218" s="777">
        <v>589999.05000000005</v>
      </c>
      <c r="N218" s="777">
        <v>392896</v>
      </c>
      <c r="O218" s="93">
        <v>2</v>
      </c>
    </row>
    <row r="219" spans="1:15" x14ac:dyDescent="0.2">
      <c r="A219" s="92">
        <v>4</v>
      </c>
      <c r="B219" s="92" t="s">
        <v>8</v>
      </c>
      <c r="C219" s="92" t="s">
        <v>719</v>
      </c>
      <c r="D219" s="779">
        <v>65</v>
      </c>
      <c r="E219" s="779">
        <v>1</v>
      </c>
      <c r="F219" s="779">
        <v>7</v>
      </c>
      <c r="G219" s="779">
        <v>7</v>
      </c>
      <c r="H219" s="759">
        <v>1</v>
      </c>
      <c r="I219" s="93"/>
      <c r="J219" s="779">
        <v>18</v>
      </c>
      <c r="K219" s="113" t="s">
        <v>747</v>
      </c>
      <c r="L219" s="777">
        <v>2350381</v>
      </c>
      <c r="M219" s="777">
        <v>1172790.5</v>
      </c>
      <c r="N219" s="777">
        <v>190164.08</v>
      </c>
      <c r="O219" s="93">
        <v>5</v>
      </c>
    </row>
    <row r="220" spans="1:15" x14ac:dyDescent="0.2">
      <c r="A220" s="92">
        <v>4</v>
      </c>
      <c r="B220" s="92" t="s">
        <v>8</v>
      </c>
      <c r="C220" s="92" t="s">
        <v>719</v>
      </c>
      <c r="D220" s="779">
        <v>65</v>
      </c>
      <c r="E220" s="779">
        <v>1</v>
      </c>
      <c r="F220" s="779">
        <v>7</v>
      </c>
      <c r="G220" s="779">
        <v>7</v>
      </c>
      <c r="H220" s="759">
        <v>1</v>
      </c>
      <c r="I220" s="93"/>
      <c r="J220" s="779">
        <v>18</v>
      </c>
      <c r="K220" s="113" t="s">
        <v>748</v>
      </c>
      <c r="L220" s="777">
        <v>138880</v>
      </c>
      <c r="M220" s="777">
        <v>69440</v>
      </c>
      <c r="N220" s="777">
        <v>0</v>
      </c>
      <c r="O220" s="93">
        <v>1</v>
      </c>
    </row>
    <row r="221" spans="1:15" x14ac:dyDescent="0.2">
      <c r="A221" s="92">
        <v>4</v>
      </c>
      <c r="B221" s="92" t="s">
        <v>8</v>
      </c>
      <c r="C221" s="92" t="s">
        <v>719</v>
      </c>
      <c r="D221" s="779">
        <v>65</v>
      </c>
      <c r="E221" s="779">
        <v>1</v>
      </c>
      <c r="F221" s="779">
        <v>7</v>
      </c>
      <c r="G221" s="779">
        <v>7</v>
      </c>
      <c r="H221" s="759">
        <v>1</v>
      </c>
      <c r="I221" s="93"/>
      <c r="J221" s="779">
        <v>18</v>
      </c>
      <c r="K221" s="113" t="s">
        <v>751</v>
      </c>
      <c r="L221" s="777">
        <v>410000</v>
      </c>
      <c r="M221" s="777">
        <v>205000</v>
      </c>
      <c r="N221" s="777">
        <v>0</v>
      </c>
      <c r="O221" s="93">
        <v>1</v>
      </c>
    </row>
    <row r="222" spans="1:15" x14ac:dyDescent="0.2">
      <c r="A222" s="92">
        <v>4</v>
      </c>
      <c r="B222" s="92" t="s">
        <v>8</v>
      </c>
      <c r="C222" s="92" t="s">
        <v>719</v>
      </c>
      <c r="D222" s="779">
        <v>65</v>
      </c>
      <c r="E222" s="779">
        <v>1</v>
      </c>
      <c r="F222" s="779">
        <v>7</v>
      </c>
      <c r="G222" s="779">
        <v>7</v>
      </c>
      <c r="H222" s="759">
        <v>1</v>
      </c>
      <c r="I222" s="93"/>
      <c r="J222" s="779">
        <v>18</v>
      </c>
      <c r="K222" s="113" t="s">
        <v>752</v>
      </c>
      <c r="L222" s="777">
        <v>3305500</v>
      </c>
      <c r="M222" s="777">
        <v>2655500</v>
      </c>
      <c r="N222" s="777">
        <v>428840.69</v>
      </c>
      <c r="O222" s="93">
        <v>3</v>
      </c>
    </row>
    <row r="223" spans="1:15" x14ac:dyDescent="0.2">
      <c r="A223" s="92">
        <v>4</v>
      </c>
      <c r="B223" s="92" t="s">
        <v>8</v>
      </c>
      <c r="C223" s="92" t="s">
        <v>719</v>
      </c>
      <c r="D223" s="779">
        <v>65</v>
      </c>
      <c r="E223" s="779">
        <v>1</v>
      </c>
      <c r="F223" s="779">
        <v>7</v>
      </c>
      <c r="G223" s="779">
        <v>7</v>
      </c>
      <c r="H223" s="759">
        <v>1</v>
      </c>
      <c r="I223" s="93"/>
      <c r="J223" s="779">
        <v>24</v>
      </c>
      <c r="K223" s="113" t="s">
        <v>752</v>
      </c>
      <c r="L223" s="777">
        <v>6097401.6399999997</v>
      </c>
      <c r="M223" s="777">
        <v>6097401.6399999997</v>
      </c>
      <c r="N223" s="777">
        <v>1706708.98</v>
      </c>
      <c r="O223" s="93">
        <v>2</v>
      </c>
    </row>
    <row r="224" spans="1:15" x14ac:dyDescent="0.2">
      <c r="A224" s="92">
        <v>4</v>
      </c>
      <c r="B224" s="92" t="s">
        <v>8</v>
      </c>
      <c r="C224" s="92" t="s">
        <v>719</v>
      </c>
      <c r="D224" s="779">
        <v>68</v>
      </c>
      <c r="E224" s="779">
        <v>1</v>
      </c>
      <c r="F224" s="779">
        <v>7</v>
      </c>
      <c r="G224" s="779">
        <v>7</v>
      </c>
      <c r="H224" s="759">
        <v>1</v>
      </c>
      <c r="I224" s="93"/>
      <c r="J224" s="779">
        <v>22</v>
      </c>
      <c r="K224" s="113" t="s">
        <v>747</v>
      </c>
      <c r="L224" s="777">
        <v>2003977</v>
      </c>
      <c r="M224" s="777">
        <v>764064.95</v>
      </c>
      <c r="N224" s="777">
        <v>254000</v>
      </c>
      <c r="O224" s="93">
        <v>3</v>
      </c>
    </row>
    <row r="225" spans="1:15" x14ac:dyDescent="0.2">
      <c r="A225" s="92">
        <v>4</v>
      </c>
      <c r="B225" s="92" t="s">
        <v>8</v>
      </c>
      <c r="C225" s="92" t="s">
        <v>719</v>
      </c>
      <c r="D225" s="779">
        <v>68</v>
      </c>
      <c r="E225" s="779">
        <v>1</v>
      </c>
      <c r="F225" s="779">
        <v>7</v>
      </c>
      <c r="G225" s="779">
        <v>7</v>
      </c>
      <c r="H225" s="759">
        <v>1</v>
      </c>
      <c r="I225" s="779"/>
      <c r="J225" s="779">
        <v>22</v>
      </c>
      <c r="K225" s="113" t="s">
        <v>751</v>
      </c>
      <c r="L225" s="777">
        <v>391303</v>
      </c>
      <c r="M225" s="777">
        <v>195651.5</v>
      </c>
      <c r="N225" s="777">
        <v>0</v>
      </c>
      <c r="O225" s="93">
        <v>1</v>
      </c>
    </row>
    <row r="226" spans="1:15" x14ac:dyDescent="0.2">
      <c r="A226" s="92">
        <v>4</v>
      </c>
      <c r="B226" s="92" t="s">
        <v>2</v>
      </c>
      <c r="C226" s="92" t="s">
        <v>719</v>
      </c>
      <c r="D226" s="779">
        <v>116</v>
      </c>
      <c r="E226" s="779">
        <v>1</v>
      </c>
      <c r="F226" s="779">
        <v>7</v>
      </c>
      <c r="G226" s="779">
        <v>7</v>
      </c>
      <c r="H226" s="759"/>
      <c r="I226" s="779">
        <v>2</v>
      </c>
      <c r="J226" s="779">
        <v>21</v>
      </c>
      <c r="K226" s="113" t="s">
        <v>752</v>
      </c>
      <c r="L226" s="777">
        <v>0</v>
      </c>
      <c r="M226" s="777">
        <v>0</v>
      </c>
      <c r="N226" s="777">
        <v>0</v>
      </c>
      <c r="O226" s="93">
        <v>0</v>
      </c>
    </row>
    <row r="227" spans="1:15" x14ac:dyDescent="0.2">
      <c r="A227" s="92">
        <v>5</v>
      </c>
      <c r="B227" s="92" t="s">
        <v>8</v>
      </c>
      <c r="C227" s="92" t="s">
        <v>719</v>
      </c>
      <c r="D227" s="779">
        <v>55</v>
      </c>
      <c r="E227" s="779">
        <v>1</v>
      </c>
      <c r="F227" s="779">
        <v>7</v>
      </c>
      <c r="G227" s="779">
        <v>7</v>
      </c>
      <c r="H227" s="759">
        <v>8</v>
      </c>
      <c r="I227" s="93"/>
      <c r="J227" s="779">
        <v>18</v>
      </c>
      <c r="K227" s="113" t="s">
        <v>747</v>
      </c>
      <c r="L227" s="777">
        <v>5041269.3</v>
      </c>
      <c r="M227" s="777">
        <v>4285078.88</v>
      </c>
      <c r="N227" s="777">
        <v>2305616.85</v>
      </c>
      <c r="O227" s="93">
        <v>6</v>
      </c>
    </row>
    <row r="228" spans="1:15" x14ac:dyDescent="0.2">
      <c r="A228" s="92">
        <v>5</v>
      </c>
      <c r="B228" s="92" t="s">
        <v>8</v>
      </c>
      <c r="C228" s="92" t="s">
        <v>719</v>
      </c>
      <c r="D228" s="779">
        <v>55</v>
      </c>
      <c r="E228" s="779">
        <v>1</v>
      </c>
      <c r="F228" s="779">
        <v>7</v>
      </c>
      <c r="G228" s="779">
        <v>7</v>
      </c>
      <c r="H228" s="759">
        <v>8</v>
      </c>
      <c r="I228" s="93"/>
      <c r="J228" s="779">
        <v>18</v>
      </c>
      <c r="K228" s="113" t="s">
        <v>748</v>
      </c>
      <c r="L228" s="777">
        <v>5392706.8799999999</v>
      </c>
      <c r="M228" s="777">
        <v>4583800.84</v>
      </c>
      <c r="N228" s="777">
        <v>75190.23</v>
      </c>
      <c r="O228" s="93">
        <v>3</v>
      </c>
    </row>
    <row r="229" spans="1:15" x14ac:dyDescent="0.2">
      <c r="A229" s="92">
        <v>5</v>
      </c>
      <c r="B229" s="92" t="s">
        <v>8</v>
      </c>
      <c r="C229" s="92" t="s">
        <v>719</v>
      </c>
      <c r="D229" s="779">
        <v>55</v>
      </c>
      <c r="E229" s="779">
        <v>1</v>
      </c>
      <c r="F229" s="779">
        <v>7</v>
      </c>
      <c r="G229" s="779">
        <v>7</v>
      </c>
      <c r="H229" s="759">
        <v>8</v>
      </c>
      <c r="I229" s="93"/>
      <c r="J229" s="779">
        <v>18</v>
      </c>
      <c r="K229" s="113" t="s">
        <v>749</v>
      </c>
      <c r="L229" s="777">
        <v>11668011.67</v>
      </c>
      <c r="M229" s="777">
        <v>9917809.8800000008</v>
      </c>
      <c r="N229" s="777">
        <v>3873295.45</v>
      </c>
      <c r="O229" s="93">
        <v>8</v>
      </c>
    </row>
    <row r="230" spans="1:15" x14ac:dyDescent="0.2">
      <c r="A230" s="92">
        <v>5</v>
      </c>
      <c r="B230" s="92" t="s">
        <v>8</v>
      </c>
      <c r="C230" s="92" t="s">
        <v>719</v>
      </c>
      <c r="D230" s="779">
        <v>55</v>
      </c>
      <c r="E230" s="779">
        <v>1</v>
      </c>
      <c r="F230" s="779">
        <v>7</v>
      </c>
      <c r="G230" s="779">
        <v>7</v>
      </c>
      <c r="H230" s="759">
        <v>8</v>
      </c>
      <c r="I230" s="93"/>
      <c r="J230" s="779">
        <v>18</v>
      </c>
      <c r="K230" s="113" t="s">
        <v>750</v>
      </c>
      <c r="L230" s="777">
        <v>4860240.55</v>
      </c>
      <c r="M230" s="777">
        <v>4131204.44</v>
      </c>
      <c r="N230" s="777">
        <v>1939658.06</v>
      </c>
      <c r="O230" s="93">
        <v>5</v>
      </c>
    </row>
    <row r="231" spans="1:15" x14ac:dyDescent="0.2">
      <c r="A231" s="92">
        <v>5</v>
      </c>
      <c r="B231" s="92" t="s">
        <v>8</v>
      </c>
      <c r="C231" s="92" t="s">
        <v>719</v>
      </c>
      <c r="D231" s="779">
        <v>55</v>
      </c>
      <c r="E231" s="779">
        <v>1</v>
      </c>
      <c r="F231" s="779">
        <v>7</v>
      </c>
      <c r="G231" s="779">
        <v>7</v>
      </c>
      <c r="H231" s="759">
        <v>8</v>
      </c>
      <c r="I231" s="93"/>
      <c r="J231" s="779">
        <v>18</v>
      </c>
      <c r="K231" s="113" t="s">
        <v>751</v>
      </c>
      <c r="L231" s="777">
        <v>22211643.050000001</v>
      </c>
      <c r="M231" s="777">
        <v>18543092.199999999</v>
      </c>
      <c r="N231" s="777">
        <v>7447876.1799999997</v>
      </c>
      <c r="O231" s="93">
        <v>14</v>
      </c>
    </row>
    <row r="232" spans="1:15" x14ac:dyDescent="0.2">
      <c r="A232" s="92">
        <v>5</v>
      </c>
      <c r="B232" s="92" t="s">
        <v>8</v>
      </c>
      <c r="C232" s="92" t="s">
        <v>719</v>
      </c>
      <c r="D232" s="779">
        <v>55</v>
      </c>
      <c r="E232" s="779">
        <v>1</v>
      </c>
      <c r="F232" s="779">
        <v>7</v>
      </c>
      <c r="G232" s="779">
        <v>7</v>
      </c>
      <c r="H232" s="759">
        <v>8</v>
      </c>
      <c r="I232" s="93"/>
      <c r="J232" s="779">
        <v>10</v>
      </c>
      <c r="K232" s="113" t="s">
        <v>751</v>
      </c>
      <c r="L232" s="777">
        <v>187966</v>
      </c>
      <c r="M232" s="777">
        <v>159771.1</v>
      </c>
      <c r="N232" s="777">
        <v>57071.67</v>
      </c>
      <c r="O232" s="93">
        <v>1</v>
      </c>
    </row>
    <row r="233" spans="1:15" x14ac:dyDescent="0.2">
      <c r="A233" s="92">
        <v>5</v>
      </c>
      <c r="B233" s="92" t="s">
        <v>8</v>
      </c>
      <c r="C233" s="92" t="s">
        <v>719</v>
      </c>
      <c r="D233" s="779">
        <v>55</v>
      </c>
      <c r="E233" s="779">
        <v>1</v>
      </c>
      <c r="F233" s="779">
        <v>7</v>
      </c>
      <c r="G233" s="779">
        <v>7</v>
      </c>
      <c r="H233" s="759">
        <v>8</v>
      </c>
      <c r="I233" s="93"/>
      <c r="J233" s="779">
        <v>13</v>
      </c>
      <c r="K233" s="113" t="s">
        <v>747</v>
      </c>
      <c r="L233" s="777">
        <v>782892.77</v>
      </c>
      <c r="M233" s="777">
        <v>657629.93000000005</v>
      </c>
      <c r="N233" s="777">
        <v>388454.59</v>
      </c>
      <c r="O233" s="93">
        <v>6</v>
      </c>
    </row>
    <row r="234" spans="1:15" x14ac:dyDescent="0.2">
      <c r="A234" s="92">
        <v>5</v>
      </c>
      <c r="B234" s="92" t="s">
        <v>8</v>
      </c>
      <c r="C234" s="92" t="s">
        <v>719</v>
      </c>
      <c r="D234" s="779">
        <v>55</v>
      </c>
      <c r="E234" s="779">
        <v>1</v>
      </c>
      <c r="F234" s="779">
        <v>7</v>
      </c>
      <c r="G234" s="779">
        <v>7</v>
      </c>
      <c r="H234" s="759">
        <v>8</v>
      </c>
      <c r="I234" s="93"/>
      <c r="J234" s="779">
        <v>13</v>
      </c>
      <c r="K234" s="113" t="s">
        <v>748</v>
      </c>
      <c r="L234" s="777">
        <v>1210638.31</v>
      </c>
      <c r="M234" s="777">
        <v>1010695.5</v>
      </c>
      <c r="N234" s="777">
        <v>833434.17</v>
      </c>
      <c r="O234" s="93">
        <v>15</v>
      </c>
    </row>
    <row r="235" spans="1:15" x14ac:dyDescent="0.2">
      <c r="A235" s="92">
        <v>5</v>
      </c>
      <c r="B235" s="92" t="s">
        <v>8</v>
      </c>
      <c r="C235" s="92" t="s">
        <v>719</v>
      </c>
      <c r="D235" s="779">
        <v>55</v>
      </c>
      <c r="E235" s="779">
        <v>1</v>
      </c>
      <c r="F235" s="779">
        <v>7</v>
      </c>
      <c r="G235" s="779">
        <v>7</v>
      </c>
      <c r="H235" s="759">
        <v>8</v>
      </c>
      <c r="I235" s="93"/>
      <c r="J235" s="779">
        <v>13</v>
      </c>
      <c r="K235" s="113" t="s">
        <v>749</v>
      </c>
      <c r="L235" s="777">
        <v>1067814.92</v>
      </c>
      <c r="M235" s="777">
        <v>896964.38</v>
      </c>
      <c r="N235" s="777">
        <v>594932.75</v>
      </c>
      <c r="O235" s="93">
        <v>12</v>
      </c>
    </row>
    <row r="236" spans="1:15" x14ac:dyDescent="0.2">
      <c r="A236" s="92">
        <v>5</v>
      </c>
      <c r="B236" s="92" t="s">
        <v>8</v>
      </c>
      <c r="C236" s="92" t="s">
        <v>719</v>
      </c>
      <c r="D236" s="779">
        <v>55</v>
      </c>
      <c r="E236" s="779">
        <v>1</v>
      </c>
      <c r="F236" s="779">
        <v>7</v>
      </c>
      <c r="G236" s="779">
        <v>7</v>
      </c>
      <c r="H236" s="759">
        <v>8</v>
      </c>
      <c r="I236" s="93"/>
      <c r="J236" s="779">
        <v>13</v>
      </c>
      <c r="K236" s="113" t="s">
        <v>750</v>
      </c>
      <c r="L236" s="777">
        <v>906762.45</v>
      </c>
      <c r="M236" s="777">
        <v>761680.45</v>
      </c>
      <c r="N236" s="777">
        <v>583910.39</v>
      </c>
      <c r="O236" s="93">
        <v>4</v>
      </c>
    </row>
    <row r="237" spans="1:15" x14ac:dyDescent="0.2">
      <c r="A237" s="92">
        <v>5</v>
      </c>
      <c r="B237" s="92" t="s">
        <v>8</v>
      </c>
      <c r="C237" s="92" t="s">
        <v>719</v>
      </c>
      <c r="D237" s="779">
        <v>55</v>
      </c>
      <c r="E237" s="779">
        <v>1</v>
      </c>
      <c r="F237" s="779">
        <v>7</v>
      </c>
      <c r="G237" s="779">
        <v>7</v>
      </c>
      <c r="H237" s="759">
        <v>8</v>
      </c>
      <c r="I237" s="93"/>
      <c r="J237" s="779">
        <v>13</v>
      </c>
      <c r="K237" s="113" t="s">
        <v>751</v>
      </c>
      <c r="L237" s="777">
        <v>2484773.9700000002</v>
      </c>
      <c r="M237" s="777">
        <v>2086915.85</v>
      </c>
      <c r="N237" s="777">
        <v>1606861.13</v>
      </c>
      <c r="O237" s="93">
        <v>31</v>
      </c>
    </row>
    <row r="238" spans="1:15" x14ac:dyDescent="0.2">
      <c r="A238" s="92">
        <v>5</v>
      </c>
      <c r="B238" s="92" t="s">
        <v>8</v>
      </c>
      <c r="C238" s="92" t="s">
        <v>719</v>
      </c>
      <c r="D238" s="779">
        <v>55</v>
      </c>
      <c r="E238" s="779">
        <v>1</v>
      </c>
      <c r="F238" s="779">
        <v>7</v>
      </c>
      <c r="G238" s="779">
        <v>7</v>
      </c>
      <c r="H238" s="759">
        <v>8</v>
      </c>
      <c r="I238" s="93"/>
      <c r="J238" s="779">
        <v>13</v>
      </c>
      <c r="K238" s="113" t="s">
        <v>752</v>
      </c>
      <c r="L238" s="777">
        <v>195800</v>
      </c>
      <c r="M238" s="777">
        <v>181272</v>
      </c>
      <c r="N238" s="777">
        <v>134253.76999999999</v>
      </c>
      <c r="O238" s="93">
        <v>2</v>
      </c>
    </row>
    <row r="239" spans="1:15" x14ac:dyDescent="0.2">
      <c r="A239" s="92">
        <v>5</v>
      </c>
      <c r="B239" s="92" t="s">
        <v>8</v>
      </c>
      <c r="C239" s="92" t="s">
        <v>719</v>
      </c>
      <c r="D239" s="779">
        <v>55</v>
      </c>
      <c r="E239" s="779">
        <v>1</v>
      </c>
      <c r="F239" s="779">
        <v>7</v>
      </c>
      <c r="G239" s="779">
        <v>7</v>
      </c>
      <c r="H239" s="759">
        <v>8</v>
      </c>
      <c r="I239" s="93"/>
      <c r="J239" s="779">
        <v>24</v>
      </c>
      <c r="K239" s="113" t="s">
        <v>747</v>
      </c>
      <c r="L239" s="777">
        <v>3317823.97</v>
      </c>
      <c r="M239" s="777">
        <v>2820150.36</v>
      </c>
      <c r="N239" s="777">
        <v>2224205.06</v>
      </c>
      <c r="O239" s="93">
        <v>5</v>
      </c>
    </row>
    <row r="240" spans="1:15" x14ac:dyDescent="0.2">
      <c r="A240" s="92">
        <v>5</v>
      </c>
      <c r="B240" s="92" t="s">
        <v>8</v>
      </c>
      <c r="C240" s="92" t="s">
        <v>719</v>
      </c>
      <c r="D240" s="779">
        <v>55</v>
      </c>
      <c r="E240" s="779">
        <v>1</v>
      </c>
      <c r="F240" s="779">
        <v>7</v>
      </c>
      <c r="G240" s="779">
        <v>7</v>
      </c>
      <c r="H240" s="759">
        <v>8</v>
      </c>
      <c r="I240" s="93"/>
      <c r="J240" s="779">
        <v>24</v>
      </c>
      <c r="K240" s="113" t="s">
        <v>748</v>
      </c>
      <c r="L240" s="777">
        <v>1514924</v>
      </c>
      <c r="M240" s="777">
        <v>1287685.3999999999</v>
      </c>
      <c r="N240" s="777">
        <v>907234.89</v>
      </c>
      <c r="O240" s="93">
        <v>2</v>
      </c>
    </row>
    <row r="241" spans="1:15" x14ac:dyDescent="0.2">
      <c r="A241" s="92">
        <v>5</v>
      </c>
      <c r="B241" s="92" t="s">
        <v>8</v>
      </c>
      <c r="C241" s="92" t="s">
        <v>719</v>
      </c>
      <c r="D241" s="779">
        <v>55</v>
      </c>
      <c r="E241" s="779">
        <v>1</v>
      </c>
      <c r="F241" s="779">
        <v>7</v>
      </c>
      <c r="G241" s="779">
        <v>7</v>
      </c>
      <c r="H241" s="759">
        <v>8</v>
      </c>
      <c r="I241" s="93"/>
      <c r="J241" s="779">
        <v>24</v>
      </c>
      <c r="K241" s="113" t="s">
        <v>749</v>
      </c>
      <c r="L241" s="777">
        <v>5113858.08</v>
      </c>
      <c r="M241" s="777">
        <v>4346779.3600000003</v>
      </c>
      <c r="N241" s="777">
        <v>3919333.87</v>
      </c>
      <c r="O241" s="93">
        <v>5</v>
      </c>
    </row>
    <row r="242" spans="1:15" x14ac:dyDescent="0.2">
      <c r="A242" s="92">
        <v>5</v>
      </c>
      <c r="B242" s="92" t="s">
        <v>8</v>
      </c>
      <c r="C242" s="92" t="s">
        <v>719</v>
      </c>
      <c r="D242" s="779">
        <v>55</v>
      </c>
      <c r="E242" s="779">
        <v>1</v>
      </c>
      <c r="F242" s="779">
        <v>7</v>
      </c>
      <c r="G242" s="779">
        <v>7</v>
      </c>
      <c r="H242" s="759">
        <v>8</v>
      </c>
      <c r="I242" s="93"/>
      <c r="J242" s="779">
        <v>24</v>
      </c>
      <c r="K242" s="113" t="s">
        <v>751</v>
      </c>
      <c r="L242" s="777">
        <v>7847573.9800000004</v>
      </c>
      <c r="M242" s="777">
        <v>6670437.8499999996</v>
      </c>
      <c r="N242" s="777">
        <v>2515172.9500000002</v>
      </c>
      <c r="O242" s="93">
        <v>10</v>
      </c>
    </row>
    <row r="243" spans="1:15" x14ac:dyDescent="0.2">
      <c r="A243" s="92">
        <v>5</v>
      </c>
      <c r="B243" s="92" t="s">
        <v>8</v>
      </c>
      <c r="C243" s="92" t="s">
        <v>719</v>
      </c>
      <c r="D243" s="779">
        <v>55</v>
      </c>
      <c r="E243" s="779">
        <v>1</v>
      </c>
      <c r="F243" s="779">
        <v>7</v>
      </c>
      <c r="G243" s="779">
        <v>7</v>
      </c>
      <c r="H243" s="759">
        <v>8</v>
      </c>
      <c r="I243" s="93"/>
      <c r="J243" s="779">
        <v>24</v>
      </c>
      <c r="K243" s="113" t="s">
        <v>752</v>
      </c>
      <c r="L243" s="777">
        <v>681804</v>
      </c>
      <c r="M243" s="777">
        <v>579533.4</v>
      </c>
      <c r="N243" s="777">
        <v>603996.74</v>
      </c>
      <c r="O243" s="93">
        <v>1</v>
      </c>
    </row>
    <row r="244" spans="1:15" x14ac:dyDescent="0.2">
      <c r="A244" s="92">
        <v>5</v>
      </c>
      <c r="B244" s="92" t="s">
        <v>8</v>
      </c>
      <c r="C244" s="92" t="s">
        <v>719</v>
      </c>
      <c r="D244" s="779">
        <v>55</v>
      </c>
      <c r="E244" s="779">
        <v>1</v>
      </c>
      <c r="F244" s="779">
        <v>7</v>
      </c>
      <c r="G244" s="779">
        <v>7</v>
      </c>
      <c r="H244" s="759">
        <v>8</v>
      </c>
      <c r="I244" s="93"/>
      <c r="J244" s="779">
        <v>15</v>
      </c>
      <c r="K244" s="113" t="s">
        <v>747</v>
      </c>
      <c r="L244" s="777">
        <v>2455430.48</v>
      </c>
      <c r="M244" s="777">
        <v>1972448.11</v>
      </c>
      <c r="N244" s="777">
        <v>487790</v>
      </c>
      <c r="O244" s="93">
        <v>2</v>
      </c>
    </row>
    <row r="245" spans="1:15" x14ac:dyDescent="0.2">
      <c r="A245" s="92">
        <v>5</v>
      </c>
      <c r="B245" s="92" t="s">
        <v>8</v>
      </c>
      <c r="C245" s="92" t="s">
        <v>719</v>
      </c>
      <c r="D245" s="779">
        <v>55</v>
      </c>
      <c r="E245" s="779">
        <v>1</v>
      </c>
      <c r="F245" s="779">
        <v>7</v>
      </c>
      <c r="G245" s="779">
        <v>7</v>
      </c>
      <c r="H245" s="759">
        <v>8</v>
      </c>
      <c r="I245" s="93"/>
      <c r="J245" s="779">
        <v>15</v>
      </c>
      <c r="K245" s="113" t="s">
        <v>748</v>
      </c>
      <c r="L245" s="777">
        <v>9432537.75</v>
      </c>
      <c r="M245" s="777">
        <v>8017656.9800000004</v>
      </c>
      <c r="N245" s="777">
        <v>3328700.69</v>
      </c>
      <c r="O245" s="93">
        <v>10</v>
      </c>
    </row>
    <row r="246" spans="1:15" x14ac:dyDescent="0.2">
      <c r="A246" s="92">
        <v>5</v>
      </c>
      <c r="B246" s="92" t="s">
        <v>8</v>
      </c>
      <c r="C246" s="92" t="s">
        <v>719</v>
      </c>
      <c r="D246" s="779">
        <v>55</v>
      </c>
      <c r="E246" s="779">
        <v>1</v>
      </c>
      <c r="F246" s="779">
        <v>7</v>
      </c>
      <c r="G246" s="779">
        <v>7</v>
      </c>
      <c r="H246" s="759">
        <v>8</v>
      </c>
      <c r="I246" s="93"/>
      <c r="J246" s="779">
        <v>15</v>
      </c>
      <c r="K246" s="113" t="s">
        <v>749</v>
      </c>
      <c r="L246" s="777">
        <v>8299824.0899999999</v>
      </c>
      <c r="M246" s="777">
        <v>7054850.4400000004</v>
      </c>
      <c r="N246" s="777">
        <v>2588226.16</v>
      </c>
      <c r="O246" s="93">
        <v>7</v>
      </c>
    </row>
    <row r="247" spans="1:15" x14ac:dyDescent="0.2">
      <c r="A247" s="92">
        <v>5</v>
      </c>
      <c r="B247" s="92" t="s">
        <v>8</v>
      </c>
      <c r="C247" s="92" t="s">
        <v>719</v>
      </c>
      <c r="D247" s="779">
        <v>55</v>
      </c>
      <c r="E247" s="779">
        <v>1</v>
      </c>
      <c r="F247" s="779">
        <v>7</v>
      </c>
      <c r="G247" s="779">
        <v>7</v>
      </c>
      <c r="H247" s="759">
        <v>8</v>
      </c>
      <c r="I247" s="93"/>
      <c r="J247" s="779">
        <v>15</v>
      </c>
      <c r="K247" s="113" t="s">
        <v>750</v>
      </c>
      <c r="L247" s="777">
        <v>22216617.32</v>
      </c>
      <c r="M247" s="777">
        <v>18303733.899999999</v>
      </c>
      <c r="N247" s="777">
        <v>5002300.55</v>
      </c>
      <c r="O247" s="93">
        <v>10</v>
      </c>
    </row>
    <row r="248" spans="1:15" x14ac:dyDescent="0.2">
      <c r="A248" s="92">
        <v>5</v>
      </c>
      <c r="B248" s="92" t="s">
        <v>8</v>
      </c>
      <c r="C248" s="92" t="s">
        <v>719</v>
      </c>
      <c r="D248" s="779">
        <v>55</v>
      </c>
      <c r="E248" s="779">
        <v>1</v>
      </c>
      <c r="F248" s="779">
        <v>7</v>
      </c>
      <c r="G248" s="779">
        <v>7</v>
      </c>
      <c r="H248" s="759">
        <v>8</v>
      </c>
      <c r="I248" s="93"/>
      <c r="J248" s="779">
        <v>15</v>
      </c>
      <c r="K248" s="113" t="s">
        <v>751</v>
      </c>
      <c r="L248" s="777">
        <v>16093042.83</v>
      </c>
      <c r="M248" s="777">
        <v>13208934.09</v>
      </c>
      <c r="N248" s="777">
        <v>3481268.95</v>
      </c>
      <c r="O248" s="93">
        <v>12</v>
      </c>
    </row>
    <row r="249" spans="1:15" x14ac:dyDescent="0.2">
      <c r="A249" s="92">
        <v>5</v>
      </c>
      <c r="B249" s="92" t="s">
        <v>8</v>
      </c>
      <c r="C249" s="92" t="s">
        <v>719</v>
      </c>
      <c r="D249" s="779">
        <v>58</v>
      </c>
      <c r="E249" s="779">
        <v>1</v>
      </c>
      <c r="F249" s="779">
        <v>7</v>
      </c>
      <c r="G249" s="779">
        <v>7</v>
      </c>
      <c r="H249" s="759">
        <v>8</v>
      </c>
      <c r="I249" s="93"/>
      <c r="J249" s="779">
        <v>18</v>
      </c>
      <c r="K249" s="113" t="s">
        <v>748</v>
      </c>
      <c r="L249" s="777">
        <v>823528.8</v>
      </c>
      <c r="M249" s="777">
        <v>699999.48</v>
      </c>
      <c r="N249" s="777">
        <v>543327.22</v>
      </c>
      <c r="O249" s="93">
        <v>1</v>
      </c>
    </row>
    <row r="250" spans="1:15" x14ac:dyDescent="0.2">
      <c r="A250" s="92">
        <v>5</v>
      </c>
      <c r="B250" s="92" t="s">
        <v>8</v>
      </c>
      <c r="C250" s="92" t="s">
        <v>719</v>
      </c>
      <c r="D250" s="779">
        <v>58</v>
      </c>
      <c r="E250" s="779">
        <v>1</v>
      </c>
      <c r="F250" s="779">
        <v>7</v>
      </c>
      <c r="G250" s="779">
        <v>7</v>
      </c>
      <c r="H250" s="759">
        <v>8</v>
      </c>
      <c r="I250" s="93"/>
      <c r="J250" s="779">
        <v>19</v>
      </c>
      <c r="K250" s="113" t="s">
        <v>748</v>
      </c>
      <c r="L250" s="777">
        <v>141175.04999999999</v>
      </c>
      <c r="M250" s="777">
        <v>119998.79</v>
      </c>
      <c r="N250" s="777">
        <v>85016.74</v>
      </c>
      <c r="O250" s="93">
        <v>1</v>
      </c>
    </row>
    <row r="251" spans="1:15" x14ac:dyDescent="0.2">
      <c r="A251" s="92">
        <v>5</v>
      </c>
      <c r="B251" s="92" t="s">
        <v>8</v>
      </c>
      <c r="C251" s="92" t="s">
        <v>719</v>
      </c>
      <c r="D251" s="779">
        <v>58</v>
      </c>
      <c r="E251" s="779">
        <v>1</v>
      </c>
      <c r="F251" s="779">
        <v>7</v>
      </c>
      <c r="G251" s="779">
        <v>7</v>
      </c>
      <c r="H251" s="759">
        <v>8</v>
      </c>
      <c r="I251" s="93"/>
      <c r="J251" s="779">
        <v>19</v>
      </c>
      <c r="K251" s="113" t="s">
        <v>750</v>
      </c>
      <c r="L251" s="777">
        <v>928551.4</v>
      </c>
      <c r="M251" s="777">
        <v>789268.69</v>
      </c>
      <c r="N251" s="777">
        <v>502536.14</v>
      </c>
      <c r="O251" s="93">
        <v>2</v>
      </c>
    </row>
    <row r="252" spans="1:15" x14ac:dyDescent="0.2">
      <c r="A252" s="92">
        <v>5</v>
      </c>
      <c r="B252" s="92" t="s">
        <v>8</v>
      </c>
      <c r="C252" s="92" t="s">
        <v>719</v>
      </c>
      <c r="D252" s="779">
        <v>58</v>
      </c>
      <c r="E252" s="779">
        <v>1</v>
      </c>
      <c r="F252" s="779">
        <v>7</v>
      </c>
      <c r="G252" s="779">
        <v>7</v>
      </c>
      <c r="H252" s="759">
        <v>8</v>
      </c>
      <c r="I252" s="93"/>
      <c r="J252" s="779">
        <v>19</v>
      </c>
      <c r="K252" s="113" t="s">
        <v>751</v>
      </c>
      <c r="L252" s="777">
        <v>121000.4</v>
      </c>
      <c r="M252" s="777">
        <v>102850.34</v>
      </c>
      <c r="N252" s="777">
        <v>0</v>
      </c>
      <c r="O252" s="93">
        <v>2</v>
      </c>
    </row>
    <row r="253" spans="1:15" x14ac:dyDescent="0.2">
      <c r="A253" s="92">
        <v>5</v>
      </c>
      <c r="B253" s="92" t="s">
        <v>8</v>
      </c>
      <c r="C253" s="92" t="s">
        <v>719</v>
      </c>
      <c r="D253" s="779">
        <v>58</v>
      </c>
      <c r="E253" s="779">
        <v>1</v>
      </c>
      <c r="F253" s="779">
        <v>7</v>
      </c>
      <c r="G253" s="779">
        <v>7</v>
      </c>
      <c r="H253" s="759">
        <v>8</v>
      </c>
      <c r="I253" s="93"/>
      <c r="J253" s="779">
        <v>24</v>
      </c>
      <c r="K253" s="113" t="s">
        <v>751</v>
      </c>
      <c r="L253" s="777">
        <v>1645934.3</v>
      </c>
      <c r="M253" s="777">
        <v>1399044.15</v>
      </c>
      <c r="N253" s="777">
        <v>1138211.55</v>
      </c>
      <c r="O253" s="93">
        <v>2</v>
      </c>
    </row>
    <row r="254" spans="1:15" x14ac:dyDescent="0.2">
      <c r="A254" s="92">
        <v>5</v>
      </c>
      <c r="B254" s="92" t="s">
        <v>8</v>
      </c>
      <c r="C254" s="92" t="s">
        <v>719</v>
      </c>
      <c r="D254" s="779">
        <v>58</v>
      </c>
      <c r="E254" s="779">
        <v>1</v>
      </c>
      <c r="F254" s="779">
        <v>7</v>
      </c>
      <c r="G254" s="779">
        <v>7</v>
      </c>
      <c r="H254" s="759">
        <v>8</v>
      </c>
      <c r="I254" s="93"/>
      <c r="J254" s="779">
        <v>7</v>
      </c>
      <c r="K254" s="113" t="s">
        <v>751</v>
      </c>
      <c r="L254" s="777">
        <v>136982.42000000001</v>
      </c>
      <c r="M254" s="777">
        <v>116435.06</v>
      </c>
      <c r="N254" s="777">
        <v>0</v>
      </c>
      <c r="O254" s="93">
        <v>1</v>
      </c>
    </row>
    <row r="255" spans="1:15" x14ac:dyDescent="0.2">
      <c r="A255" s="92">
        <v>5</v>
      </c>
      <c r="B255" s="92" t="s">
        <v>8</v>
      </c>
      <c r="C255" s="92" t="s">
        <v>719</v>
      </c>
      <c r="D255" s="779">
        <v>58</v>
      </c>
      <c r="E255" s="779">
        <v>1</v>
      </c>
      <c r="F255" s="779">
        <v>7</v>
      </c>
      <c r="G255" s="779">
        <v>7</v>
      </c>
      <c r="H255" s="759">
        <v>8</v>
      </c>
      <c r="I255" s="93"/>
      <c r="J255" s="779">
        <v>21</v>
      </c>
      <c r="K255" s="113" t="s">
        <v>748</v>
      </c>
      <c r="L255" s="777">
        <v>75573.37</v>
      </c>
      <c r="M255" s="777">
        <v>64237.35</v>
      </c>
      <c r="N255" s="777">
        <v>12183.35</v>
      </c>
      <c r="O255" s="93">
        <v>1</v>
      </c>
    </row>
    <row r="256" spans="1:15" x14ac:dyDescent="0.2">
      <c r="A256" s="92">
        <v>5</v>
      </c>
      <c r="B256" s="92" t="s">
        <v>8</v>
      </c>
      <c r="C256" s="92" t="s">
        <v>719</v>
      </c>
      <c r="D256" s="779">
        <v>58</v>
      </c>
      <c r="E256" s="779">
        <v>1</v>
      </c>
      <c r="F256" s="779">
        <v>7</v>
      </c>
      <c r="G256" s="779">
        <v>7</v>
      </c>
      <c r="H256" s="759">
        <v>8</v>
      </c>
      <c r="I256" s="93"/>
      <c r="J256" s="779">
        <v>20</v>
      </c>
      <c r="K256" s="113" t="s">
        <v>748</v>
      </c>
      <c r="L256" s="777">
        <v>819671.46</v>
      </c>
      <c r="M256" s="777">
        <v>696720.73</v>
      </c>
      <c r="N256" s="777">
        <v>629956.62</v>
      </c>
      <c r="O256" s="93">
        <v>1</v>
      </c>
    </row>
    <row r="257" spans="1:15" x14ac:dyDescent="0.2">
      <c r="A257" s="92">
        <v>5</v>
      </c>
      <c r="B257" s="92" t="s">
        <v>8</v>
      </c>
      <c r="C257" s="92" t="s">
        <v>719</v>
      </c>
      <c r="D257" s="779">
        <v>66</v>
      </c>
      <c r="E257" s="779">
        <v>1</v>
      </c>
      <c r="F257" s="779">
        <v>7</v>
      </c>
      <c r="G257" s="779">
        <v>7</v>
      </c>
      <c r="H257" s="759">
        <v>3</v>
      </c>
      <c r="I257" s="93"/>
      <c r="J257" s="779">
        <v>18</v>
      </c>
      <c r="K257" s="113" t="s">
        <v>752</v>
      </c>
      <c r="L257" s="777">
        <v>48156266.049999997</v>
      </c>
      <c r="M257" s="777">
        <v>48156266.049999997</v>
      </c>
      <c r="N257" s="777">
        <v>22721991.789999999</v>
      </c>
      <c r="O257" s="93">
        <v>4</v>
      </c>
    </row>
    <row r="258" spans="1:15" x14ac:dyDescent="0.2">
      <c r="A258" s="92">
        <v>5</v>
      </c>
      <c r="B258" s="92" t="s">
        <v>8</v>
      </c>
      <c r="C258" s="92" t="s">
        <v>719</v>
      </c>
      <c r="D258" s="779">
        <v>66</v>
      </c>
      <c r="E258" s="779">
        <v>1</v>
      </c>
      <c r="F258" s="779">
        <v>7</v>
      </c>
      <c r="G258" s="779">
        <v>7</v>
      </c>
      <c r="H258" s="759">
        <v>3</v>
      </c>
      <c r="I258" s="93"/>
      <c r="J258" s="779">
        <v>14</v>
      </c>
      <c r="K258" s="113" t="s">
        <v>747</v>
      </c>
      <c r="L258" s="777">
        <v>21384</v>
      </c>
      <c r="M258" s="777">
        <v>17107.2</v>
      </c>
      <c r="N258" s="777">
        <v>0</v>
      </c>
      <c r="O258" s="93">
        <v>1</v>
      </c>
    </row>
    <row r="259" spans="1:15" x14ac:dyDescent="0.2">
      <c r="A259" s="92">
        <v>5</v>
      </c>
      <c r="B259" s="92" t="s">
        <v>8</v>
      </c>
      <c r="C259" s="92" t="s">
        <v>719</v>
      </c>
      <c r="D259" s="779">
        <v>66</v>
      </c>
      <c r="E259" s="779">
        <v>1</v>
      </c>
      <c r="F259" s="779">
        <v>7</v>
      </c>
      <c r="G259" s="779">
        <v>7</v>
      </c>
      <c r="H259" s="759">
        <v>3</v>
      </c>
      <c r="I259" s="93"/>
      <c r="J259" s="779">
        <v>13</v>
      </c>
      <c r="K259" s="113" t="s">
        <v>747</v>
      </c>
      <c r="L259" s="777">
        <v>63815</v>
      </c>
      <c r="M259" s="777">
        <v>51052</v>
      </c>
      <c r="N259" s="777">
        <v>31573</v>
      </c>
      <c r="O259" s="93">
        <v>4</v>
      </c>
    </row>
    <row r="260" spans="1:15" x14ac:dyDescent="0.2">
      <c r="A260" s="92">
        <v>5</v>
      </c>
      <c r="B260" s="92" t="s">
        <v>8</v>
      </c>
      <c r="C260" s="92" t="s">
        <v>719</v>
      </c>
      <c r="D260" s="779">
        <v>66</v>
      </c>
      <c r="E260" s="779">
        <v>1</v>
      </c>
      <c r="F260" s="779">
        <v>7</v>
      </c>
      <c r="G260" s="779">
        <v>7</v>
      </c>
      <c r="H260" s="759">
        <v>3</v>
      </c>
      <c r="I260" s="93"/>
      <c r="J260" s="779">
        <v>13</v>
      </c>
      <c r="K260" s="113" t="s">
        <v>751</v>
      </c>
      <c r="L260" s="777">
        <v>8832.14</v>
      </c>
      <c r="M260" s="777">
        <v>7065.71</v>
      </c>
      <c r="N260" s="777">
        <v>8832.14</v>
      </c>
      <c r="O260" s="93">
        <v>1</v>
      </c>
    </row>
    <row r="261" spans="1:15" x14ac:dyDescent="0.2">
      <c r="A261" s="92">
        <v>5</v>
      </c>
      <c r="B261" s="92" t="s">
        <v>8</v>
      </c>
      <c r="C261" s="92" t="s">
        <v>719</v>
      </c>
      <c r="D261" s="779">
        <v>66</v>
      </c>
      <c r="E261" s="779">
        <v>1</v>
      </c>
      <c r="F261" s="779">
        <v>7</v>
      </c>
      <c r="G261" s="779">
        <v>7</v>
      </c>
      <c r="H261" s="759">
        <v>3</v>
      </c>
      <c r="I261" s="93"/>
      <c r="J261" s="779">
        <v>23</v>
      </c>
      <c r="K261" s="113" t="s">
        <v>747</v>
      </c>
      <c r="L261" s="777">
        <v>5231879.7699999996</v>
      </c>
      <c r="M261" s="777">
        <v>3636871.25</v>
      </c>
      <c r="N261" s="777">
        <v>3895875.5</v>
      </c>
      <c r="O261" s="93">
        <v>87</v>
      </c>
    </row>
    <row r="262" spans="1:15" x14ac:dyDescent="0.2">
      <c r="A262" s="92">
        <v>5</v>
      </c>
      <c r="B262" s="92" t="s">
        <v>8</v>
      </c>
      <c r="C262" s="92" t="s">
        <v>719</v>
      </c>
      <c r="D262" s="779">
        <v>66</v>
      </c>
      <c r="E262" s="779">
        <v>1</v>
      </c>
      <c r="F262" s="779">
        <v>7</v>
      </c>
      <c r="G262" s="779">
        <v>7</v>
      </c>
      <c r="H262" s="759">
        <v>3</v>
      </c>
      <c r="I262" s="93"/>
      <c r="J262" s="779">
        <v>23</v>
      </c>
      <c r="K262" s="113" t="s">
        <v>748</v>
      </c>
      <c r="L262" s="777">
        <v>155485.03</v>
      </c>
      <c r="M262" s="777">
        <v>108839.52</v>
      </c>
      <c r="N262" s="777">
        <v>114034.04</v>
      </c>
      <c r="O262" s="93">
        <v>3</v>
      </c>
    </row>
    <row r="263" spans="1:15" x14ac:dyDescent="0.2">
      <c r="A263" s="92">
        <v>5</v>
      </c>
      <c r="B263" s="92" t="s">
        <v>8</v>
      </c>
      <c r="C263" s="92" t="s">
        <v>719</v>
      </c>
      <c r="D263" s="779">
        <v>66</v>
      </c>
      <c r="E263" s="779">
        <v>1</v>
      </c>
      <c r="F263" s="779">
        <v>7</v>
      </c>
      <c r="G263" s="779">
        <v>7</v>
      </c>
      <c r="H263" s="759">
        <v>3</v>
      </c>
      <c r="I263" s="93"/>
      <c r="J263" s="779">
        <v>23</v>
      </c>
      <c r="K263" s="113" t="s">
        <v>749</v>
      </c>
      <c r="L263" s="777">
        <v>71300</v>
      </c>
      <c r="M263" s="777">
        <v>49910</v>
      </c>
      <c r="N263" s="777">
        <v>71300</v>
      </c>
      <c r="O263" s="93">
        <v>1</v>
      </c>
    </row>
    <row r="264" spans="1:15" x14ac:dyDescent="0.2">
      <c r="A264" s="92">
        <v>5</v>
      </c>
      <c r="B264" s="92" t="s">
        <v>8</v>
      </c>
      <c r="C264" s="92" t="s">
        <v>719</v>
      </c>
      <c r="D264" s="779">
        <v>66</v>
      </c>
      <c r="E264" s="779">
        <v>1</v>
      </c>
      <c r="F264" s="779">
        <v>7</v>
      </c>
      <c r="G264" s="779">
        <v>7</v>
      </c>
      <c r="H264" s="759">
        <v>3</v>
      </c>
      <c r="I264" s="93"/>
      <c r="J264" s="779">
        <v>23</v>
      </c>
      <c r="K264" s="113" t="s">
        <v>750</v>
      </c>
      <c r="L264" s="777">
        <v>101883</v>
      </c>
      <c r="M264" s="777">
        <v>71318.100000000006</v>
      </c>
      <c r="N264" s="777">
        <v>73415.7</v>
      </c>
      <c r="O264" s="93">
        <v>2</v>
      </c>
    </row>
    <row r="265" spans="1:15" x14ac:dyDescent="0.2">
      <c r="A265" s="92">
        <v>5</v>
      </c>
      <c r="B265" s="92" t="s">
        <v>8</v>
      </c>
      <c r="C265" s="92" t="s">
        <v>719</v>
      </c>
      <c r="D265" s="779">
        <v>66</v>
      </c>
      <c r="E265" s="779">
        <v>1</v>
      </c>
      <c r="F265" s="779">
        <v>7</v>
      </c>
      <c r="G265" s="779">
        <v>7</v>
      </c>
      <c r="H265" s="759">
        <v>3</v>
      </c>
      <c r="I265" s="93"/>
      <c r="J265" s="779">
        <v>23</v>
      </c>
      <c r="K265" s="113" t="s">
        <v>751</v>
      </c>
      <c r="L265" s="777">
        <v>814953</v>
      </c>
      <c r="M265" s="777">
        <v>570467.06999999995</v>
      </c>
      <c r="N265" s="777">
        <v>668041.06000000006</v>
      </c>
      <c r="O265" s="93">
        <v>13</v>
      </c>
    </row>
    <row r="266" spans="1:15" x14ac:dyDescent="0.2">
      <c r="A266" s="92">
        <v>5</v>
      </c>
      <c r="B266" s="92" t="s">
        <v>8</v>
      </c>
      <c r="C266" s="92" t="s">
        <v>719</v>
      </c>
      <c r="D266" s="779">
        <v>66</v>
      </c>
      <c r="E266" s="779">
        <v>1</v>
      </c>
      <c r="F266" s="779">
        <v>7</v>
      </c>
      <c r="G266" s="779">
        <v>7</v>
      </c>
      <c r="H266" s="759">
        <v>3</v>
      </c>
      <c r="I266" s="93"/>
      <c r="J266" s="779">
        <v>23</v>
      </c>
      <c r="K266" s="113" t="s">
        <v>752</v>
      </c>
      <c r="L266" s="777">
        <v>3003794.21</v>
      </c>
      <c r="M266" s="777">
        <v>2852160.91</v>
      </c>
      <c r="N266" s="777">
        <v>1287785.8799999999</v>
      </c>
      <c r="O266" s="93">
        <v>12</v>
      </c>
    </row>
    <row r="267" spans="1:15" x14ac:dyDescent="0.2">
      <c r="A267" s="92">
        <v>5</v>
      </c>
      <c r="B267" s="92" t="s">
        <v>8</v>
      </c>
      <c r="C267" s="92" t="s">
        <v>719</v>
      </c>
      <c r="D267" s="779">
        <v>66</v>
      </c>
      <c r="E267" s="779">
        <v>1</v>
      </c>
      <c r="F267" s="779">
        <v>7</v>
      </c>
      <c r="G267" s="779">
        <v>7</v>
      </c>
      <c r="H267" s="759">
        <v>3</v>
      </c>
      <c r="I267" s="93"/>
      <c r="J267" s="779">
        <v>7</v>
      </c>
      <c r="K267" s="113" t="s">
        <v>747</v>
      </c>
      <c r="L267" s="777">
        <v>891569.9</v>
      </c>
      <c r="M267" s="777">
        <v>698233.92</v>
      </c>
      <c r="N267" s="777">
        <v>70020.61</v>
      </c>
      <c r="O267" s="93">
        <v>43</v>
      </c>
    </row>
    <row r="268" spans="1:15" x14ac:dyDescent="0.2">
      <c r="A268" s="92">
        <v>5</v>
      </c>
      <c r="B268" s="92" t="s">
        <v>8</v>
      </c>
      <c r="C268" s="92" t="s">
        <v>719</v>
      </c>
      <c r="D268" s="779">
        <v>66</v>
      </c>
      <c r="E268" s="779">
        <v>1</v>
      </c>
      <c r="F268" s="779">
        <v>7</v>
      </c>
      <c r="G268" s="779">
        <v>7</v>
      </c>
      <c r="H268" s="759">
        <v>3</v>
      </c>
      <c r="I268" s="93"/>
      <c r="J268" s="779">
        <v>7</v>
      </c>
      <c r="K268" s="113" t="s">
        <v>748</v>
      </c>
      <c r="L268" s="777">
        <v>33210.18</v>
      </c>
      <c r="M268" s="777">
        <v>23856.09</v>
      </c>
      <c r="N268" s="777">
        <v>5640.42</v>
      </c>
      <c r="O268" s="93">
        <v>3</v>
      </c>
    </row>
    <row r="269" spans="1:15" x14ac:dyDescent="0.2">
      <c r="A269" s="92">
        <v>5</v>
      </c>
      <c r="B269" s="92" t="s">
        <v>8</v>
      </c>
      <c r="C269" s="92" t="s">
        <v>719</v>
      </c>
      <c r="D269" s="779">
        <v>66</v>
      </c>
      <c r="E269" s="779">
        <v>1</v>
      </c>
      <c r="F269" s="779">
        <v>7</v>
      </c>
      <c r="G269" s="779">
        <v>7</v>
      </c>
      <c r="H269" s="759">
        <v>3</v>
      </c>
      <c r="I269" s="93"/>
      <c r="J269" s="779">
        <v>7</v>
      </c>
      <c r="K269" s="113" t="s">
        <v>749</v>
      </c>
      <c r="L269" s="777">
        <v>325068.09999999998</v>
      </c>
      <c r="M269" s="777">
        <v>257114.48</v>
      </c>
      <c r="N269" s="777">
        <v>0</v>
      </c>
      <c r="O269" s="93">
        <v>8</v>
      </c>
    </row>
    <row r="270" spans="1:15" x14ac:dyDescent="0.2">
      <c r="A270" s="92">
        <v>5</v>
      </c>
      <c r="B270" s="92" t="s">
        <v>8</v>
      </c>
      <c r="C270" s="92" t="s">
        <v>719</v>
      </c>
      <c r="D270" s="779">
        <v>66</v>
      </c>
      <c r="E270" s="779">
        <v>1</v>
      </c>
      <c r="F270" s="779">
        <v>7</v>
      </c>
      <c r="G270" s="779">
        <v>7</v>
      </c>
      <c r="H270" s="759">
        <v>3</v>
      </c>
      <c r="I270" s="93"/>
      <c r="J270" s="779">
        <v>7</v>
      </c>
      <c r="K270" s="113" t="s">
        <v>750</v>
      </c>
      <c r="L270" s="777">
        <v>107107.38</v>
      </c>
      <c r="M270" s="777">
        <v>85685.9</v>
      </c>
      <c r="N270" s="777">
        <v>0</v>
      </c>
      <c r="O270" s="93">
        <v>3</v>
      </c>
    </row>
    <row r="271" spans="1:15" x14ac:dyDescent="0.2">
      <c r="A271" s="92">
        <v>5</v>
      </c>
      <c r="B271" s="92" t="s">
        <v>8</v>
      </c>
      <c r="C271" s="92" t="s">
        <v>719</v>
      </c>
      <c r="D271" s="779">
        <v>66</v>
      </c>
      <c r="E271" s="779">
        <v>1</v>
      </c>
      <c r="F271" s="779">
        <v>7</v>
      </c>
      <c r="G271" s="779">
        <v>7</v>
      </c>
      <c r="H271" s="759">
        <v>3</v>
      </c>
      <c r="I271" s="93"/>
      <c r="J271" s="779">
        <v>7</v>
      </c>
      <c r="K271" s="113" t="s">
        <v>751</v>
      </c>
      <c r="L271" s="777">
        <v>190989.3</v>
      </c>
      <c r="M271" s="777">
        <v>139400.62</v>
      </c>
      <c r="N271" s="777">
        <v>9355.19</v>
      </c>
      <c r="O271" s="93">
        <v>10</v>
      </c>
    </row>
    <row r="272" spans="1:15" x14ac:dyDescent="0.2">
      <c r="A272" s="92">
        <v>5</v>
      </c>
      <c r="B272" s="92" t="s">
        <v>8</v>
      </c>
      <c r="C272" s="92" t="s">
        <v>719</v>
      </c>
      <c r="D272" s="779">
        <v>66</v>
      </c>
      <c r="E272" s="779">
        <v>1</v>
      </c>
      <c r="F272" s="779">
        <v>7</v>
      </c>
      <c r="G272" s="779">
        <v>7</v>
      </c>
      <c r="H272" s="759">
        <v>3</v>
      </c>
      <c r="I272" s="93"/>
      <c r="J272" s="779">
        <v>7</v>
      </c>
      <c r="K272" s="113" t="s">
        <v>752</v>
      </c>
      <c r="L272" s="777">
        <v>9100</v>
      </c>
      <c r="M272" s="777">
        <v>7280</v>
      </c>
      <c r="N272" s="777">
        <v>7034.01</v>
      </c>
      <c r="O272" s="93">
        <v>1</v>
      </c>
    </row>
    <row r="273" spans="1:15" x14ac:dyDescent="0.2">
      <c r="A273" s="92">
        <v>5</v>
      </c>
      <c r="B273" s="92" t="s">
        <v>8</v>
      </c>
      <c r="C273" s="92" t="s">
        <v>719</v>
      </c>
      <c r="D273" s="779">
        <v>66</v>
      </c>
      <c r="E273" s="779">
        <v>1</v>
      </c>
      <c r="F273" s="779">
        <v>7</v>
      </c>
      <c r="G273" s="779">
        <v>7</v>
      </c>
      <c r="H273" s="759">
        <v>3</v>
      </c>
      <c r="I273" s="93"/>
      <c r="J273" s="779">
        <v>4</v>
      </c>
      <c r="K273" s="113" t="s">
        <v>747</v>
      </c>
      <c r="L273" s="777">
        <v>93456.35</v>
      </c>
      <c r="M273" s="777">
        <v>74765.08</v>
      </c>
      <c r="N273" s="777">
        <v>9012.6</v>
      </c>
      <c r="O273" s="93">
        <v>7</v>
      </c>
    </row>
    <row r="274" spans="1:15" x14ac:dyDescent="0.2">
      <c r="A274" s="92">
        <v>5</v>
      </c>
      <c r="B274" s="92" t="s">
        <v>8</v>
      </c>
      <c r="C274" s="92" t="s">
        <v>719</v>
      </c>
      <c r="D274" s="779">
        <v>66</v>
      </c>
      <c r="E274" s="779">
        <v>1</v>
      </c>
      <c r="F274" s="779">
        <v>7</v>
      </c>
      <c r="G274" s="779">
        <v>7</v>
      </c>
      <c r="H274" s="759">
        <v>3</v>
      </c>
      <c r="I274" s="93"/>
      <c r="J274" s="779">
        <v>4</v>
      </c>
      <c r="K274" s="113" t="s">
        <v>748</v>
      </c>
      <c r="L274" s="777">
        <v>41476.76</v>
      </c>
      <c r="M274" s="777">
        <v>33181.4</v>
      </c>
      <c r="N274" s="777">
        <v>0</v>
      </c>
      <c r="O274" s="93">
        <v>2</v>
      </c>
    </row>
    <row r="275" spans="1:15" x14ac:dyDescent="0.2">
      <c r="A275" s="92">
        <v>5</v>
      </c>
      <c r="B275" s="92" t="s">
        <v>8</v>
      </c>
      <c r="C275" s="92" t="s">
        <v>719</v>
      </c>
      <c r="D275" s="779">
        <v>66</v>
      </c>
      <c r="E275" s="779">
        <v>1</v>
      </c>
      <c r="F275" s="779">
        <v>7</v>
      </c>
      <c r="G275" s="779">
        <v>7</v>
      </c>
      <c r="H275" s="759">
        <v>3</v>
      </c>
      <c r="I275" s="93"/>
      <c r="J275" s="779">
        <v>3</v>
      </c>
      <c r="K275" s="113" t="s">
        <v>747</v>
      </c>
      <c r="L275" s="777">
        <v>6350</v>
      </c>
      <c r="M275" s="777">
        <v>3175</v>
      </c>
      <c r="N275" s="777">
        <v>0</v>
      </c>
      <c r="O275" s="93">
        <v>1</v>
      </c>
    </row>
    <row r="276" spans="1:15" x14ac:dyDescent="0.2">
      <c r="A276" s="92">
        <v>5</v>
      </c>
      <c r="B276" s="92" t="s">
        <v>8</v>
      </c>
      <c r="C276" s="92" t="s">
        <v>719</v>
      </c>
      <c r="D276" s="779">
        <v>66</v>
      </c>
      <c r="E276" s="779">
        <v>1</v>
      </c>
      <c r="F276" s="779">
        <v>7</v>
      </c>
      <c r="G276" s="779">
        <v>7</v>
      </c>
      <c r="H276" s="759">
        <v>3</v>
      </c>
      <c r="I276" s="93"/>
      <c r="J276" s="779">
        <v>5</v>
      </c>
      <c r="K276" s="113" t="s">
        <v>748</v>
      </c>
      <c r="L276" s="777">
        <v>6100</v>
      </c>
      <c r="M276" s="777">
        <v>4880</v>
      </c>
      <c r="N276" s="777">
        <v>6090.8</v>
      </c>
      <c r="O276" s="93">
        <v>1</v>
      </c>
    </row>
    <row r="277" spans="1:15" x14ac:dyDescent="0.2">
      <c r="A277" s="92">
        <v>5</v>
      </c>
      <c r="B277" s="92" t="s">
        <v>8</v>
      </c>
      <c r="C277" s="92" t="s">
        <v>719</v>
      </c>
      <c r="D277" s="779">
        <v>66</v>
      </c>
      <c r="E277" s="779">
        <v>1</v>
      </c>
      <c r="F277" s="779">
        <v>7</v>
      </c>
      <c r="G277" s="779">
        <v>7</v>
      </c>
      <c r="H277" s="759">
        <v>3</v>
      </c>
      <c r="I277" s="93"/>
      <c r="J277" s="779">
        <v>5</v>
      </c>
      <c r="K277" s="113" t="s">
        <v>749</v>
      </c>
      <c r="L277" s="777">
        <v>14317.5</v>
      </c>
      <c r="M277" s="777">
        <v>11454</v>
      </c>
      <c r="N277" s="777">
        <v>0</v>
      </c>
      <c r="O277" s="93">
        <v>1</v>
      </c>
    </row>
    <row r="278" spans="1:15" x14ac:dyDescent="0.2">
      <c r="A278" s="92">
        <v>5</v>
      </c>
      <c r="B278" s="92" t="s">
        <v>8</v>
      </c>
      <c r="C278" s="92" t="s">
        <v>719</v>
      </c>
      <c r="D278" s="779">
        <v>67</v>
      </c>
      <c r="E278" s="779">
        <v>1</v>
      </c>
      <c r="F278" s="779">
        <v>7</v>
      </c>
      <c r="G278" s="779">
        <v>7</v>
      </c>
      <c r="H278" s="759">
        <v>3</v>
      </c>
      <c r="I278" s="93"/>
      <c r="J278" s="779">
        <v>6</v>
      </c>
      <c r="K278" s="113" t="s">
        <v>747</v>
      </c>
      <c r="L278" s="777">
        <v>19137.759999999998</v>
      </c>
      <c r="M278" s="777">
        <v>15000</v>
      </c>
      <c r="N278" s="777">
        <v>6479.36</v>
      </c>
      <c r="O278" s="93">
        <v>1</v>
      </c>
    </row>
    <row r="279" spans="1:15" x14ac:dyDescent="0.2">
      <c r="A279" s="92">
        <v>5</v>
      </c>
      <c r="B279" s="92" t="s">
        <v>8</v>
      </c>
      <c r="C279" s="92" t="s">
        <v>719</v>
      </c>
      <c r="D279" s="779">
        <v>67</v>
      </c>
      <c r="E279" s="779">
        <v>1</v>
      </c>
      <c r="F279" s="779">
        <v>7</v>
      </c>
      <c r="G279" s="779">
        <v>7</v>
      </c>
      <c r="H279" s="759">
        <v>3</v>
      </c>
      <c r="I279" s="93"/>
      <c r="J279" s="779">
        <v>6</v>
      </c>
      <c r="K279" s="113" t="s">
        <v>751</v>
      </c>
      <c r="L279" s="777">
        <v>71348.23</v>
      </c>
      <c r="M279" s="777">
        <v>30000</v>
      </c>
      <c r="N279" s="777">
        <v>66640</v>
      </c>
      <c r="O279" s="93">
        <v>2</v>
      </c>
    </row>
    <row r="280" spans="1:15" x14ac:dyDescent="0.2">
      <c r="A280" s="92">
        <v>5</v>
      </c>
      <c r="B280" s="92" t="s">
        <v>8</v>
      </c>
      <c r="C280" s="92" t="s">
        <v>719</v>
      </c>
      <c r="D280" s="779">
        <v>67</v>
      </c>
      <c r="E280" s="779">
        <v>1</v>
      </c>
      <c r="F280" s="779">
        <v>7</v>
      </c>
      <c r="G280" s="779">
        <v>7</v>
      </c>
      <c r="H280" s="759">
        <v>3</v>
      </c>
      <c r="I280" s="93"/>
      <c r="J280" s="779">
        <v>18</v>
      </c>
      <c r="K280" s="113" t="s">
        <v>752</v>
      </c>
      <c r="L280" s="777">
        <v>22318572.620000001</v>
      </c>
      <c r="M280" s="777">
        <v>22318572.620000001</v>
      </c>
      <c r="N280" s="777">
        <v>11482851.210000001</v>
      </c>
      <c r="O280" s="93">
        <v>2</v>
      </c>
    </row>
    <row r="281" spans="1:15" x14ac:dyDescent="0.2">
      <c r="A281" s="92">
        <v>5</v>
      </c>
      <c r="B281" s="92" t="s">
        <v>8</v>
      </c>
      <c r="C281" s="92" t="s">
        <v>719</v>
      </c>
      <c r="D281" s="779">
        <v>67</v>
      </c>
      <c r="E281" s="779">
        <v>1</v>
      </c>
      <c r="F281" s="779">
        <v>7</v>
      </c>
      <c r="G281" s="779">
        <v>7</v>
      </c>
      <c r="H281" s="759">
        <v>3</v>
      </c>
      <c r="I281" s="93"/>
      <c r="J281" s="779">
        <v>8</v>
      </c>
      <c r="K281" s="113" t="s">
        <v>747</v>
      </c>
      <c r="L281" s="777">
        <v>185160.06</v>
      </c>
      <c r="M281" s="777">
        <v>144531.57999999999</v>
      </c>
      <c r="N281" s="777">
        <v>153878.79999999999</v>
      </c>
      <c r="O281" s="93">
        <v>10</v>
      </c>
    </row>
    <row r="282" spans="1:15" x14ac:dyDescent="0.2">
      <c r="A282" s="92">
        <v>5</v>
      </c>
      <c r="B282" s="92" t="s">
        <v>8</v>
      </c>
      <c r="C282" s="92" t="s">
        <v>719</v>
      </c>
      <c r="D282" s="779">
        <v>67</v>
      </c>
      <c r="E282" s="779">
        <v>1</v>
      </c>
      <c r="F282" s="779">
        <v>7</v>
      </c>
      <c r="G282" s="779">
        <v>7</v>
      </c>
      <c r="H282" s="759">
        <v>3</v>
      </c>
      <c r="I282" s="93"/>
      <c r="J282" s="779">
        <v>8</v>
      </c>
      <c r="K282" s="113" t="s">
        <v>748</v>
      </c>
      <c r="L282" s="777">
        <v>112753.04</v>
      </c>
      <c r="M282" s="777">
        <v>87785.279999999999</v>
      </c>
      <c r="N282" s="777">
        <v>100609.49</v>
      </c>
      <c r="O282" s="93">
        <v>6</v>
      </c>
    </row>
    <row r="283" spans="1:15" x14ac:dyDescent="0.2">
      <c r="A283" s="92">
        <v>5</v>
      </c>
      <c r="B283" s="92" t="s">
        <v>8</v>
      </c>
      <c r="C283" s="92" t="s">
        <v>719</v>
      </c>
      <c r="D283" s="779">
        <v>67</v>
      </c>
      <c r="E283" s="779">
        <v>1</v>
      </c>
      <c r="F283" s="779">
        <v>7</v>
      </c>
      <c r="G283" s="779">
        <v>7</v>
      </c>
      <c r="H283" s="759">
        <v>3</v>
      </c>
      <c r="I283" s="93"/>
      <c r="J283" s="779">
        <v>8</v>
      </c>
      <c r="K283" s="113" t="s">
        <v>749</v>
      </c>
      <c r="L283" s="777">
        <v>56577.72</v>
      </c>
      <c r="M283" s="777">
        <v>44107.51</v>
      </c>
      <c r="N283" s="777">
        <v>50803.56</v>
      </c>
      <c r="O283" s="93">
        <v>3</v>
      </c>
    </row>
    <row r="284" spans="1:15" x14ac:dyDescent="0.2">
      <c r="A284" s="92">
        <v>5</v>
      </c>
      <c r="B284" s="92" t="s">
        <v>8</v>
      </c>
      <c r="C284" s="92" t="s">
        <v>719</v>
      </c>
      <c r="D284" s="779">
        <v>67</v>
      </c>
      <c r="E284" s="779">
        <v>1</v>
      </c>
      <c r="F284" s="779">
        <v>7</v>
      </c>
      <c r="G284" s="779">
        <v>7</v>
      </c>
      <c r="H284" s="759">
        <v>3</v>
      </c>
      <c r="I284" s="93"/>
      <c r="J284" s="779">
        <v>8</v>
      </c>
      <c r="K284" s="113" t="s">
        <v>750</v>
      </c>
      <c r="L284" s="777">
        <v>19036.84</v>
      </c>
      <c r="M284" s="777">
        <v>15000</v>
      </c>
      <c r="N284" s="777">
        <v>19036.84</v>
      </c>
      <c r="O284" s="93">
        <v>1</v>
      </c>
    </row>
    <row r="285" spans="1:15" x14ac:dyDescent="0.2">
      <c r="A285" s="92">
        <v>5</v>
      </c>
      <c r="B285" s="92" t="s">
        <v>8</v>
      </c>
      <c r="C285" s="92" t="s">
        <v>719</v>
      </c>
      <c r="D285" s="779">
        <v>67</v>
      </c>
      <c r="E285" s="779">
        <v>1</v>
      </c>
      <c r="F285" s="779">
        <v>7</v>
      </c>
      <c r="G285" s="779">
        <v>7</v>
      </c>
      <c r="H285" s="759">
        <v>3</v>
      </c>
      <c r="I285" s="93"/>
      <c r="J285" s="779">
        <v>8</v>
      </c>
      <c r="K285" s="113" t="s">
        <v>751</v>
      </c>
      <c r="L285" s="777">
        <v>184674.12</v>
      </c>
      <c r="M285" s="777">
        <v>146756.95000000001</v>
      </c>
      <c r="N285" s="777">
        <v>148793.47</v>
      </c>
      <c r="O285" s="93">
        <v>10</v>
      </c>
    </row>
    <row r="286" spans="1:15" x14ac:dyDescent="0.2">
      <c r="A286" s="92">
        <v>5</v>
      </c>
      <c r="B286" s="92" t="s">
        <v>8</v>
      </c>
      <c r="C286" s="92" t="s">
        <v>719</v>
      </c>
      <c r="D286" s="779">
        <v>67</v>
      </c>
      <c r="E286" s="779">
        <v>1</v>
      </c>
      <c r="F286" s="779">
        <v>7</v>
      </c>
      <c r="G286" s="779">
        <v>7</v>
      </c>
      <c r="H286" s="759">
        <v>3</v>
      </c>
      <c r="I286" s="93"/>
      <c r="J286" s="779">
        <v>10</v>
      </c>
      <c r="K286" s="113" t="s">
        <v>747</v>
      </c>
      <c r="L286" s="777">
        <v>20634</v>
      </c>
      <c r="M286" s="777">
        <v>15000</v>
      </c>
      <c r="N286" s="777">
        <v>20634</v>
      </c>
      <c r="O286" s="93">
        <v>1</v>
      </c>
    </row>
    <row r="287" spans="1:15" x14ac:dyDescent="0.2">
      <c r="A287" s="92">
        <v>5</v>
      </c>
      <c r="B287" s="92" t="s">
        <v>8</v>
      </c>
      <c r="C287" s="92" t="s">
        <v>719</v>
      </c>
      <c r="D287" s="779">
        <v>67</v>
      </c>
      <c r="E287" s="779">
        <v>1</v>
      </c>
      <c r="F287" s="779">
        <v>7</v>
      </c>
      <c r="G287" s="779">
        <v>7</v>
      </c>
      <c r="H287" s="759">
        <v>3</v>
      </c>
      <c r="I287" s="93"/>
      <c r="J287" s="779">
        <v>10</v>
      </c>
      <c r="K287" s="113" t="s">
        <v>748</v>
      </c>
      <c r="L287" s="777">
        <v>14307</v>
      </c>
      <c r="M287" s="777">
        <v>11445.6</v>
      </c>
      <c r="N287" s="777">
        <v>13424.54</v>
      </c>
      <c r="O287" s="93">
        <v>1</v>
      </c>
    </row>
    <row r="288" spans="1:15" x14ac:dyDescent="0.2">
      <c r="A288" s="92">
        <v>5</v>
      </c>
      <c r="B288" s="92" t="s">
        <v>8</v>
      </c>
      <c r="C288" s="92" t="s">
        <v>719</v>
      </c>
      <c r="D288" s="779">
        <v>67</v>
      </c>
      <c r="E288" s="779">
        <v>1</v>
      </c>
      <c r="F288" s="779">
        <v>7</v>
      </c>
      <c r="G288" s="779">
        <v>7</v>
      </c>
      <c r="H288" s="759">
        <v>3</v>
      </c>
      <c r="I288" s="93"/>
      <c r="J288" s="779">
        <v>19</v>
      </c>
      <c r="K288" s="113" t="s">
        <v>747</v>
      </c>
      <c r="L288" s="777">
        <v>18826.43</v>
      </c>
      <c r="M288" s="777">
        <v>15000</v>
      </c>
      <c r="N288" s="777">
        <v>9089.91</v>
      </c>
      <c r="O288" s="93">
        <v>1</v>
      </c>
    </row>
    <row r="289" spans="1:15" x14ac:dyDescent="0.2">
      <c r="A289" s="92">
        <v>5</v>
      </c>
      <c r="B289" s="92" t="s">
        <v>8</v>
      </c>
      <c r="C289" s="92" t="s">
        <v>719</v>
      </c>
      <c r="D289" s="779">
        <v>67</v>
      </c>
      <c r="E289" s="779">
        <v>1</v>
      </c>
      <c r="F289" s="779">
        <v>7</v>
      </c>
      <c r="G289" s="779">
        <v>7</v>
      </c>
      <c r="H289" s="759">
        <v>3</v>
      </c>
      <c r="I289" s="93"/>
      <c r="J289" s="779">
        <v>14</v>
      </c>
      <c r="K289" s="113" t="s">
        <v>748</v>
      </c>
      <c r="L289" s="777">
        <v>18750</v>
      </c>
      <c r="M289" s="777">
        <v>15000</v>
      </c>
      <c r="N289" s="777">
        <v>18750</v>
      </c>
      <c r="O289" s="93">
        <v>1</v>
      </c>
    </row>
    <row r="290" spans="1:15" x14ac:dyDescent="0.2">
      <c r="A290" s="92">
        <v>5</v>
      </c>
      <c r="B290" s="92" t="s">
        <v>8</v>
      </c>
      <c r="C290" s="92" t="s">
        <v>719</v>
      </c>
      <c r="D290" s="779">
        <v>67</v>
      </c>
      <c r="E290" s="779">
        <v>1</v>
      </c>
      <c r="F290" s="779">
        <v>7</v>
      </c>
      <c r="G290" s="779">
        <v>7</v>
      </c>
      <c r="H290" s="759">
        <v>3</v>
      </c>
      <c r="I290" s="93"/>
      <c r="J290" s="779">
        <v>13</v>
      </c>
      <c r="K290" s="113" t="s">
        <v>747</v>
      </c>
      <c r="L290" s="777">
        <v>282914.32</v>
      </c>
      <c r="M290" s="777">
        <v>222617.32</v>
      </c>
      <c r="N290" s="777">
        <v>259748.82</v>
      </c>
      <c r="O290" s="93">
        <v>16</v>
      </c>
    </row>
    <row r="291" spans="1:15" x14ac:dyDescent="0.2">
      <c r="A291" s="92">
        <v>5</v>
      </c>
      <c r="B291" s="92" t="s">
        <v>8</v>
      </c>
      <c r="C291" s="92" t="s">
        <v>719</v>
      </c>
      <c r="D291" s="779">
        <v>67</v>
      </c>
      <c r="E291" s="779">
        <v>1</v>
      </c>
      <c r="F291" s="779">
        <v>7</v>
      </c>
      <c r="G291" s="779">
        <v>7</v>
      </c>
      <c r="H291" s="759">
        <v>3</v>
      </c>
      <c r="I291" s="93"/>
      <c r="J291" s="779">
        <v>13</v>
      </c>
      <c r="K291" s="113" t="s">
        <v>749</v>
      </c>
      <c r="L291" s="777">
        <v>22440</v>
      </c>
      <c r="M291" s="777">
        <v>15000</v>
      </c>
      <c r="N291" s="777">
        <v>22440</v>
      </c>
      <c r="O291" s="93">
        <v>1</v>
      </c>
    </row>
    <row r="292" spans="1:15" x14ac:dyDescent="0.2">
      <c r="A292" s="92">
        <v>5</v>
      </c>
      <c r="B292" s="92" t="s">
        <v>8</v>
      </c>
      <c r="C292" s="92" t="s">
        <v>719</v>
      </c>
      <c r="D292" s="779">
        <v>67</v>
      </c>
      <c r="E292" s="779">
        <v>1</v>
      </c>
      <c r="F292" s="779">
        <v>7</v>
      </c>
      <c r="G292" s="779">
        <v>7</v>
      </c>
      <c r="H292" s="759">
        <v>3</v>
      </c>
      <c r="I292" s="93"/>
      <c r="J292" s="779">
        <v>13</v>
      </c>
      <c r="K292" s="113" t="s">
        <v>751</v>
      </c>
      <c r="L292" s="777">
        <v>99600.24</v>
      </c>
      <c r="M292" s="777">
        <v>73768</v>
      </c>
      <c r="N292" s="777">
        <v>99503.4</v>
      </c>
      <c r="O292" s="93">
        <v>5</v>
      </c>
    </row>
    <row r="293" spans="1:15" x14ac:dyDescent="0.2">
      <c r="A293" s="92">
        <v>5</v>
      </c>
      <c r="B293" s="92" t="s">
        <v>8</v>
      </c>
      <c r="C293" s="92" t="s">
        <v>719</v>
      </c>
      <c r="D293" s="779">
        <v>67</v>
      </c>
      <c r="E293" s="779">
        <v>1</v>
      </c>
      <c r="F293" s="779">
        <v>7</v>
      </c>
      <c r="G293" s="779">
        <v>7</v>
      </c>
      <c r="H293" s="759">
        <v>3</v>
      </c>
      <c r="I293" s="93"/>
      <c r="J293" s="779">
        <v>23</v>
      </c>
      <c r="K293" s="113" t="s">
        <v>747</v>
      </c>
      <c r="L293" s="777">
        <v>3052497.17</v>
      </c>
      <c r="M293" s="777">
        <v>2370759.83</v>
      </c>
      <c r="N293" s="777">
        <v>1647070.94</v>
      </c>
      <c r="O293" s="93">
        <v>19</v>
      </c>
    </row>
    <row r="294" spans="1:15" x14ac:dyDescent="0.2">
      <c r="A294" s="92">
        <v>5</v>
      </c>
      <c r="B294" s="92" t="s">
        <v>8</v>
      </c>
      <c r="C294" s="92" t="s">
        <v>719</v>
      </c>
      <c r="D294" s="779">
        <v>67</v>
      </c>
      <c r="E294" s="779">
        <v>1</v>
      </c>
      <c r="F294" s="779">
        <v>7</v>
      </c>
      <c r="G294" s="779">
        <v>7</v>
      </c>
      <c r="H294" s="759">
        <v>3</v>
      </c>
      <c r="I294" s="93"/>
      <c r="J294" s="779">
        <v>23</v>
      </c>
      <c r="K294" s="113" t="s">
        <v>748</v>
      </c>
      <c r="L294" s="777">
        <v>17513.36</v>
      </c>
      <c r="M294" s="777">
        <v>14010.69</v>
      </c>
      <c r="N294" s="777">
        <v>17513.36</v>
      </c>
      <c r="O294" s="93">
        <v>1</v>
      </c>
    </row>
    <row r="295" spans="1:15" x14ac:dyDescent="0.2">
      <c r="A295" s="92">
        <v>5</v>
      </c>
      <c r="B295" s="92" t="s">
        <v>8</v>
      </c>
      <c r="C295" s="92" t="s">
        <v>719</v>
      </c>
      <c r="D295" s="779">
        <v>67</v>
      </c>
      <c r="E295" s="779">
        <v>1</v>
      </c>
      <c r="F295" s="779">
        <v>7</v>
      </c>
      <c r="G295" s="779">
        <v>7</v>
      </c>
      <c r="H295" s="759">
        <v>3</v>
      </c>
      <c r="I295" s="93"/>
      <c r="J295" s="779">
        <v>23</v>
      </c>
      <c r="K295" s="113" t="s">
        <v>749</v>
      </c>
      <c r="L295" s="777">
        <v>20000</v>
      </c>
      <c r="M295" s="777">
        <v>15000</v>
      </c>
      <c r="N295" s="777">
        <v>20000</v>
      </c>
      <c r="O295" s="93">
        <v>1</v>
      </c>
    </row>
    <row r="296" spans="1:15" x14ac:dyDescent="0.2">
      <c r="A296" s="92">
        <v>5</v>
      </c>
      <c r="B296" s="92" t="s">
        <v>8</v>
      </c>
      <c r="C296" s="92" t="s">
        <v>719</v>
      </c>
      <c r="D296" s="779">
        <v>67</v>
      </c>
      <c r="E296" s="779">
        <v>1</v>
      </c>
      <c r="F296" s="779">
        <v>7</v>
      </c>
      <c r="G296" s="779">
        <v>7</v>
      </c>
      <c r="H296" s="93">
        <v>3</v>
      </c>
      <c r="I296" s="93"/>
      <c r="J296" s="779">
        <v>23</v>
      </c>
      <c r="K296" s="113" t="s">
        <v>750</v>
      </c>
      <c r="L296" s="777">
        <v>292638.33</v>
      </c>
      <c r="M296" s="777">
        <v>234110.66</v>
      </c>
      <c r="N296" s="777">
        <v>12258.45</v>
      </c>
      <c r="O296" s="93">
        <v>2</v>
      </c>
    </row>
    <row r="297" spans="1:15" x14ac:dyDescent="0.2">
      <c r="A297" s="92">
        <v>5</v>
      </c>
      <c r="B297" s="92" t="s">
        <v>8</v>
      </c>
      <c r="C297" s="92" t="s">
        <v>719</v>
      </c>
      <c r="D297" s="779">
        <v>67</v>
      </c>
      <c r="E297" s="779">
        <v>1</v>
      </c>
      <c r="F297" s="779">
        <v>7</v>
      </c>
      <c r="G297" s="779">
        <v>7</v>
      </c>
      <c r="H297" s="93">
        <v>3</v>
      </c>
      <c r="I297" s="93"/>
      <c r="J297" s="779">
        <v>23</v>
      </c>
      <c r="K297" s="113" t="s">
        <v>751</v>
      </c>
      <c r="L297" s="777">
        <v>356019.75</v>
      </c>
      <c r="M297" s="777">
        <v>270637.51</v>
      </c>
      <c r="N297" s="777">
        <v>190131.06</v>
      </c>
      <c r="O297" s="93">
        <v>5</v>
      </c>
    </row>
    <row r="298" spans="1:15" x14ac:dyDescent="0.2">
      <c r="A298" s="92">
        <v>5</v>
      </c>
      <c r="B298" s="92" t="s">
        <v>8</v>
      </c>
      <c r="C298" s="92" t="s">
        <v>719</v>
      </c>
      <c r="D298" s="779">
        <v>67</v>
      </c>
      <c r="E298" s="779">
        <v>1</v>
      </c>
      <c r="F298" s="779">
        <v>7</v>
      </c>
      <c r="G298" s="779">
        <v>7</v>
      </c>
      <c r="H298" s="93">
        <v>3</v>
      </c>
      <c r="I298" s="93"/>
      <c r="J298" s="779">
        <v>23</v>
      </c>
      <c r="K298" s="113" t="s">
        <v>752</v>
      </c>
      <c r="L298" s="777">
        <v>5803750.2999999998</v>
      </c>
      <c r="M298" s="777">
        <v>4795601.88</v>
      </c>
      <c r="N298" s="777">
        <v>3952802.17</v>
      </c>
      <c r="O298" s="93">
        <v>14</v>
      </c>
    </row>
    <row r="299" spans="1:15" x14ac:dyDescent="0.2">
      <c r="A299" s="92">
        <v>5</v>
      </c>
      <c r="B299" s="92" t="s">
        <v>8</v>
      </c>
      <c r="C299" s="92" t="s">
        <v>719</v>
      </c>
      <c r="D299" s="779">
        <v>67</v>
      </c>
      <c r="E299" s="779">
        <v>1</v>
      </c>
      <c r="F299" s="779">
        <v>7</v>
      </c>
      <c r="G299" s="779">
        <v>7</v>
      </c>
      <c r="H299" s="93">
        <v>3</v>
      </c>
      <c r="I299" s="93"/>
      <c r="J299" s="779">
        <v>24</v>
      </c>
      <c r="K299" s="113" t="s">
        <v>747</v>
      </c>
      <c r="L299" s="777">
        <v>961301.14</v>
      </c>
      <c r="M299" s="777">
        <v>698304.55</v>
      </c>
      <c r="N299" s="777">
        <v>677420.3</v>
      </c>
      <c r="O299" s="93">
        <v>50</v>
      </c>
    </row>
    <row r="300" spans="1:15" x14ac:dyDescent="0.2">
      <c r="A300" s="92">
        <v>5</v>
      </c>
      <c r="B300" s="92" t="s">
        <v>8</v>
      </c>
      <c r="C300" s="92" t="s">
        <v>719</v>
      </c>
      <c r="D300" s="779">
        <v>67</v>
      </c>
      <c r="E300" s="779">
        <v>1</v>
      </c>
      <c r="F300" s="779">
        <v>7</v>
      </c>
      <c r="G300" s="779">
        <v>7</v>
      </c>
      <c r="H300" s="93">
        <v>3</v>
      </c>
      <c r="I300" s="93"/>
      <c r="J300" s="779">
        <v>24</v>
      </c>
      <c r="K300" s="113" t="s">
        <v>748</v>
      </c>
      <c r="L300" s="777">
        <v>290135.28000000003</v>
      </c>
      <c r="M300" s="777">
        <v>198674.78</v>
      </c>
      <c r="N300" s="777">
        <v>257838.6</v>
      </c>
      <c r="O300" s="93">
        <v>14</v>
      </c>
    </row>
    <row r="301" spans="1:15" x14ac:dyDescent="0.2">
      <c r="A301" s="92">
        <v>5</v>
      </c>
      <c r="B301" s="92" t="s">
        <v>8</v>
      </c>
      <c r="C301" s="92" t="s">
        <v>719</v>
      </c>
      <c r="D301" s="779">
        <v>67</v>
      </c>
      <c r="E301" s="779">
        <v>1</v>
      </c>
      <c r="F301" s="779">
        <v>7</v>
      </c>
      <c r="G301" s="779">
        <v>7</v>
      </c>
      <c r="H301" s="93">
        <v>3</v>
      </c>
      <c r="I301" s="93"/>
      <c r="J301" s="779">
        <v>24</v>
      </c>
      <c r="K301" s="113" t="s">
        <v>749</v>
      </c>
      <c r="L301" s="777">
        <v>220261.4</v>
      </c>
      <c r="M301" s="777">
        <v>170433.94</v>
      </c>
      <c r="N301" s="777">
        <v>182060.41</v>
      </c>
      <c r="O301" s="93">
        <v>12</v>
      </c>
    </row>
    <row r="302" spans="1:15" x14ac:dyDescent="0.2">
      <c r="A302" s="92">
        <v>5</v>
      </c>
      <c r="B302" s="92" t="s">
        <v>8</v>
      </c>
      <c r="C302" s="92" t="s">
        <v>719</v>
      </c>
      <c r="D302" s="779">
        <v>67</v>
      </c>
      <c r="E302" s="779">
        <v>1</v>
      </c>
      <c r="F302" s="779">
        <v>7</v>
      </c>
      <c r="G302" s="779">
        <v>7</v>
      </c>
      <c r="H302" s="93">
        <v>3</v>
      </c>
      <c r="I302" s="93"/>
      <c r="J302" s="779">
        <v>24</v>
      </c>
      <c r="K302" s="113" t="s">
        <v>750</v>
      </c>
      <c r="L302" s="777">
        <v>18915</v>
      </c>
      <c r="M302" s="777">
        <v>15000</v>
      </c>
      <c r="N302" s="777">
        <v>18915</v>
      </c>
      <c r="O302" s="93">
        <v>1</v>
      </c>
    </row>
    <row r="303" spans="1:15" x14ac:dyDescent="0.2">
      <c r="A303" s="92">
        <v>5</v>
      </c>
      <c r="B303" s="92" t="s">
        <v>8</v>
      </c>
      <c r="C303" s="92" t="s">
        <v>719</v>
      </c>
      <c r="D303" s="779">
        <v>67</v>
      </c>
      <c r="E303" s="779">
        <v>1</v>
      </c>
      <c r="F303" s="779">
        <v>7</v>
      </c>
      <c r="G303" s="779">
        <v>7</v>
      </c>
      <c r="H303" s="93">
        <v>3</v>
      </c>
      <c r="I303" s="93"/>
      <c r="J303" s="779">
        <v>24</v>
      </c>
      <c r="K303" s="113" t="s">
        <v>751</v>
      </c>
      <c r="L303" s="777">
        <v>475607.58</v>
      </c>
      <c r="M303" s="777">
        <v>359006.76</v>
      </c>
      <c r="N303" s="777">
        <v>333489.95</v>
      </c>
      <c r="O303" s="93">
        <v>25</v>
      </c>
    </row>
    <row r="304" spans="1:15" x14ac:dyDescent="0.2">
      <c r="A304" s="92">
        <v>5</v>
      </c>
      <c r="B304" s="92" t="s">
        <v>8</v>
      </c>
      <c r="C304" s="92" t="s">
        <v>719</v>
      </c>
      <c r="D304" s="779">
        <v>67</v>
      </c>
      <c r="E304" s="779">
        <v>1</v>
      </c>
      <c r="F304" s="779">
        <v>7</v>
      </c>
      <c r="G304" s="779">
        <v>7</v>
      </c>
      <c r="H304" s="93">
        <v>3</v>
      </c>
      <c r="I304" s="93"/>
      <c r="J304" s="779">
        <v>24</v>
      </c>
      <c r="K304" s="113" t="s">
        <v>752</v>
      </c>
      <c r="L304" s="777">
        <v>39150</v>
      </c>
      <c r="M304" s="777">
        <v>30000</v>
      </c>
      <c r="N304" s="777">
        <v>35550</v>
      </c>
      <c r="O304" s="93">
        <v>2</v>
      </c>
    </row>
    <row r="305" spans="1:15" x14ac:dyDescent="0.2">
      <c r="A305" s="92">
        <v>5</v>
      </c>
      <c r="B305" s="92" t="s">
        <v>8</v>
      </c>
      <c r="C305" s="92" t="s">
        <v>719</v>
      </c>
      <c r="D305" s="779">
        <v>67</v>
      </c>
      <c r="E305" s="779">
        <v>1</v>
      </c>
      <c r="F305" s="779">
        <v>7</v>
      </c>
      <c r="G305" s="779">
        <v>7</v>
      </c>
      <c r="H305" s="93">
        <v>3</v>
      </c>
      <c r="I305" s="93"/>
      <c r="J305" s="779">
        <v>7</v>
      </c>
      <c r="K305" s="113" t="s">
        <v>747</v>
      </c>
      <c r="L305" s="777">
        <v>703837.63</v>
      </c>
      <c r="M305" s="777">
        <v>527628.15</v>
      </c>
      <c r="N305" s="777">
        <v>488021.33</v>
      </c>
      <c r="O305" s="93">
        <v>36</v>
      </c>
    </row>
    <row r="306" spans="1:15" x14ac:dyDescent="0.2">
      <c r="A306" s="92">
        <v>5</v>
      </c>
      <c r="B306" s="92" t="s">
        <v>8</v>
      </c>
      <c r="C306" s="92" t="s">
        <v>719</v>
      </c>
      <c r="D306" s="779">
        <v>67</v>
      </c>
      <c r="E306" s="779">
        <v>1</v>
      </c>
      <c r="F306" s="779">
        <v>7</v>
      </c>
      <c r="G306" s="779">
        <v>7</v>
      </c>
      <c r="H306" s="93">
        <v>3</v>
      </c>
      <c r="I306" s="93"/>
      <c r="J306" s="779">
        <v>7</v>
      </c>
      <c r="K306" s="113" t="s">
        <v>748</v>
      </c>
      <c r="L306" s="777">
        <v>345728.06</v>
      </c>
      <c r="M306" s="777">
        <v>257848.42</v>
      </c>
      <c r="N306" s="777">
        <v>264967</v>
      </c>
      <c r="O306" s="93">
        <v>18</v>
      </c>
    </row>
    <row r="307" spans="1:15" x14ac:dyDescent="0.2">
      <c r="A307" s="92">
        <v>5</v>
      </c>
      <c r="B307" s="92" t="s">
        <v>8</v>
      </c>
      <c r="C307" s="92" t="s">
        <v>719</v>
      </c>
      <c r="D307" s="779">
        <v>67</v>
      </c>
      <c r="E307" s="779">
        <v>1</v>
      </c>
      <c r="F307" s="779">
        <v>7</v>
      </c>
      <c r="G307" s="779">
        <v>7</v>
      </c>
      <c r="H307" s="93">
        <v>3</v>
      </c>
      <c r="I307" s="93"/>
      <c r="J307" s="779">
        <v>7</v>
      </c>
      <c r="K307" s="113" t="s">
        <v>749</v>
      </c>
      <c r="L307" s="777">
        <v>76322.22</v>
      </c>
      <c r="M307" s="777">
        <v>60000</v>
      </c>
      <c r="N307" s="777">
        <v>53427.51</v>
      </c>
      <c r="O307" s="93">
        <v>4</v>
      </c>
    </row>
    <row r="308" spans="1:15" x14ac:dyDescent="0.2">
      <c r="A308" s="92">
        <v>5</v>
      </c>
      <c r="B308" s="92" t="s">
        <v>8</v>
      </c>
      <c r="C308" s="92" t="s">
        <v>719</v>
      </c>
      <c r="D308" s="779">
        <v>67</v>
      </c>
      <c r="E308" s="779">
        <v>1</v>
      </c>
      <c r="F308" s="779">
        <v>7</v>
      </c>
      <c r="G308" s="779">
        <v>7</v>
      </c>
      <c r="H308" s="93">
        <v>3</v>
      </c>
      <c r="I308" s="93"/>
      <c r="J308" s="779">
        <v>7</v>
      </c>
      <c r="K308" s="113" t="s">
        <v>750</v>
      </c>
      <c r="L308" s="777">
        <v>82821.8</v>
      </c>
      <c r="M308" s="777">
        <v>58353.440000000002</v>
      </c>
      <c r="N308" s="777">
        <v>82212.800000000003</v>
      </c>
      <c r="O308" s="93">
        <v>4</v>
      </c>
    </row>
    <row r="309" spans="1:15" x14ac:dyDescent="0.2">
      <c r="A309" s="92">
        <v>5</v>
      </c>
      <c r="B309" s="92" t="s">
        <v>8</v>
      </c>
      <c r="C309" s="92" t="s">
        <v>719</v>
      </c>
      <c r="D309" s="779">
        <v>67</v>
      </c>
      <c r="E309" s="779">
        <v>1</v>
      </c>
      <c r="F309" s="779">
        <v>7</v>
      </c>
      <c r="G309" s="779">
        <v>7</v>
      </c>
      <c r="H309" s="93">
        <v>3</v>
      </c>
      <c r="I309" s="93"/>
      <c r="J309" s="779">
        <v>7</v>
      </c>
      <c r="K309" s="113" t="s">
        <v>751</v>
      </c>
      <c r="L309" s="777">
        <v>238754.93</v>
      </c>
      <c r="M309" s="777">
        <v>185179.37</v>
      </c>
      <c r="N309" s="777">
        <v>194160.78</v>
      </c>
      <c r="O309" s="93">
        <v>13</v>
      </c>
    </row>
    <row r="310" spans="1:15" x14ac:dyDescent="0.2">
      <c r="A310" s="92">
        <v>5</v>
      </c>
      <c r="B310" s="92" t="s">
        <v>8</v>
      </c>
      <c r="C310" s="92" t="s">
        <v>719</v>
      </c>
      <c r="D310" s="779">
        <v>67</v>
      </c>
      <c r="E310" s="779">
        <v>1</v>
      </c>
      <c r="F310" s="779">
        <v>7</v>
      </c>
      <c r="G310" s="779">
        <v>7</v>
      </c>
      <c r="H310" s="93">
        <v>3</v>
      </c>
      <c r="I310" s="93"/>
      <c r="J310" s="779">
        <v>7</v>
      </c>
      <c r="K310" s="113" t="s">
        <v>752</v>
      </c>
      <c r="L310" s="777">
        <v>102856.5</v>
      </c>
      <c r="M310" s="777">
        <v>44245.2</v>
      </c>
      <c r="N310" s="777">
        <v>80715.100000000006</v>
      </c>
      <c r="O310" s="93">
        <v>3</v>
      </c>
    </row>
    <row r="311" spans="1:15" x14ac:dyDescent="0.2">
      <c r="A311" s="92">
        <v>5</v>
      </c>
      <c r="B311" s="92" t="s">
        <v>8</v>
      </c>
      <c r="C311" s="92" t="s">
        <v>719</v>
      </c>
      <c r="D311" s="779">
        <v>67</v>
      </c>
      <c r="E311" s="779">
        <v>1</v>
      </c>
      <c r="F311" s="779">
        <v>7</v>
      </c>
      <c r="G311" s="779">
        <v>7</v>
      </c>
      <c r="H311" s="93">
        <v>3</v>
      </c>
      <c r="I311" s="93"/>
      <c r="J311" s="779">
        <v>21</v>
      </c>
      <c r="K311" s="113" t="s">
        <v>747</v>
      </c>
      <c r="L311" s="777">
        <v>18751.669999999998</v>
      </c>
      <c r="M311" s="777">
        <v>15000</v>
      </c>
      <c r="N311" s="777">
        <v>18751.669999999998</v>
      </c>
      <c r="O311" s="93">
        <v>1</v>
      </c>
    </row>
    <row r="312" spans="1:15" x14ac:dyDescent="0.2">
      <c r="A312" s="92">
        <v>5</v>
      </c>
      <c r="B312" s="92" t="s">
        <v>8</v>
      </c>
      <c r="C312" s="92" t="s">
        <v>719</v>
      </c>
      <c r="D312" s="779">
        <v>67</v>
      </c>
      <c r="E312" s="779">
        <v>1</v>
      </c>
      <c r="F312" s="779">
        <v>7</v>
      </c>
      <c r="G312" s="779">
        <v>7</v>
      </c>
      <c r="H312" s="93">
        <v>3</v>
      </c>
      <c r="I312" s="93"/>
      <c r="J312" s="779">
        <v>21</v>
      </c>
      <c r="K312" s="113" t="s">
        <v>751</v>
      </c>
      <c r="L312" s="777">
        <v>18750</v>
      </c>
      <c r="M312" s="777">
        <v>15000</v>
      </c>
      <c r="N312" s="777">
        <v>18750</v>
      </c>
      <c r="O312" s="93">
        <v>1</v>
      </c>
    </row>
    <row r="313" spans="1:15" x14ac:dyDescent="0.2">
      <c r="A313" s="92">
        <v>5</v>
      </c>
      <c r="B313" s="92" t="s">
        <v>8</v>
      </c>
      <c r="C313" s="92" t="s">
        <v>719</v>
      </c>
      <c r="D313" s="779">
        <v>67</v>
      </c>
      <c r="E313" s="779">
        <v>1</v>
      </c>
      <c r="F313" s="779">
        <v>7</v>
      </c>
      <c r="G313" s="779">
        <v>7</v>
      </c>
      <c r="H313" s="93">
        <v>3</v>
      </c>
      <c r="I313" s="93"/>
      <c r="J313" s="779">
        <v>4</v>
      </c>
      <c r="K313" s="113" t="s">
        <v>747</v>
      </c>
      <c r="L313" s="777">
        <v>71347.09</v>
      </c>
      <c r="M313" s="777">
        <v>43997.67</v>
      </c>
      <c r="N313" s="777">
        <v>58464</v>
      </c>
      <c r="O313" s="93">
        <v>3</v>
      </c>
    </row>
    <row r="314" spans="1:15" x14ac:dyDescent="0.2">
      <c r="A314" s="92">
        <v>5</v>
      </c>
      <c r="B314" s="92" t="s">
        <v>8</v>
      </c>
      <c r="C314" s="92" t="s">
        <v>719</v>
      </c>
      <c r="D314" s="779">
        <v>67</v>
      </c>
      <c r="E314" s="779">
        <v>1</v>
      </c>
      <c r="F314" s="779">
        <v>7</v>
      </c>
      <c r="G314" s="779">
        <v>7</v>
      </c>
      <c r="H314" s="93">
        <v>3</v>
      </c>
      <c r="I314" s="93"/>
      <c r="J314" s="779">
        <v>4</v>
      </c>
      <c r="K314" s="113" t="s">
        <v>748</v>
      </c>
      <c r="L314" s="777">
        <v>19000</v>
      </c>
      <c r="M314" s="777">
        <v>15000</v>
      </c>
      <c r="N314" s="777">
        <v>18681.259999999998</v>
      </c>
      <c r="O314" s="93">
        <v>1</v>
      </c>
    </row>
    <row r="315" spans="1:15" x14ac:dyDescent="0.2">
      <c r="A315" s="92">
        <v>5</v>
      </c>
      <c r="B315" s="92" t="s">
        <v>8</v>
      </c>
      <c r="C315" s="92" t="s">
        <v>719</v>
      </c>
      <c r="D315" s="779">
        <v>67</v>
      </c>
      <c r="E315" s="779">
        <v>1</v>
      </c>
      <c r="F315" s="779">
        <v>7</v>
      </c>
      <c r="G315" s="779">
        <v>7</v>
      </c>
      <c r="H315" s="93">
        <v>3</v>
      </c>
      <c r="I315" s="93"/>
      <c r="J315" s="779">
        <v>4</v>
      </c>
      <c r="K315" s="113" t="s">
        <v>749</v>
      </c>
      <c r="L315" s="777">
        <v>19298</v>
      </c>
      <c r="M315" s="777">
        <v>14960</v>
      </c>
      <c r="N315" s="777">
        <v>18864.150000000001</v>
      </c>
      <c r="O315" s="93">
        <v>1</v>
      </c>
    </row>
    <row r="316" spans="1:15" x14ac:dyDescent="0.2">
      <c r="A316" s="92">
        <v>5</v>
      </c>
      <c r="B316" s="92" t="s">
        <v>8</v>
      </c>
      <c r="C316" s="92" t="s">
        <v>719</v>
      </c>
      <c r="D316" s="779">
        <v>67</v>
      </c>
      <c r="E316" s="779">
        <v>1</v>
      </c>
      <c r="F316" s="779">
        <v>7</v>
      </c>
      <c r="G316" s="779">
        <v>7</v>
      </c>
      <c r="H316" s="93">
        <v>3</v>
      </c>
      <c r="I316" s="93"/>
      <c r="J316" s="779">
        <v>4</v>
      </c>
      <c r="K316" s="113" t="s">
        <v>751</v>
      </c>
      <c r="L316" s="777">
        <v>46706.3</v>
      </c>
      <c r="M316" s="777">
        <v>37101.040000000001</v>
      </c>
      <c r="N316" s="777">
        <v>38352</v>
      </c>
      <c r="O316" s="93">
        <v>3</v>
      </c>
    </row>
    <row r="317" spans="1:15" x14ac:dyDescent="0.2">
      <c r="A317" s="92">
        <v>5</v>
      </c>
      <c r="B317" s="92" t="s">
        <v>8</v>
      </c>
      <c r="C317" s="92" t="s">
        <v>719</v>
      </c>
      <c r="D317" s="779">
        <v>67</v>
      </c>
      <c r="E317" s="779">
        <v>1</v>
      </c>
      <c r="F317" s="779">
        <v>7</v>
      </c>
      <c r="G317" s="779">
        <v>7</v>
      </c>
      <c r="H317" s="93">
        <v>3</v>
      </c>
      <c r="I317" s="93"/>
      <c r="J317" s="779">
        <v>20</v>
      </c>
      <c r="K317" s="113" t="s">
        <v>747</v>
      </c>
      <c r="L317" s="777">
        <v>75371.95</v>
      </c>
      <c r="M317" s="777">
        <v>58433.55</v>
      </c>
      <c r="N317" s="777">
        <v>44074.52</v>
      </c>
      <c r="O317" s="93">
        <v>4</v>
      </c>
    </row>
    <row r="318" spans="1:15" x14ac:dyDescent="0.2">
      <c r="A318" s="92">
        <v>5</v>
      </c>
      <c r="B318" s="92" t="s">
        <v>8</v>
      </c>
      <c r="C318" s="92" t="s">
        <v>719</v>
      </c>
      <c r="D318" s="779">
        <v>67</v>
      </c>
      <c r="E318" s="779">
        <v>1</v>
      </c>
      <c r="F318" s="779">
        <v>7</v>
      </c>
      <c r="G318" s="779">
        <v>7</v>
      </c>
      <c r="H318" s="93">
        <v>3</v>
      </c>
      <c r="I318" s="93"/>
      <c r="J318" s="779">
        <v>20</v>
      </c>
      <c r="K318" s="113" t="s">
        <v>748</v>
      </c>
      <c r="L318" s="777">
        <v>61848.88</v>
      </c>
      <c r="M318" s="777">
        <v>44951.9</v>
      </c>
      <c r="N318" s="777">
        <v>52985.8</v>
      </c>
      <c r="O318" s="93">
        <v>3</v>
      </c>
    </row>
    <row r="319" spans="1:15" x14ac:dyDescent="0.2">
      <c r="A319" s="92">
        <v>5</v>
      </c>
      <c r="B319" s="92" t="s">
        <v>8</v>
      </c>
      <c r="C319" s="92" t="s">
        <v>719</v>
      </c>
      <c r="D319" s="779">
        <v>67</v>
      </c>
      <c r="E319" s="779">
        <v>1</v>
      </c>
      <c r="F319" s="779">
        <v>7</v>
      </c>
      <c r="G319" s="779">
        <v>7</v>
      </c>
      <c r="H319" s="93">
        <v>3</v>
      </c>
      <c r="I319" s="93"/>
      <c r="J319" s="779">
        <v>20</v>
      </c>
      <c r="K319" s="113" t="s">
        <v>749</v>
      </c>
      <c r="L319" s="777">
        <v>10998</v>
      </c>
      <c r="M319" s="777">
        <v>8798.4</v>
      </c>
      <c r="N319" s="777">
        <v>10998</v>
      </c>
      <c r="O319" s="93">
        <v>1</v>
      </c>
    </row>
    <row r="320" spans="1:15" x14ac:dyDescent="0.2">
      <c r="A320" s="92">
        <v>5</v>
      </c>
      <c r="B320" s="92" t="s">
        <v>8</v>
      </c>
      <c r="C320" s="92" t="s">
        <v>719</v>
      </c>
      <c r="D320" s="779">
        <v>67</v>
      </c>
      <c r="E320" s="779">
        <v>1</v>
      </c>
      <c r="F320" s="779">
        <v>7</v>
      </c>
      <c r="G320" s="779">
        <v>7</v>
      </c>
      <c r="H320" s="93">
        <v>3</v>
      </c>
      <c r="I320" s="93"/>
      <c r="J320" s="779">
        <v>20</v>
      </c>
      <c r="K320" s="113" t="s">
        <v>750</v>
      </c>
      <c r="L320" s="777">
        <v>37363.56</v>
      </c>
      <c r="M320" s="777">
        <v>29090.400000000001</v>
      </c>
      <c r="N320" s="777">
        <v>37363.56</v>
      </c>
      <c r="O320" s="93">
        <v>2</v>
      </c>
    </row>
    <row r="321" spans="1:15" x14ac:dyDescent="0.2">
      <c r="A321" s="92">
        <v>5</v>
      </c>
      <c r="B321" s="92" t="s">
        <v>8</v>
      </c>
      <c r="C321" s="92" t="s">
        <v>719</v>
      </c>
      <c r="D321" s="779">
        <v>67</v>
      </c>
      <c r="E321" s="779">
        <v>1</v>
      </c>
      <c r="F321" s="779">
        <v>7</v>
      </c>
      <c r="G321" s="779">
        <v>7</v>
      </c>
      <c r="H321" s="93">
        <v>3</v>
      </c>
      <c r="I321" s="93"/>
      <c r="J321" s="779">
        <v>20</v>
      </c>
      <c r="K321" s="113" t="s">
        <v>751</v>
      </c>
      <c r="L321" s="777">
        <v>22800</v>
      </c>
      <c r="M321" s="777">
        <v>15000</v>
      </c>
      <c r="N321" s="777">
        <v>22800</v>
      </c>
      <c r="O321" s="93">
        <v>1</v>
      </c>
    </row>
    <row r="322" spans="1:15" x14ac:dyDescent="0.2">
      <c r="A322" s="92">
        <v>5</v>
      </c>
      <c r="B322" s="92" t="s">
        <v>8</v>
      </c>
      <c r="C322" s="92" t="s">
        <v>719</v>
      </c>
      <c r="D322" s="779">
        <v>67</v>
      </c>
      <c r="E322" s="779">
        <v>1</v>
      </c>
      <c r="F322" s="779">
        <v>7</v>
      </c>
      <c r="G322" s="779">
        <v>7</v>
      </c>
      <c r="H322" s="93">
        <v>3</v>
      </c>
      <c r="I322" s="93"/>
      <c r="J322" s="779">
        <v>3</v>
      </c>
      <c r="K322" s="113" t="s">
        <v>747</v>
      </c>
      <c r="L322" s="777">
        <v>99254.21</v>
      </c>
      <c r="M322" s="777">
        <v>74960</v>
      </c>
      <c r="N322" s="777">
        <v>72094.009999999995</v>
      </c>
      <c r="O322" s="93">
        <v>6</v>
      </c>
    </row>
    <row r="323" spans="1:15" x14ac:dyDescent="0.2">
      <c r="A323" s="92">
        <v>5</v>
      </c>
      <c r="B323" s="92" t="s">
        <v>8</v>
      </c>
      <c r="C323" s="92" t="s">
        <v>719</v>
      </c>
      <c r="D323" s="779">
        <v>67</v>
      </c>
      <c r="E323" s="779">
        <v>1</v>
      </c>
      <c r="F323" s="779">
        <v>7</v>
      </c>
      <c r="G323" s="779">
        <v>7</v>
      </c>
      <c r="H323" s="93">
        <v>3</v>
      </c>
      <c r="I323" s="93"/>
      <c r="J323" s="779">
        <v>3</v>
      </c>
      <c r="K323" s="113" t="s">
        <v>748</v>
      </c>
      <c r="L323" s="777">
        <v>100743</v>
      </c>
      <c r="M323" s="777">
        <v>60000</v>
      </c>
      <c r="N323" s="777">
        <v>25223.62</v>
      </c>
      <c r="O323" s="93">
        <v>4</v>
      </c>
    </row>
    <row r="324" spans="1:15" x14ac:dyDescent="0.2">
      <c r="A324" s="92">
        <v>5</v>
      </c>
      <c r="B324" s="92" t="s">
        <v>8</v>
      </c>
      <c r="C324" s="92" t="s">
        <v>719</v>
      </c>
      <c r="D324" s="779">
        <v>67</v>
      </c>
      <c r="E324" s="779">
        <v>1</v>
      </c>
      <c r="F324" s="779">
        <v>7</v>
      </c>
      <c r="G324" s="779">
        <v>7</v>
      </c>
      <c r="H324" s="93">
        <v>3</v>
      </c>
      <c r="I324" s="93"/>
      <c r="J324" s="779">
        <v>3</v>
      </c>
      <c r="K324" s="113" t="s">
        <v>749</v>
      </c>
      <c r="L324" s="777">
        <v>73071.199999999997</v>
      </c>
      <c r="M324" s="777">
        <v>44365.760000000002</v>
      </c>
      <c r="N324" s="777">
        <v>73071.199999999997</v>
      </c>
      <c r="O324" s="93">
        <v>3</v>
      </c>
    </row>
    <row r="325" spans="1:15" x14ac:dyDescent="0.2">
      <c r="A325" s="92">
        <v>5</v>
      </c>
      <c r="B325" s="92" t="s">
        <v>8</v>
      </c>
      <c r="C325" s="92" t="s">
        <v>719</v>
      </c>
      <c r="D325" s="779">
        <v>67</v>
      </c>
      <c r="E325" s="779">
        <v>1</v>
      </c>
      <c r="F325" s="779">
        <v>7</v>
      </c>
      <c r="G325" s="779">
        <v>7</v>
      </c>
      <c r="H325" s="93">
        <v>3</v>
      </c>
      <c r="I325" s="93"/>
      <c r="J325" s="779">
        <v>3</v>
      </c>
      <c r="K325" s="113" t="s">
        <v>750</v>
      </c>
      <c r="L325" s="777">
        <v>71034</v>
      </c>
      <c r="M325" s="777">
        <v>29855.200000000001</v>
      </c>
      <c r="N325" s="777">
        <v>52465</v>
      </c>
      <c r="O325" s="93">
        <v>2</v>
      </c>
    </row>
    <row r="326" spans="1:15" x14ac:dyDescent="0.2">
      <c r="A326" s="92">
        <v>5</v>
      </c>
      <c r="B326" s="92" t="s">
        <v>8</v>
      </c>
      <c r="C326" s="92" t="s">
        <v>719</v>
      </c>
      <c r="D326" s="779">
        <v>67</v>
      </c>
      <c r="E326" s="779">
        <v>1</v>
      </c>
      <c r="F326" s="779">
        <v>7</v>
      </c>
      <c r="G326" s="779">
        <v>7</v>
      </c>
      <c r="H326" s="93">
        <v>3</v>
      </c>
      <c r="I326" s="93"/>
      <c r="J326" s="779">
        <v>3</v>
      </c>
      <c r="K326" s="113" t="s">
        <v>751</v>
      </c>
      <c r="L326" s="777">
        <v>188546.39</v>
      </c>
      <c r="M326" s="777">
        <v>138285.09</v>
      </c>
      <c r="N326" s="777">
        <v>133626.51999999999</v>
      </c>
      <c r="O326" s="93">
        <v>10</v>
      </c>
    </row>
    <row r="327" spans="1:15" x14ac:dyDescent="0.2">
      <c r="A327" s="92">
        <v>5</v>
      </c>
      <c r="B327" s="92" t="s">
        <v>8</v>
      </c>
      <c r="C327" s="92" t="s">
        <v>719</v>
      </c>
      <c r="D327" s="779">
        <v>67</v>
      </c>
      <c r="E327" s="779">
        <v>1</v>
      </c>
      <c r="F327" s="779">
        <v>7</v>
      </c>
      <c r="G327" s="779">
        <v>7</v>
      </c>
      <c r="H327" s="93">
        <v>3</v>
      </c>
      <c r="I327" s="93"/>
      <c r="J327" s="779">
        <v>5</v>
      </c>
      <c r="K327" s="113" t="s">
        <v>748</v>
      </c>
      <c r="L327" s="777">
        <v>18849.16</v>
      </c>
      <c r="M327" s="777">
        <v>15000</v>
      </c>
      <c r="N327" s="777">
        <v>0</v>
      </c>
      <c r="O327" s="93">
        <v>1</v>
      </c>
    </row>
    <row r="328" spans="1:15" x14ac:dyDescent="0.2">
      <c r="A328" s="92">
        <v>5</v>
      </c>
      <c r="B328" s="92" t="s">
        <v>8</v>
      </c>
      <c r="C328" s="92" t="s">
        <v>719</v>
      </c>
      <c r="D328" s="779">
        <v>67</v>
      </c>
      <c r="E328" s="779">
        <v>1</v>
      </c>
      <c r="F328" s="779">
        <v>7</v>
      </c>
      <c r="G328" s="779">
        <v>7</v>
      </c>
      <c r="H328" s="93">
        <v>3</v>
      </c>
      <c r="I328" s="93"/>
      <c r="J328" s="779">
        <v>15</v>
      </c>
      <c r="K328" s="113" t="s">
        <v>747</v>
      </c>
      <c r="L328" s="777">
        <v>210514.63</v>
      </c>
      <c r="M328" s="777">
        <v>162094.56</v>
      </c>
      <c r="N328" s="777">
        <v>175631.66</v>
      </c>
      <c r="O328" s="93">
        <v>11</v>
      </c>
    </row>
    <row r="329" spans="1:15" x14ac:dyDescent="0.2">
      <c r="A329" s="92">
        <v>5</v>
      </c>
      <c r="B329" s="92" t="s">
        <v>8</v>
      </c>
      <c r="C329" s="92" t="s">
        <v>719</v>
      </c>
      <c r="D329" s="779">
        <v>67</v>
      </c>
      <c r="E329" s="779">
        <v>1</v>
      </c>
      <c r="F329" s="779">
        <v>7</v>
      </c>
      <c r="G329" s="779">
        <v>7</v>
      </c>
      <c r="H329" s="93">
        <v>3</v>
      </c>
      <c r="I329" s="93"/>
      <c r="J329" s="779">
        <v>15</v>
      </c>
      <c r="K329" s="113" t="s">
        <v>748</v>
      </c>
      <c r="L329" s="777">
        <v>94846.03</v>
      </c>
      <c r="M329" s="777">
        <v>73331.13</v>
      </c>
      <c r="N329" s="777">
        <v>94116.96</v>
      </c>
      <c r="O329" s="93">
        <v>5</v>
      </c>
    </row>
    <row r="330" spans="1:15" x14ac:dyDescent="0.2">
      <c r="A330" s="92">
        <v>5</v>
      </c>
      <c r="B330" s="92" t="s">
        <v>8</v>
      </c>
      <c r="C330" s="92" t="s">
        <v>719</v>
      </c>
      <c r="D330" s="779">
        <v>67</v>
      </c>
      <c r="E330" s="779">
        <v>1</v>
      </c>
      <c r="F330" s="779">
        <v>7</v>
      </c>
      <c r="G330" s="779">
        <v>7</v>
      </c>
      <c r="H330" s="93">
        <v>3</v>
      </c>
      <c r="I330" s="93"/>
      <c r="J330" s="779">
        <v>15</v>
      </c>
      <c r="K330" s="113" t="s">
        <v>749</v>
      </c>
      <c r="L330" s="777">
        <v>57066.09</v>
      </c>
      <c r="M330" s="777">
        <v>44921.03</v>
      </c>
      <c r="N330" s="777">
        <v>57066.09</v>
      </c>
      <c r="O330" s="93">
        <v>3</v>
      </c>
    </row>
    <row r="331" spans="1:15" x14ac:dyDescent="0.2">
      <c r="A331" s="92">
        <v>5</v>
      </c>
      <c r="B331" s="92" t="s">
        <v>8</v>
      </c>
      <c r="C331" s="92" t="s">
        <v>719</v>
      </c>
      <c r="D331" s="779">
        <v>67</v>
      </c>
      <c r="E331" s="779">
        <v>1</v>
      </c>
      <c r="F331" s="779">
        <v>7</v>
      </c>
      <c r="G331" s="779">
        <v>7</v>
      </c>
      <c r="H331" s="93">
        <v>3</v>
      </c>
      <c r="I331" s="93"/>
      <c r="J331" s="779">
        <v>15</v>
      </c>
      <c r="K331" s="113" t="s">
        <v>750</v>
      </c>
      <c r="L331" s="777">
        <v>48872.46</v>
      </c>
      <c r="M331" s="777">
        <v>30000</v>
      </c>
      <c r="N331" s="777">
        <v>20091</v>
      </c>
      <c r="O331" s="93">
        <v>2</v>
      </c>
    </row>
    <row r="332" spans="1:15" x14ac:dyDescent="0.2">
      <c r="A332" s="92">
        <v>5</v>
      </c>
      <c r="B332" s="92" t="s">
        <v>8</v>
      </c>
      <c r="C332" s="92" t="s">
        <v>719</v>
      </c>
      <c r="D332" s="779">
        <v>67</v>
      </c>
      <c r="E332" s="779">
        <v>1</v>
      </c>
      <c r="F332" s="779">
        <v>7</v>
      </c>
      <c r="G332" s="779">
        <v>7</v>
      </c>
      <c r="H332" s="93">
        <v>3</v>
      </c>
      <c r="I332" s="93"/>
      <c r="J332" s="779">
        <v>15</v>
      </c>
      <c r="K332" s="113" t="s">
        <v>751</v>
      </c>
      <c r="L332" s="777">
        <v>169367.43</v>
      </c>
      <c r="M332" s="777">
        <v>131457.85999999999</v>
      </c>
      <c r="N332" s="777">
        <v>123964.21</v>
      </c>
      <c r="O332" s="93">
        <v>9</v>
      </c>
    </row>
    <row r="333" spans="1:15" x14ac:dyDescent="0.2">
      <c r="A333" s="92">
        <v>5</v>
      </c>
      <c r="B333" s="92" t="s">
        <v>8</v>
      </c>
      <c r="C333" s="92" t="s">
        <v>719</v>
      </c>
      <c r="D333" s="779">
        <v>67</v>
      </c>
      <c r="E333" s="779">
        <v>1</v>
      </c>
      <c r="F333" s="779">
        <v>7</v>
      </c>
      <c r="G333" s="779">
        <v>7</v>
      </c>
      <c r="H333" s="93">
        <v>3</v>
      </c>
      <c r="I333" s="93"/>
      <c r="J333" s="779">
        <v>12</v>
      </c>
      <c r="K333" s="113" t="s">
        <v>747</v>
      </c>
      <c r="L333" s="777">
        <v>13460.44</v>
      </c>
      <c r="M333" s="777">
        <v>10768.35</v>
      </c>
      <c r="N333" s="777">
        <v>12365.5</v>
      </c>
      <c r="O333" s="93">
        <v>1</v>
      </c>
    </row>
    <row r="334" spans="1:15" x14ac:dyDescent="0.2">
      <c r="A334" s="92">
        <v>5</v>
      </c>
      <c r="B334" s="92" t="s">
        <v>8</v>
      </c>
      <c r="C334" s="92" t="s">
        <v>719</v>
      </c>
      <c r="D334" s="779">
        <v>67</v>
      </c>
      <c r="E334" s="779">
        <v>1</v>
      </c>
      <c r="F334" s="779">
        <v>7</v>
      </c>
      <c r="G334" s="779">
        <v>7</v>
      </c>
      <c r="H334" s="93">
        <v>3</v>
      </c>
      <c r="I334" s="93"/>
      <c r="J334" s="779">
        <v>12</v>
      </c>
      <c r="K334" s="113" t="s">
        <v>748</v>
      </c>
      <c r="L334" s="777">
        <v>18750</v>
      </c>
      <c r="M334" s="777">
        <v>15000</v>
      </c>
      <c r="N334" s="777">
        <v>18750</v>
      </c>
      <c r="O334" s="93">
        <v>1</v>
      </c>
    </row>
    <row r="335" spans="1:15" x14ac:dyDescent="0.2">
      <c r="A335" s="92">
        <v>5</v>
      </c>
      <c r="B335" s="92" t="s">
        <v>8</v>
      </c>
      <c r="C335" s="92" t="s">
        <v>719</v>
      </c>
      <c r="D335" s="779">
        <v>67</v>
      </c>
      <c r="E335" s="779">
        <v>3</v>
      </c>
      <c r="F335" s="779">
        <v>7</v>
      </c>
      <c r="G335" s="779">
        <v>7</v>
      </c>
      <c r="H335" s="93">
        <v>3</v>
      </c>
      <c r="I335" s="93"/>
      <c r="J335" s="779">
        <v>16</v>
      </c>
      <c r="K335" s="113" t="s">
        <v>752</v>
      </c>
      <c r="L335" s="777">
        <v>83200000</v>
      </c>
      <c r="M335" s="777">
        <v>48000000</v>
      </c>
      <c r="N335" s="777">
        <v>15000000</v>
      </c>
      <c r="O335" s="93">
        <v>1</v>
      </c>
    </row>
    <row r="336" spans="1:15" x14ac:dyDescent="0.2">
      <c r="A336" s="92">
        <v>5</v>
      </c>
      <c r="B336" s="92" t="s">
        <v>8</v>
      </c>
      <c r="C336" s="92" t="s">
        <v>719</v>
      </c>
      <c r="D336" s="779">
        <v>67</v>
      </c>
      <c r="E336" s="779">
        <v>4</v>
      </c>
      <c r="F336" s="779">
        <v>7</v>
      </c>
      <c r="G336" s="779">
        <v>7</v>
      </c>
      <c r="H336" s="93">
        <v>3</v>
      </c>
      <c r="I336" s="93"/>
      <c r="J336" s="779">
        <v>16</v>
      </c>
      <c r="K336" s="113" t="s">
        <v>752</v>
      </c>
      <c r="L336" s="777">
        <v>85500000</v>
      </c>
      <c r="M336" s="777">
        <v>85500000</v>
      </c>
      <c r="N336" s="777">
        <v>23997500</v>
      </c>
      <c r="O336" s="93">
        <v>2</v>
      </c>
    </row>
    <row r="337" spans="1:15" x14ac:dyDescent="0.2">
      <c r="A337" s="92">
        <v>5</v>
      </c>
      <c r="B337" s="92" t="s">
        <v>8</v>
      </c>
      <c r="C337" s="92" t="s">
        <v>719</v>
      </c>
      <c r="D337" s="779">
        <v>72</v>
      </c>
      <c r="E337" s="779">
        <v>1</v>
      </c>
      <c r="F337" s="779">
        <v>7</v>
      </c>
      <c r="G337" s="779">
        <v>7</v>
      </c>
      <c r="H337" s="93">
        <v>8</v>
      </c>
      <c r="I337" s="93"/>
      <c r="J337" s="779">
        <v>18</v>
      </c>
      <c r="K337" s="113" t="s">
        <v>748</v>
      </c>
      <c r="L337" s="777">
        <v>7252368.5300000003</v>
      </c>
      <c r="M337" s="777">
        <v>6164513.2300000004</v>
      </c>
      <c r="N337" s="777">
        <v>2003972.6</v>
      </c>
      <c r="O337" s="93">
        <v>11</v>
      </c>
    </row>
    <row r="338" spans="1:15" x14ac:dyDescent="0.2">
      <c r="A338" s="92">
        <v>5</v>
      </c>
      <c r="B338" s="92" t="s">
        <v>8</v>
      </c>
      <c r="C338" s="92" t="s">
        <v>719</v>
      </c>
      <c r="D338" s="779">
        <v>72</v>
      </c>
      <c r="E338" s="779">
        <v>1</v>
      </c>
      <c r="F338" s="779">
        <v>7</v>
      </c>
      <c r="G338" s="779">
        <v>7</v>
      </c>
      <c r="H338" s="93">
        <v>8</v>
      </c>
      <c r="I338" s="93"/>
      <c r="J338" s="779">
        <v>18</v>
      </c>
      <c r="K338" s="113" t="s">
        <v>749</v>
      </c>
      <c r="L338" s="777">
        <v>4613171.08</v>
      </c>
      <c r="M338" s="777">
        <v>3735474.8</v>
      </c>
      <c r="N338" s="777">
        <v>1143066.8700000001</v>
      </c>
      <c r="O338" s="93">
        <v>4</v>
      </c>
    </row>
    <row r="339" spans="1:15" x14ac:dyDescent="0.2">
      <c r="A339" s="92">
        <v>5</v>
      </c>
      <c r="B339" s="92" t="s">
        <v>8</v>
      </c>
      <c r="C339" s="92" t="s">
        <v>719</v>
      </c>
      <c r="D339" s="779">
        <v>72</v>
      </c>
      <c r="E339" s="779">
        <v>1</v>
      </c>
      <c r="F339" s="779">
        <v>7</v>
      </c>
      <c r="G339" s="779">
        <v>7</v>
      </c>
      <c r="H339" s="93">
        <v>8</v>
      </c>
      <c r="I339" s="93"/>
      <c r="J339" s="779">
        <v>18</v>
      </c>
      <c r="K339" s="113" t="s">
        <v>750</v>
      </c>
      <c r="L339" s="777">
        <v>3040397</v>
      </c>
      <c r="M339" s="777">
        <v>2584337.4500000002</v>
      </c>
      <c r="N339" s="777">
        <v>1500446.54</v>
      </c>
      <c r="O339" s="93">
        <v>1</v>
      </c>
    </row>
    <row r="340" spans="1:15" x14ac:dyDescent="0.2">
      <c r="A340" s="92">
        <v>5</v>
      </c>
      <c r="B340" s="92" t="s">
        <v>8</v>
      </c>
      <c r="C340" s="92" t="s">
        <v>719</v>
      </c>
      <c r="D340" s="779">
        <v>72</v>
      </c>
      <c r="E340" s="779">
        <v>1</v>
      </c>
      <c r="F340" s="779">
        <v>7</v>
      </c>
      <c r="G340" s="779">
        <v>7</v>
      </c>
      <c r="H340" s="93">
        <v>8</v>
      </c>
      <c r="I340" s="93"/>
      <c r="J340" s="779">
        <v>18</v>
      </c>
      <c r="K340" s="113" t="s">
        <v>751</v>
      </c>
      <c r="L340" s="777">
        <v>6490459</v>
      </c>
      <c r="M340" s="777">
        <v>5382060.5199999996</v>
      </c>
      <c r="N340" s="777">
        <v>2410620.63</v>
      </c>
      <c r="O340" s="93">
        <v>10</v>
      </c>
    </row>
    <row r="341" spans="1:15" x14ac:dyDescent="0.2">
      <c r="A341" s="92">
        <v>5</v>
      </c>
      <c r="B341" s="92" t="s">
        <v>8</v>
      </c>
      <c r="C341" s="92" t="s">
        <v>719</v>
      </c>
      <c r="D341" s="779">
        <v>72</v>
      </c>
      <c r="E341" s="779">
        <v>1</v>
      </c>
      <c r="F341" s="779">
        <v>7</v>
      </c>
      <c r="G341" s="779">
        <v>7</v>
      </c>
      <c r="H341" s="93">
        <v>8</v>
      </c>
      <c r="I341" s="93"/>
      <c r="J341" s="779">
        <v>15</v>
      </c>
      <c r="K341" s="113" t="s">
        <v>748</v>
      </c>
      <c r="L341" s="777">
        <v>215716</v>
      </c>
      <c r="M341" s="777">
        <v>183358.6</v>
      </c>
      <c r="N341" s="777">
        <v>214948.95</v>
      </c>
      <c r="O341" s="93">
        <v>1</v>
      </c>
    </row>
    <row r="342" spans="1:15" x14ac:dyDescent="0.2">
      <c r="A342" s="92">
        <v>5</v>
      </c>
      <c r="B342" s="92" t="s">
        <v>8</v>
      </c>
      <c r="C342" s="92" t="s">
        <v>719</v>
      </c>
      <c r="D342" s="779">
        <v>72</v>
      </c>
      <c r="E342" s="779">
        <v>1</v>
      </c>
      <c r="F342" s="779">
        <v>7</v>
      </c>
      <c r="G342" s="779">
        <v>7</v>
      </c>
      <c r="H342" s="93">
        <v>8</v>
      </c>
      <c r="I342" s="93"/>
      <c r="J342" s="779">
        <v>15</v>
      </c>
      <c r="K342" s="113" t="s">
        <v>751</v>
      </c>
      <c r="L342" s="777">
        <v>3136316.02</v>
      </c>
      <c r="M342" s="777">
        <v>2631593.6</v>
      </c>
      <c r="N342" s="777">
        <v>408612.32</v>
      </c>
      <c r="O342" s="93">
        <v>3</v>
      </c>
    </row>
    <row r="343" spans="1:15" x14ac:dyDescent="0.2">
      <c r="A343" s="92">
        <v>5</v>
      </c>
      <c r="B343" s="92" t="s">
        <v>8</v>
      </c>
      <c r="C343" s="92" t="s">
        <v>719</v>
      </c>
      <c r="D343" s="779">
        <v>72</v>
      </c>
      <c r="E343" s="779">
        <v>1</v>
      </c>
      <c r="F343" s="779">
        <v>7</v>
      </c>
      <c r="G343" s="779">
        <v>7</v>
      </c>
      <c r="H343" s="93">
        <v>3</v>
      </c>
      <c r="I343" s="93"/>
      <c r="J343" s="779">
        <v>23</v>
      </c>
      <c r="K343" s="113" t="s">
        <v>747</v>
      </c>
      <c r="L343" s="777">
        <v>2250027.9300000002</v>
      </c>
      <c r="M343" s="777">
        <v>1800022.33</v>
      </c>
      <c r="N343" s="777">
        <v>658306.56000000006</v>
      </c>
      <c r="O343" s="93">
        <v>6</v>
      </c>
    </row>
    <row r="344" spans="1:15" x14ac:dyDescent="0.2">
      <c r="A344" s="92">
        <v>5</v>
      </c>
      <c r="B344" s="92" t="s">
        <v>8</v>
      </c>
      <c r="C344" s="92" t="s">
        <v>719</v>
      </c>
      <c r="D344" s="779">
        <v>72</v>
      </c>
      <c r="E344" s="779">
        <v>1</v>
      </c>
      <c r="F344" s="779">
        <v>7</v>
      </c>
      <c r="G344" s="779">
        <v>7</v>
      </c>
      <c r="H344" s="93">
        <v>3</v>
      </c>
      <c r="I344" s="93"/>
      <c r="J344" s="779">
        <v>23</v>
      </c>
      <c r="K344" s="113" t="s">
        <v>748</v>
      </c>
      <c r="L344" s="777">
        <v>249972</v>
      </c>
      <c r="M344" s="777">
        <v>199977.60000000001</v>
      </c>
      <c r="N344" s="777">
        <v>249972</v>
      </c>
      <c r="O344" s="93">
        <v>1</v>
      </c>
    </row>
    <row r="345" spans="1:15" x14ac:dyDescent="0.2">
      <c r="A345" s="92">
        <v>5</v>
      </c>
      <c r="B345" s="92" t="s">
        <v>8</v>
      </c>
      <c r="C345" s="92" t="s">
        <v>719</v>
      </c>
      <c r="D345" s="779">
        <v>72</v>
      </c>
      <c r="E345" s="779">
        <v>1</v>
      </c>
      <c r="F345" s="779">
        <v>7</v>
      </c>
      <c r="G345" s="779">
        <v>7</v>
      </c>
      <c r="H345" s="93">
        <v>3</v>
      </c>
      <c r="I345" s="93"/>
      <c r="J345" s="779">
        <v>23</v>
      </c>
      <c r="K345" s="113" t="s">
        <v>750</v>
      </c>
      <c r="L345" s="777">
        <v>1250000</v>
      </c>
      <c r="M345" s="777">
        <v>1000000</v>
      </c>
      <c r="N345" s="777">
        <v>0</v>
      </c>
      <c r="O345" s="93">
        <v>1</v>
      </c>
    </row>
    <row r="346" spans="1:15" x14ac:dyDescent="0.2">
      <c r="A346" s="92">
        <v>5</v>
      </c>
      <c r="B346" s="92" t="s">
        <v>8</v>
      </c>
      <c r="C346" s="92" t="s">
        <v>719</v>
      </c>
      <c r="D346" s="779">
        <v>74</v>
      </c>
      <c r="E346" s="779">
        <v>1</v>
      </c>
      <c r="F346" s="779">
        <v>7</v>
      </c>
      <c r="G346" s="779">
        <v>7</v>
      </c>
      <c r="H346" s="93">
        <v>3</v>
      </c>
      <c r="I346" s="93"/>
      <c r="J346" s="779">
        <v>18</v>
      </c>
      <c r="K346" s="113" t="s">
        <v>750</v>
      </c>
      <c r="L346" s="777">
        <v>42857</v>
      </c>
      <c r="M346" s="777">
        <v>29999.9</v>
      </c>
      <c r="N346" s="777">
        <v>42497.25</v>
      </c>
      <c r="O346" s="93">
        <v>1</v>
      </c>
    </row>
    <row r="347" spans="1:15" x14ac:dyDescent="0.2">
      <c r="A347" s="92">
        <v>5</v>
      </c>
      <c r="B347" s="92" t="s">
        <v>8</v>
      </c>
      <c r="C347" s="92" t="s">
        <v>719</v>
      </c>
      <c r="D347" s="779">
        <v>74</v>
      </c>
      <c r="E347" s="779">
        <v>1</v>
      </c>
      <c r="F347" s="779">
        <v>7</v>
      </c>
      <c r="G347" s="779">
        <v>7</v>
      </c>
      <c r="H347" s="93">
        <v>3</v>
      </c>
      <c r="I347" s="93"/>
      <c r="J347" s="779">
        <v>18</v>
      </c>
      <c r="K347" s="113" t="s">
        <v>751</v>
      </c>
      <c r="L347" s="777">
        <v>41937</v>
      </c>
      <c r="M347" s="777">
        <v>29355.9</v>
      </c>
      <c r="N347" s="777">
        <v>0</v>
      </c>
      <c r="O347" s="93">
        <v>1</v>
      </c>
    </row>
    <row r="348" spans="1:15" x14ac:dyDescent="0.2">
      <c r="A348" s="92">
        <v>5</v>
      </c>
      <c r="B348" s="92" t="s">
        <v>8</v>
      </c>
      <c r="C348" s="92" t="s">
        <v>719</v>
      </c>
      <c r="D348" s="779">
        <v>74</v>
      </c>
      <c r="E348" s="779">
        <v>1</v>
      </c>
      <c r="F348" s="779">
        <v>7</v>
      </c>
      <c r="G348" s="779">
        <v>7</v>
      </c>
      <c r="H348" s="93">
        <v>3</v>
      </c>
      <c r="I348" s="93"/>
      <c r="J348" s="779">
        <v>18</v>
      </c>
      <c r="K348" s="113" t="s">
        <v>752</v>
      </c>
      <c r="L348" s="777">
        <v>1296850</v>
      </c>
      <c r="M348" s="777">
        <v>1296850</v>
      </c>
      <c r="N348" s="777">
        <v>143565.79999999999</v>
      </c>
      <c r="O348" s="93">
        <v>1</v>
      </c>
    </row>
    <row r="349" spans="1:15" x14ac:dyDescent="0.2">
      <c r="A349" s="92">
        <v>5</v>
      </c>
      <c r="B349" s="92" t="s">
        <v>8</v>
      </c>
      <c r="C349" s="92" t="s">
        <v>719</v>
      </c>
      <c r="D349" s="779">
        <v>74</v>
      </c>
      <c r="E349" s="779">
        <v>1</v>
      </c>
      <c r="F349" s="779">
        <v>7</v>
      </c>
      <c r="G349" s="779">
        <v>7</v>
      </c>
      <c r="H349" s="93">
        <v>3</v>
      </c>
      <c r="I349" s="93"/>
      <c r="J349" s="779">
        <v>19</v>
      </c>
      <c r="K349" s="113" t="s">
        <v>747</v>
      </c>
      <c r="L349" s="777">
        <v>281126.76</v>
      </c>
      <c r="M349" s="777">
        <v>169232.9</v>
      </c>
      <c r="N349" s="777">
        <v>79221.81</v>
      </c>
      <c r="O349" s="93">
        <v>6</v>
      </c>
    </row>
    <row r="350" spans="1:15" x14ac:dyDescent="0.2">
      <c r="A350" s="92">
        <v>5</v>
      </c>
      <c r="B350" s="92" t="s">
        <v>8</v>
      </c>
      <c r="C350" s="92" t="s">
        <v>719</v>
      </c>
      <c r="D350" s="779">
        <v>74</v>
      </c>
      <c r="E350" s="779">
        <v>1</v>
      </c>
      <c r="F350" s="779">
        <v>7</v>
      </c>
      <c r="G350" s="779">
        <v>7</v>
      </c>
      <c r="H350" s="93">
        <v>3</v>
      </c>
      <c r="I350" s="93"/>
      <c r="J350" s="779">
        <v>19</v>
      </c>
      <c r="K350" s="113" t="s">
        <v>751</v>
      </c>
      <c r="L350" s="777">
        <v>240478</v>
      </c>
      <c r="M350" s="777">
        <v>157724.79999999999</v>
      </c>
      <c r="N350" s="777">
        <v>141282.34</v>
      </c>
      <c r="O350" s="93">
        <v>7</v>
      </c>
    </row>
    <row r="351" spans="1:15" x14ac:dyDescent="0.2">
      <c r="A351" s="92">
        <v>5</v>
      </c>
      <c r="B351" s="92" t="s">
        <v>8</v>
      </c>
      <c r="C351" s="92" t="s">
        <v>719</v>
      </c>
      <c r="D351" s="779">
        <v>74</v>
      </c>
      <c r="E351" s="779">
        <v>1</v>
      </c>
      <c r="F351" s="779">
        <v>7</v>
      </c>
      <c r="G351" s="779">
        <v>7</v>
      </c>
      <c r="H351" s="93">
        <v>3</v>
      </c>
      <c r="I351" s="93"/>
      <c r="J351" s="779">
        <v>13</v>
      </c>
      <c r="K351" s="113" t="s">
        <v>747</v>
      </c>
      <c r="L351" s="777">
        <v>42280</v>
      </c>
      <c r="M351" s="777">
        <v>29596</v>
      </c>
      <c r="N351" s="777">
        <v>42280</v>
      </c>
      <c r="O351" s="93">
        <v>1</v>
      </c>
    </row>
    <row r="352" spans="1:15" x14ac:dyDescent="0.2">
      <c r="A352" s="92">
        <v>5</v>
      </c>
      <c r="B352" s="92" t="s">
        <v>8</v>
      </c>
      <c r="C352" s="92" t="s">
        <v>719</v>
      </c>
      <c r="D352" s="779">
        <v>74</v>
      </c>
      <c r="E352" s="779">
        <v>1</v>
      </c>
      <c r="F352" s="779">
        <v>7</v>
      </c>
      <c r="G352" s="779">
        <v>7</v>
      </c>
      <c r="H352" s="93">
        <v>3</v>
      </c>
      <c r="I352" s="93"/>
      <c r="J352" s="779">
        <v>13</v>
      </c>
      <c r="K352" s="113" t="s">
        <v>752</v>
      </c>
      <c r="L352" s="777">
        <v>339841</v>
      </c>
      <c r="M352" s="777">
        <v>230000</v>
      </c>
      <c r="N352" s="777">
        <v>238708.4</v>
      </c>
      <c r="O352" s="93">
        <v>2</v>
      </c>
    </row>
    <row r="353" spans="1:15" x14ac:dyDescent="0.2">
      <c r="A353" s="92">
        <v>5</v>
      </c>
      <c r="B353" s="92" t="s">
        <v>8</v>
      </c>
      <c r="C353" s="92" t="s">
        <v>719</v>
      </c>
      <c r="D353" s="779">
        <v>74</v>
      </c>
      <c r="E353" s="779">
        <v>1</v>
      </c>
      <c r="F353" s="779">
        <v>7</v>
      </c>
      <c r="G353" s="779">
        <v>7</v>
      </c>
      <c r="H353" s="93">
        <v>3</v>
      </c>
      <c r="I353" s="93"/>
      <c r="J353" s="779">
        <v>22</v>
      </c>
      <c r="K353" s="113" t="s">
        <v>747</v>
      </c>
      <c r="L353" s="777">
        <v>25700</v>
      </c>
      <c r="M353" s="777">
        <v>17990</v>
      </c>
      <c r="N353" s="777">
        <v>0</v>
      </c>
      <c r="O353" s="93">
        <v>1</v>
      </c>
    </row>
    <row r="354" spans="1:15" x14ac:dyDescent="0.2">
      <c r="A354" s="92">
        <v>5</v>
      </c>
      <c r="B354" s="92" t="s">
        <v>8</v>
      </c>
      <c r="C354" s="92" t="s">
        <v>719</v>
      </c>
      <c r="D354" s="779">
        <v>74</v>
      </c>
      <c r="E354" s="779">
        <v>1</v>
      </c>
      <c r="F354" s="779">
        <v>7</v>
      </c>
      <c r="G354" s="779">
        <v>7</v>
      </c>
      <c r="H354" s="93">
        <v>3</v>
      </c>
      <c r="I354" s="93"/>
      <c r="J354" s="779">
        <v>23</v>
      </c>
      <c r="K354" s="113" t="s">
        <v>747</v>
      </c>
      <c r="L354" s="777">
        <v>1769172.93</v>
      </c>
      <c r="M354" s="777">
        <v>1136621.4099999999</v>
      </c>
      <c r="N354" s="777">
        <v>900510.71</v>
      </c>
      <c r="O354" s="93">
        <v>16</v>
      </c>
    </row>
    <row r="355" spans="1:15" x14ac:dyDescent="0.2">
      <c r="A355" s="92">
        <v>5</v>
      </c>
      <c r="B355" s="92" t="s">
        <v>8</v>
      </c>
      <c r="C355" s="92" t="s">
        <v>719</v>
      </c>
      <c r="D355" s="779">
        <v>74</v>
      </c>
      <c r="E355" s="779">
        <v>1</v>
      </c>
      <c r="F355" s="779">
        <v>7</v>
      </c>
      <c r="G355" s="779">
        <v>7</v>
      </c>
      <c r="H355" s="93">
        <v>3</v>
      </c>
      <c r="I355" s="93"/>
      <c r="J355" s="779">
        <v>23</v>
      </c>
      <c r="K355" s="113" t="s">
        <v>748</v>
      </c>
      <c r="L355" s="777">
        <v>268822</v>
      </c>
      <c r="M355" s="777">
        <v>104628.5</v>
      </c>
      <c r="N355" s="777">
        <v>161822</v>
      </c>
      <c r="O355" s="93">
        <v>2</v>
      </c>
    </row>
    <row r="356" spans="1:15" x14ac:dyDescent="0.2">
      <c r="A356" s="92">
        <v>5</v>
      </c>
      <c r="B356" s="92" t="s">
        <v>8</v>
      </c>
      <c r="C356" s="92" t="s">
        <v>719</v>
      </c>
      <c r="D356" s="779">
        <v>74</v>
      </c>
      <c r="E356" s="779">
        <v>1</v>
      </c>
      <c r="F356" s="779">
        <v>7</v>
      </c>
      <c r="G356" s="779">
        <v>7</v>
      </c>
      <c r="H356" s="93">
        <v>3</v>
      </c>
      <c r="I356" s="93"/>
      <c r="J356" s="779">
        <v>23</v>
      </c>
      <c r="K356" s="113" t="s">
        <v>750</v>
      </c>
      <c r="L356" s="777">
        <v>57900</v>
      </c>
      <c r="M356" s="777">
        <v>40000</v>
      </c>
      <c r="N356" s="777">
        <v>57679.75</v>
      </c>
      <c r="O356" s="93">
        <v>1</v>
      </c>
    </row>
    <row r="357" spans="1:15" x14ac:dyDescent="0.2">
      <c r="A357" s="92">
        <v>5</v>
      </c>
      <c r="B357" s="92" t="s">
        <v>8</v>
      </c>
      <c r="C357" s="92" t="s">
        <v>719</v>
      </c>
      <c r="D357" s="779">
        <v>74</v>
      </c>
      <c r="E357" s="779">
        <v>1</v>
      </c>
      <c r="F357" s="779">
        <v>7</v>
      </c>
      <c r="G357" s="779">
        <v>7</v>
      </c>
      <c r="H357" s="93">
        <v>3</v>
      </c>
      <c r="I357" s="93"/>
      <c r="J357" s="779">
        <v>23</v>
      </c>
      <c r="K357" s="113" t="s">
        <v>751</v>
      </c>
      <c r="L357" s="777">
        <v>824285.26</v>
      </c>
      <c r="M357" s="777">
        <v>526490.88</v>
      </c>
      <c r="N357" s="777">
        <v>610239</v>
      </c>
      <c r="O357" s="93">
        <v>7</v>
      </c>
    </row>
    <row r="358" spans="1:15" x14ac:dyDescent="0.2">
      <c r="A358" s="92">
        <v>5</v>
      </c>
      <c r="B358" s="92" t="s">
        <v>8</v>
      </c>
      <c r="C358" s="92" t="s">
        <v>719</v>
      </c>
      <c r="D358" s="779">
        <v>74</v>
      </c>
      <c r="E358" s="779">
        <v>1</v>
      </c>
      <c r="F358" s="779">
        <v>7</v>
      </c>
      <c r="G358" s="779">
        <v>7</v>
      </c>
      <c r="H358" s="93">
        <v>3</v>
      </c>
      <c r="I358" s="93"/>
      <c r="J358" s="779">
        <v>23</v>
      </c>
      <c r="K358" s="113" t="s">
        <v>752</v>
      </c>
      <c r="L358" s="777">
        <v>626326.93000000005</v>
      </c>
      <c r="M358" s="777">
        <v>420000</v>
      </c>
      <c r="N358" s="777">
        <v>384065.87</v>
      </c>
      <c r="O358" s="93">
        <v>7</v>
      </c>
    </row>
    <row r="359" spans="1:15" x14ac:dyDescent="0.2">
      <c r="A359" s="92">
        <v>5</v>
      </c>
      <c r="B359" s="92" t="s">
        <v>8</v>
      </c>
      <c r="C359" s="92" t="s">
        <v>719</v>
      </c>
      <c r="D359" s="779">
        <v>74</v>
      </c>
      <c r="E359" s="779">
        <v>1</v>
      </c>
      <c r="F359" s="779">
        <v>7</v>
      </c>
      <c r="G359" s="779">
        <v>7</v>
      </c>
      <c r="H359" s="93">
        <v>3</v>
      </c>
      <c r="I359" s="93"/>
      <c r="J359" s="779">
        <v>24</v>
      </c>
      <c r="K359" s="113" t="s">
        <v>747</v>
      </c>
      <c r="L359" s="777">
        <v>1759114.75</v>
      </c>
      <c r="M359" s="777">
        <v>1121878.71</v>
      </c>
      <c r="N359" s="777">
        <v>1057220.7</v>
      </c>
      <c r="O359" s="93">
        <v>14</v>
      </c>
    </row>
    <row r="360" spans="1:15" x14ac:dyDescent="0.2">
      <c r="A360" s="92">
        <v>5</v>
      </c>
      <c r="B360" s="92" t="s">
        <v>8</v>
      </c>
      <c r="C360" s="92" t="s">
        <v>719</v>
      </c>
      <c r="D360" s="779">
        <v>74</v>
      </c>
      <c r="E360" s="779">
        <v>1</v>
      </c>
      <c r="F360" s="779">
        <v>7</v>
      </c>
      <c r="G360" s="779">
        <v>7</v>
      </c>
      <c r="H360" s="93">
        <v>3</v>
      </c>
      <c r="I360" s="93"/>
      <c r="J360" s="779">
        <v>24</v>
      </c>
      <c r="K360" s="113" t="s">
        <v>748</v>
      </c>
      <c r="L360" s="777">
        <v>285700</v>
      </c>
      <c r="M360" s="777">
        <v>199990</v>
      </c>
      <c r="N360" s="777">
        <v>0</v>
      </c>
      <c r="O360" s="93">
        <v>1</v>
      </c>
    </row>
    <row r="361" spans="1:15" x14ac:dyDescent="0.2">
      <c r="A361" s="92">
        <v>5</v>
      </c>
      <c r="B361" s="92" t="s">
        <v>8</v>
      </c>
      <c r="C361" s="92" t="s">
        <v>719</v>
      </c>
      <c r="D361" s="779">
        <v>74</v>
      </c>
      <c r="E361" s="779">
        <v>1</v>
      </c>
      <c r="F361" s="779">
        <v>7</v>
      </c>
      <c r="G361" s="779">
        <v>7</v>
      </c>
      <c r="H361" s="93">
        <v>3</v>
      </c>
      <c r="I361" s="93"/>
      <c r="J361" s="779">
        <v>24</v>
      </c>
      <c r="K361" s="113" t="s">
        <v>751</v>
      </c>
      <c r="L361" s="777">
        <v>171457.48</v>
      </c>
      <c r="M361" s="777">
        <v>107057.62</v>
      </c>
      <c r="N361" s="777">
        <v>54255.37</v>
      </c>
      <c r="O361" s="93">
        <v>3</v>
      </c>
    </row>
    <row r="362" spans="1:15" x14ac:dyDescent="0.2">
      <c r="A362" s="92">
        <v>5</v>
      </c>
      <c r="B362" s="92" t="s">
        <v>8</v>
      </c>
      <c r="C362" s="92" t="s">
        <v>719</v>
      </c>
      <c r="D362" s="779">
        <v>74</v>
      </c>
      <c r="E362" s="779">
        <v>1</v>
      </c>
      <c r="F362" s="779">
        <v>7</v>
      </c>
      <c r="G362" s="779">
        <v>7</v>
      </c>
      <c r="H362" s="93">
        <v>3</v>
      </c>
      <c r="I362" s="93"/>
      <c r="J362" s="779">
        <v>24</v>
      </c>
      <c r="K362" s="113" t="s">
        <v>752</v>
      </c>
      <c r="L362" s="777">
        <v>4232204.92</v>
      </c>
      <c r="M362" s="777">
        <v>1963120.82</v>
      </c>
      <c r="N362" s="777">
        <v>179416.58</v>
      </c>
      <c r="O362" s="93">
        <v>3</v>
      </c>
    </row>
    <row r="363" spans="1:15" x14ac:dyDescent="0.2">
      <c r="A363" s="92">
        <v>5</v>
      </c>
      <c r="B363" s="92" t="s">
        <v>8</v>
      </c>
      <c r="C363" s="92" t="s">
        <v>719</v>
      </c>
      <c r="D363" s="779">
        <v>74</v>
      </c>
      <c r="E363" s="779">
        <v>1</v>
      </c>
      <c r="F363" s="779">
        <v>7</v>
      </c>
      <c r="G363" s="779">
        <v>7</v>
      </c>
      <c r="H363" s="93">
        <v>3</v>
      </c>
      <c r="I363" s="93"/>
      <c r="J363" s="779">
        <v>20</v>
      </c>
      <c r="K363" s="113" t="s">
        <v>747</v>
      </c>
      <c r="L363" s="777">
        <v>46000</v>
      </c>
      <c r="M363" s="777">
        <v>30000</v>
      </c>
      <c r="N363" s="777">
        <v>0</v>
      </c>
      <c r="O363" s="93">
        <v>1</v>
      </c>
    </row>
    <row r="364" spans="1:15" x14ac:dyDescent="0.2">
      <c r="A364" s="92">
        <v>5</v>
      </c>
      <c r="B364" s="92" t="s">
        <v>8</v>
      </c>
      <c r="C364" s="92" t="s">
        <v>719</v>
      </c>
      <c r="D364" s="779">
        <v>74</v>
      </c>
      <c r="E364" s="779">
        <v>1</v>
      </c>
      <c r="F364" s="779">
        <v>7</v>
      </c>
      <c r="G364" s="779">
        <v>7</v>
      </c>
      <c r="H364" s="93">
        <v>3</v>
      </c>
      <c r="I364" s="93"/>
      <c r="J364" s="779">
        <v>20</v>
      </c>
      <c r="K364" s="113" t="s">
        <v>752</v>
      </c>
      <c r="L364" s="777">
        <v>117527</v>
      </c>
      <c r="M364" s="777">
        <v>60000</v>
      </c>
      <c r="N364" s="777">
        <v>0</v>
      </c>
      <c r="O364" s="93">
        <v>2</v>
      </c>
    </row>
    <row r="365" spans="1:15" x14ac:dyDescent="0.2">
      <c r="A365" s="92">
        <v>5</v>
      </c>
      <c r="B365" s="92" t="s">
        <v>8</v>
      </c>
      <c r="C365" s="92" t="s">
        <v>719</v>
      </c>
      <c r="D365" s="779">
        <v>74</v>
      </c>
      <c r="E365" s="779">
        <v>1</v>
      </c>
      <c r="F365" s="779">
        <v>7</v>
      </c>
      <c r="G365" s="779">
        <v>7</v>
      </c>
      <c r="H365" s="93">
        <v>3</v>
      </c>
      <c r="I365" s="93"/>
      <c r="J365" s="779">
        <v>15</v>
      </c>
      <c r="K365" s="113" t="s">
        <v>748</v>
      </c>
      <c r="L365" s="777">
        <v>913499.94</v>
      </c>
      <c r="M365" s="777">
        <v>639449.94999999995</v>
      </c>
      <c r="N365" s="777">
        <v>57000</v>
      </c>
      <c r="O365" s="93">
        <v>4</v>
      </c>
    </row>
    <row r="366" spans="1:15" x14ac:dyDescent="0.2">
      <c r="A366" s="92">
        <v>5</v>
      </c>
      <c r="B366" s="92" t="s">
        <v>8</v>
      </c>
      <c r="C366" s="92" t="s">
        <v>719</v>
      </c>
      <c r="D366" s="779">
        <v>74</v>
      </c>
      <c r="E366" s="779">
        <v>1</v>
      </c>
      <c r="F366" s="779">
        <v>7</v>
      </c>
      <c r="G366" s="779">
        <v>7</v>
      </c>
      <c r="H366" s="93">
        <v>3</v>
      </c>
      <c r="I366" s="93"/>
      <c r="J366" s="779">
        <v>15</v>
      </c>
      <c r="K366" s="113" t="s">
        <v>751</v>
      </c>
      <c r="L366" s="777">
        <v>40228.980000000003</v>
      </c>
      <c r="M366" s="777">
        <v>27003.54</v>
      </c>
      <c r="N366" s="777">
        <v>40109.03</v>
      </c>
      <c r="O366" s="93">
        <v>1</v>
      </c>
    </row>
    <row r="367" spans="1:15" x14ac:dyDescent="0.2">
      <c r="A367" s="92">
        <v>5</v>
      </c>
      <c r="B367" s="92" t="s">
        <v>8</v>
      </c>
      <c r="C367" s="92" t="s">
        <v>719</v>
      </c>
      <c r="D367" s="779">
        <v>74</v>
      </c>
      <c r="E367" s="779">
        <v>1</v>
      </c>
      <c r="F367" s="779">
        <v>7</v>
      </c>
      <c r="G367" s="779">
        <v>7</v>
      </c>
      <c r="H367" s="93">
        <v>3</v>
      </c>
      <c r="I367" s="93"/>
      <c r="J367" s="779">
        <v>15</v>
      </c>
      <c r="K367" s="113" t="s">
        <v>752</v>
      </c>
      <c r="L367" s="777">
        <v>8493746.6799999997</v>
      </c>
      <c r="M367" s="777">
        <v>5525178.2000000002</v>
      </c>
      <c r="N367" s="777">
        <v>1348830.01</v>
      </c>
      <c r="O367" s="93">
        <v>7</v>
      </c>
    </row>
    <row r="368" spans="1:15" x14ac:dyDescent="0.2">
      <c r="A368" s="92">
        <v>5</v>
      </c>
      <c r="B368" s="92" t="s">
        <v>8</v>
      </c>
      <c r="C368" s="92" t="s">
        <v>719</v>
      </c>
      <c r="D368" s="779">
        <v>75</v>
      </c>
      <c r="E368" s="779">
        <v>1</v>
      </c>
      <c r="F368" s="779">
        <v>7</v>
      </c>
      <c r="G368" s="779">
        <v>7</v>
      </c>
      <c r="H368" s="93">
        <v>3</v>
      </c>
      <c r="I368" s="93"/>
      <c r="J368" s="779">
        <v>23</v>
      </c>
      <c r="K368" s="113" t="s">
        <v>747</v>
      </c>
      <c r="L368" s="777">
        <v>13430320</v>
      </c>
      <c r="M368" s="777">
        <v>5900509.4699999997</v>
      </c>
      <c r="N368" s="777">
        <v>501016.33</v>
      </c>
      <c r="O368" s="93">
        <v>3</v>
      </c>
    </row>
    <row r="369" spans="1:15" x14ac:dyDescent="0.2">
      <c r="A369" s="92">
        <v>5</v>
      </c>
      <c r="B369" s="92" t="s">
        <v>8</v>
      </c>
      <c r="C369" s="92" t="s">
        <v>719</v>
      </c>
      <c r="D369" s="779">
        <v>75</v>
      </c>
      <c r="E369" s="779">
        <v>1</v>
      </c>
      <c r="F369" s="779">
        <v>7</v>
      </c>
      <c r="G369" s="779">
        <v>7</v>
      </c>
      <c r="H369" s="93">
        <v>3</v>
      </c>
      <c r="I369" s="93"/>
      <c r="J369" s="779">
        <v>24</v>
      </c>
      <c r="K369" s="113" t="s">
        <v>748</v>
      </c>
      <c r="L369" s="777">
        <v>294044</v>
      </c>
      <c r="M369" s="777">
        <v>199979.32</v>
      </c>
      <c r="N369" s="777">
        <v>0</v>
      </c>
      <c r="O369" s="93">
        <v>1</v>
      </c>
    </row>
    <row r="370" spans="1:15" x14ac:dyDescent="0.2">
      <c r="A370" s="92">
        <v>5</v>
      </c>
      <c r="B370" s="92" t="s">
        <v>8</v>
      </c>
      <c r="C370" s="92" t="s">
        <v>719</v>
      </c>
      <c r="D370" s="779">
        <v>75</v>
      </c>
      <c r="E370" s="779">
        <v>1</v>
      </c>
      <c r="F370" s="779">
        <v>7</v>
      </c>
      <c r="G370" s="779">
        <v>7</v>
      </c>
      <c r="H370" s="93">
        <v>3</v>
      </c>
      <c r="I370" s="93"/>
      <c r="J370" s="779">
        <v>15</v>
      </c>
      <c r="K370" s="113" t="s">
        <v>747</v>
      </c>
      <c r="L370" s="777">
        <v>5263607</v>
      </c>
      <c r="M370" s="777">
        <v>2692839.9</v>
      </c>
      <c r="N370" s="777">
        <v>0</v>
      </c>
      <c r="O370" s="93">
        <v>2</v>
      </c>
    </row>
    <row r="371" spans="1:15" x14ac:dyDescent="0.2">
      <c r="A371" s="92">
        <v>5</v>
      </c>
      <c r="B371" s="92" t="s">
        <v>8</v>
      </c>
      <c r="C371" s="92" t="s">
        <v>719</v>
      </c>
      <c r="D371" s="779">
        <v>75</v>
      </c>
      <c r="E371" s="779">
        <v>1</v>
      </c>
      <c r="F371" s="779">
        <v>7</v>
      </c>
      <c r="G371" s="779">
        <v>7</v>
      </c>
      <c r="H371" s="93">
        <v>3</v>
      </c>
      <c r="I371" s="93"/>
      <c r="J371" s="779">
        <v>15</v>
      </c>
      <c r="K371" s="113" t="s">
        <v>749</v>
      </c>
      <c r="L371" s="777">
        <v>182095</v>
      </c>
      <c r="M371" s="777">
        <v>127466.5</v>
      </c>
      <c r="N371" s="777">
        <v>91657.56</v>
      </c>
      <c r="O371" s="93">
        <v>1</v>
      </c>
    </row>
    <row r="372" spans="1:15" s="42" customFormat="1" x14ac:dyDescent="0.2">
      <c r="A372" s="92">
        <v>5</v>
      </c>
      <c r="B372" s="92" t="s">
        <v>8</v>
      </c>
      <c r="C372" s="92" t="s">
        <v>719</v>
      </c>
      <c r="D372" s="779">
        <v>75</v>
      </c>
      <c r="E372" s="779">
        <v>1</v>
      </c>
      <c r="F372" s="779">
        <v>7</v>
      </c>
      <c r="G372" s="779">
        <v>7</v>
      </c>
      <c r="H372" s="93">
        <v>3</v>
      </c>
      <c r="I372" s="93"/>
      <c r="J372" s="779">
        <v>15</v>
      </c>
      <c r="K372" s="113" t="s">
        <v>750</v>
      </c>
      <c r="L372" s="777">
        <v>385159.03</v>
      </c>
      <c r="M372" s="777">
        <v>199999.77</v>
      </c>
      <c r="N372" s="777">
        <v>0</v>
      </c>
      <c r="O372" s="93">
        <v>1</v>
      </c>
    </row>
    <row r="373" spans="1:15" s="42" customFormat="1" x14ac:dyDescent="0.2">
      <c r="A373" s="92">
        <v>5</v>
      </c>
      <c r="B373" s="92" t="s">
        <v>8</v>
      </c>
      <c r="C373" s="92" t="s">
        <v>719</v>
      </c>
      <c r="D373" s="779">
        <v>93</v>
      </c>
      <c r="E373" s="779">
        <v>1</v>
      </c>
      <c r="F373" s="779">
        <v>7</v>
      </c>
      <c r="G373" s="779">
        <v>7</v>
      </c>
      <c r="H373" s="93">
        <v>3</v>
      </c>
      <c r="I373" s="93"/>
      <c r="J373" s="779">
        <v>24</v>
      </c>
      <c r="K373" s="113" t="s">
        <v>747</v>
      </c>
      <c r="L373" s="777">
        <v>125683.01</v>
      </c>
      <c r="M373" s="777">
        <v>87978.1</v>
      </c>
      <c r="N373" s="777">
        <v>124001.92</v>
      </c>
      <c r="O373" s="93">
        <v>1</v>
      </c>
    </row>
    <row r="374" spans="1:15" s="42" customFormat="1" x14ac:dyDescent="0.2">
      <c r="A374" s="92">
        <v>6</v>
      </c>
      <c r="B374" s="92" t="s">
        <v>49</v>
      </c>
      <c r="C374" s="92"/>
      <c r="D374" s="779">
        <v>11</v>
      </c>
      <c r="E374" s="779">
        <v>1</v>
      </c>
      <c r="F374" s="779">
        <v>7</v>
      </c>
      <c r="G374" s="779">
        <v>7</v>
      </c>
      <c r="H374" s="93">
        <v>4</v>
      </c>
      <c r="I374" s="93"/>
      <c r="J374" s="779">
        <v>14</v>
      </c>
      <c r="K374" s="113" t="s">
        <v>752</v>
      </c>
      <c r="L374" s="777">
        <v>2960400</v>
      </c>
      <c r="M374" s="777">
        <v>1036140</v>
      </c>
      <c r="N374" s="777">
        <v>0</v>
      </c>
      <c r="O374" s="93">
        <v>5</v>
      </c>
    </row>
    <row r="375" spans="1:15" s="42" customFormat="1" x14ac:dyDescent="0.2">
      <c r="A375" s="92">
        <v>6</v>
      </c>
      <c r="B375" s="92" t="s">
        <v>49</v>
      </c>
      <c r="C375" s="92"/>
      <c r="D375" s="779">
        <v>11</v>
      </c>
      <c r="E375" s="779">
        <v>1</v>
      </c>
      <c r="F375" s="779">
        <v>7</v>
      </c>
      <c r="G375" s="779">
        <v>7</v>
      </c>
      <c r="H375" s="93">
        <v>4</v>
      </c>
      <c r="I375" s="93"/>
      <c r="J375" s="779">
        <v>22</v>
      </c>
      <c r="K375" s="113" t="s">
        <v>747</v>
      </c>
      <c r="L375" s="777">
        <v>341040</v>
      </c>
      <c r="M375" s="777">
        <v>119364</v>
      </c>
      <c r="N375" s="777">
        <v>0</v>
      </c>
      <c r="O375" s="93">
        <v>2</v>
      </c>
    </row>
    <row r="376" spans="1:15" s="42" customFormat="1" x14ac:dyDescent="0.2">
      <c r="A376" s="92">
        <v>6</v>
      </c>
      <c r="B376" s="92" t="s">
        <v>49</v>
      </c>
      <c r="C376" s="92"/>
      <c r="D376" s="779">
        <v>11</v>
      </c>
      <c r="E376" s="779">
        <v>1</v>
      </c>
      <c r="F376" s="779">
        <v>7</v>
      </c>
      <c r="G376" s="779">
        <v>7</v>
      </c>
      <c r="H376" s="93">
        <v>4</v>
      </c>
      <c r="I376" s="93"/>
      <c r="J376" s="779">
        <v>22</v>
      </c>
      <c r="K376" s="113" t="s">
        <v>748</v>
      </c>
      <c r="L376" s="777">
        <v>2246281</v>
      </c>
      <c r="M376" s="777">
        <v>673884.3</v>
      </c>
      <c r="N376" s="777">
        <v>1207754.6499999999</v>
      </c>
      <c r="O376" s="93">
        <v>1</v>
      </c>
    </row>
    <row r="377" spans="1:15" s="42" customFormat="1" x14ac:dyDescent="0.2">
      <c r="A377" s="92">
        <v>6</v>
      </c>
      <c r="B377" s="92" t="s">
        <v>49</v>
      </c>
      <c r="C377" s="92"/>
      <c r="D377" s="779">
        <v>11</v>
      </c>
      <c r="E377" s="779">
        <v>1</v>
      </c>
      <c r="F377" s="779">
        <v>7</v>
      </c>
      <c r="G377" s="779">
        <v>7</v>
      </c>
      <c r="H377" s="93">
        <v>4</v>
      </c>
      <c r="I377" s="93"/>
      <c r="J377" s="779">
        <v>22</v>
      </c>
      <c r="K377" s="113" t="s">
        <v>752</v>
      </c>
      <c r="L377" s="777">
        <v>5335056.1500000004</v>
      </c>
      <c r="M377" s="777">
        <v>1768732.15</v>
      </c>
      <c r="N377" s="777">
        <v>1220132.33</v>
      </c>
      <c r="O377" s="93">
        <v>11</v>
      </c>
    </row>
    <row r="378" spans="1:15" s="42" customFormat="1" x14ac:dyDescent="0.2">
      <c r="A378" s="92">
        <v>6</v>
      </c>
      <c r="B378" s="92" t="s">
        <v>49</v>
      </c>
      <c r="C378" s="92"/>
      <c r="D378" s="779">
        <v>13</v>
      </c>
      <c r="E378" s="779">
        <v>1</v>
      </c>
      <c r="F378" s="779">
        <v>7</v>
      </c>
      <c r="G378" s="779">
        <v>7</v>
      </c>
      <c r="H378" s="93">
        <v>4</v>
      </c>
      <c r="I378" s="93"/>
      <c r="J378" s="779">
        <v>22</v>
      </c>
      <c r="K378" s="113" t="s">
        <v>747</v>
      </c>
      <c r="L378" s="777">
        <v>111972.4</v>
      </c>
      <c r="M378" s="777">
        <v>94478.48</v>
      </c>
      <c r="N378" s="777">
        <v>111708.4</v>
      </c>
      <c r="O378" s="93">
        <v>24</v>
      </c>
    </row>
    <row r="379" spans="1:15" s="42" customFormat="1" x14ac:dyDescent="0.2">
      <c r="A379" s="92">
        <v>6</v>
      </c>
      <c r="B379" s="92" t="s">
        <v>49</v>
      </c>
      <c r="C379" s="92"/>
      <c r="D379" s="779">
        <v>13</v>
      </c>
      <c r="E379" s="779">
        <v>1</v>
      </c>
      <c r="F379" s="779">
        <v>7</v>
      </c>
      <c r="G379" s="779">
        <v>7</v>
      </c>
      <c r="H379" s="93">
        <v>4</v>
      </c>
      <c r="I379" s="93"/>
      <c r="J379" s="779">
        <v>22</v>
      </c>
      <c r="K379" s="113" t="s">
        <v>748</v>
      </c>
      <c r="L379" s="777">
        <v>65541.600000000006</v>
      </c>
      <c r="M379" s="777">
        <v>57564.04</v>
      </c>
      <c r="N379" s="777">
        <v>65541.600000000006</v>
      </c>
      <c r="O379" s="93">
        <v>17</v>
      </c>
    </row>
    <row r="380" spans="1:15" s="42" customFormat="1" x14ac:dyDescent="0.2">
      <c r="A380" s="92">
        <v>6</v>
      </c>
      <c r="B380" s="92" t="s">
        <v>49</v>
      </c>
      <c r="C380" s="92"/>
      <c r="D380" s="779">
        <v>13</v>
      </c>
      <c r="E380" s="779">
        <v>1</v>
      </c>
      <c r="F380" s="779">
        <v>7</v>
      </c>
      <c r="G380" s="779">
        <v>7</v>
      </c>
      <c r="H380" s="93">
        <v>4</v>
      </c>
      <c r="I380" s="93"/>
      <c r="J380" s="779">
        <v>22</v>
      </c>
      <c r="K380" s="113" t="s">
        <v>749</v>
      </c>
      <c r="L380" s="777">
        <v>105121.2</v>
      </c>
      <c r="M380" s="777">
        <v>91093.85</v>
      </c>
      <c r="N380" s="777">
        <v>105121.2</v>
      </c>
      <c r="O380" s="93">
        <v>24</v>
      </c>
    </row>
    <row r="381" spans="1:15" s="42" customFormat="1" x14ac:dyDescent="0.2">
      <c r="A381" s="92">
        <v>6</v>
      </c>
      <c r="B381" s="92" t="s">
        <v>49</v>
      </c>
      <c r="C381" s="92"/>
      <c r="D381" s="779">
        <v>13</v>
      </c>
      <c r="E381" s="779">
        <v>1</v>
      </c>
      <c r="F381" s="779">
        <v>7</v>
      </c>
      <c r="G381" s="779">
        <v>7</v>
      </c>
      <c r="H381" s="93">
        <v>4</v>
      </c>
      <c r="I381" s="93"/>
      <c r="J381" s="779">
        <v>22</v>
      </c>
      <c r="K381" s="113" t="s">
        <v>750</v>
      </c>
      <c r="L381" s="777">
        <v>38440.800000000003</v>
      </c>
      <c r="M381" s="777">
        <v>32348.12</v>
      </c>
      <c r="N381" s="777">
        <v>38440.800000000003</v>
      </c>
      <c r="O381" s="93">
        <v>8</v>
      </c>
    </row>
    <row r="382" spans="1:15" s="42" customFormat="1" x14ac:dyDescent="0.2">
      <c r="A382" s="92">
        <v>6</v>
      </c>
      <c r="B382" s="92" t="s">
        <v>49</v>
      </c>
      <c r="C382" s="92"/>
      <c r="D382" s="779">
        <v>13</v>
      </c>
      <c r="E382" s="779">
        <v>1</v>
      </c>
      <c r="F382" s="779">
        <v>7</v>
      </c>
      <c r="G382" s="779">
        <v>7</v>
      </c>
      <c r="H382" s="93">
        <v>4</v>
      </c>
      <c r="I382" s="93"/>
      <c r="J382" s="779">
        <v>22</v>
      </c>
      <c r="K382" s="113" t="s">
        <v>751</v>
      </c>
      <c r="L382" s="777">
        <v>197647.6</v>
      </c>
      <c r="M382" s="777">
        <v>171065.98</v>
      </c>
      <c r="N382" s="777">
        <v>197635.6</v>
      </c>
      <c r="O382" s="93">
        <v>46</v>
      </c>
    </row>
    <row r="383" spans="1:15" s="42" customFormat="1" x14ac:dyDescent="0.2">
      <c r="A383" s="92">
        <v>6</v>
      </c>
      <c r="B383" s="92" t="s">
        <v>49</v>
      </c>
      <c r="C383" s="92"/>
      <c r="D383" s="779">
        <v>14</v>
      </c>
      <c r="E383" s="779">
        <v>1</v>
      </c>
      <c r="F383" s="779">
        <v>7</v>
      </c>
      <c r="G383" s="779">
        <v>7</v>
      </c>
      <c r="H383" s="93">
        <v>4</v>
      </c>
      <c r="I383" s="93"/>
      <c r="J383" s="779">
        <v>18</v>
      </c>
      <c r="K383" s="113" t="s">
        <v>747</v>
      </c>
      <c r="L383" s="777">
        <v>3866087.05</v>
      </c>
      <c r="M383" s="777">
        <v>2569494.08</v>
      </c>
      <c r="N383" s="777">
        <v>1020351.18</v>
      </c>
      <c r="O383" s="93">
        <v>6</v>
      </c>
    </row>
    <row r="384" spans="1:15" s="42" customFormat="1" x14ac:dyDescent="0.2">
      <c r="A384" s="92">
        <v>6</v>
      </c>
      <c r="B384" s="92" t="s">
        <v>49</v>
      </c>
      <c r="C384" s="92"/>
      <c r="D384" s="779">
        <v>14</v>
      </c>
      <c r="E384" s="779">
        <v>1</v>
      </c>
      <c r="F384" s="779">
        <v>7</v>
      </c>
      <c r="G384" s="779">
        <v>7</v>
      </c>
      <c r="H384" s="93">
        <v>4</v>
      </c>
      <c r="I384" s="93"/>
      <c r="J384" s="779">
        <v>18</v>
      </c>
      <c r="K384" s="113" t="s">
        <v>748</v>
      </c>
      <c r="L384" s="777">
        <v>4615126.1399999997</v>
      </c>
      <c r="M384" s="777">
        <v>3197633.02</v>
      </c>
      <c r="N384" s="777">
        <v>481495.28</v>
      </c>
      <c r="O384" s="93">
        <v>7</v>
      </c>
    </row>
    <row r="385" spans="1:15" s="42" customFormat="1" x14ac:dyDescent="0.2">
      <c r="A385" s="92">
        <v>6</v>
      </c>
      <c r="B385" s="92" t="s">
        <v>49</v>
      </c>
      <c r="C385" s="92"/>
      <c r="D385" s="779">
        <v>14</v>
      </c>
      <c r="E385" s="779">
        <v>1</v>
      </c>
      <c r="F385" s="779">
        <v>7</v>
      </c>
      <c r="G385" s="779">
        <v>7</v>
      </c>
      <c r="H385" s="93">
        <v>4</v>
      </c>
      <c r="I385" s="93"/>
      <c r="J385" s="779">
        <v>18</v>
      </c>
      <c r="K385" s="113" t="s">
        <v>749</v>
      </c>
      <c r="L385" s="777">
        <v>3411884.4</v>
      </c>
      <c r="M385" s="777">
        <v>2051034.53</v>
      </c>
      <c r="N385" s="777">
        <v>805321.86</v>
      </c>
      <c r="O385" s="93">
        <v>4</v>
      </c>
    </row>
    <row r="386" spans="1:15" s="42" customFormat="1" x14ac:dyDescent="0.2">
      <c r="A386" s="92">
        <v>6</v>
      </c>
      <c r="B386" s="92" t="s">
        <v>49</v>
      </c>
      <c r="C386" s="92"/>
      <c r="D386" s="779">
        <v>14</v>
      </c>
      <c r="E386" s="779">
        <v>1</v>
      </c>
      <c r="F386" s="779">
        <v>7</v>
      </c>
      <c r="G386" s="779">
        <v>7</v>
      </c>
      <c r="H386" s="93">
        <v>4</v>
      </c>
      <c r="I386" s="93"/>
      <c r="J386" s="779">
        <v>18</v>
      </c>
      <c r="K386" s="113" t="s">
        <v>750</v>
      </c>
      <c r="L386" s="777">
        <v>1200000</v>
      </c>
      <c r="M386" s="777">
        <v>960000</v>
      </c>
      <c r="N386" s="777">
        <v>40943.760000000002</v>
      </c>
      <c r="O386" s="93">
        <v>1</v>
      </c>
    </row>
    <row r="387" spans="1:15" s="42" customFormat="1" x14ac:dyDescent="0.2">
      <c r="A387" s="92">
        <v>6</v>
      </c>
      <c r="B387" s="92" t="s">
        <v>49</v>
      </c>
      <c r="C387" s="92"/>
      <c r="D387" s="779">
        <v>14</v>
      </c>
      <c r="E387" s="779">
        <v>1</v>
      </c>
      <c r="F387" s="779">
        <v>7</v>
      </c>
      <c r="G387" s="779">
        <v>7</v>
      </c>
      <c r="H387" s="93">
        <v>4</v>
      </c>
      <c r="I387" s="93"/>
      <c r="J387" s="779">
        <v>18</v>
      </c>
      <c r="K387" s="113" t="s">
        <v>751</v>
      </c>
      <c r="L387" s="777">
        <v>987174.40000000002</v>
      </c>
      <c r="M387" s="777">
        <v>439491.41</v>
      </c>
      <c r="N387" s="777">
        <v>44896.44</v>
      </c>
      <c r="O387" s="93">
        <v>2</v>
      </c>
    </row>
    <row r="388" spans="1:15" s="42" customFormat="1" x14ac:dyDescent="0.2">
      <c r="A388" s="92">
        <v>6</v>
      </c>
      <c r="B388" s="92" t="s">
        <v>49</v>
      </c>
      <c r="C388" s="92"/>
      <c r="D388" s="779">
        <v>14</v>
      </c>
      <c r="E388" s="779">
        <v>1</v>
      </c>
      <c r="F388" s="779">
        <v>7</v>
      </c>
      <c r="G388" s="779">
        <v>7</v>
      </c>
      <c r="H388" s="93">
        <v>4</v>
      </c>
      <c r="I388" s="93"/>
      <c r="J388" s="779">
        <v>8</v>
      </c>
      <c r="K388" s="113" t="s">
        <v>752</v>
      </c>
      <c r="L388" s="777">
        <v>290000</v>
      </c>
      <c r="M388" s="777">
        <v>290000</v>
      </c>
      <c r="N388" s="777">
        <v>264000</v>
      </c>
      <c r="O388" s="93">
        <v>1</v>
      </c>
    </row>
    <row r="389" spans="1:15" s="42" customFormat="1" x14ac:dyDescent="0.2">
      <c r="A389" s="92">
        <v>6</v>
      </c>
      <c r="B389" s="92" t="s">
        <v>49</v>
      </c>
      <c r="C389" s="92"/>
      <c r="D389" s="779">
        <v>14</v>
      </c>
      <c r="E389" s="779">
        <v>1</v>
      </c>
      <c r="F389" s="779">
        <v>7</v>
      </c>
      <c r="G389" s="779">
        <v>7</v>
      </c>
      <c r="H389" s="93">
        <v>4</v>
      </c>
      <c r="I389" s="93"/>
      <c r="J389" s="779">
        <v>22</v>
      </c>
      <c r="K389" s="113" t="s">
        <v>747</v>
      </c>
      <c r="L389" s="777">
        <v>79829481.030000001</v>
      </c>
      <c r="M389" s="777">
        <v>31405515.100000001</v>
      </c>
      <c r="N389" s="777">
        <v>53515917.43</v>
      </c>
      <c r="O389" s="93">
        <v>120</v>
      </c>
    </row>
    <row r="390" spans="1:15" s="42" customFormat="1" x14ac:dyDescent="0.2">
      <c r="A390" s="92">
        <v>6</v>
      </c>
      <c r="B390" s="92" t="s">
        <v>49</v>
      </c>
      <c r="C390" s="92"/>
      <c r="D390" s="779">
        <v>14</v>
      </c>
      <c r="E390" s="779">
        <v>1</v>
      </c>
      <c r="F390" s="779">
        <v>7</v>
      </c>
      <c r="G390" s="779">
        <v>7</v>
      </c>
      <c r="H390" s="93">
        <v>4</v>
      </c>
      <c r="I390" s="93"/>
      <c r="J390" s="779">
        <v>22</v>
      </c>
      <c r="K390" s="113" t="s">
        <v>748</v>
      </c>
      <c r="L390" s="777">
        <v>13546686.98</v>
      </c>
      <c r="M390" s="777">
        <v>5020342.4400000004</v>
      </c>
      <c r="N390" s="777">
        <v>10737590.630000001</v>
      </c>
      <c r="O390" s="93">
        <v>29</v>
      </c>
    </row>
    <row r="391" spans="1:15" s="42" customFormat="1" x14ac:dyDescent="0.2">
      <c r="A391" s="92">
        <v>6</v>
      </c>
      <c r="B391" s="92" t="s">
        <v>49</v>
      </c>
      <c r="C391" s="92"/>
      <c r="D391" s="779">
        <v>14</v>
      </c>
      <c r="E391" s="779">
        <v>1</v>
      </c>
      <c r="F391" s="779">
        <v>7</v>
      </c>
      <c r="G391" s="779">
        <v>7</v>
      </c>
      <c r="H391" s="93">
        <v>4</v>
      </c>
      <c r="I391" s="93"/>
      <c r="J391" s="779">
        <v>22</v>
      </c>
      <c r="K391" s="113" t="s">
        <v>749</v>
      </c>
      <c r="L391" s="777">
        <v>53490216.100000001</v>
      </c>
      <c r="M391" s="777">
        <v>20978437.079999998</v>
      </c>
      <c r="N391" s="777">
        <v>38616329.710000001</v>
      </c>
      <c r="O391" s="93">
        <v>77</v>
      </c>
    </row>
    <row r="392" spans="1:15" s="42" customFormat="1" x14ac:dyDescent="0.2">
      <c r="A392" s="92">
        <v>6</v>
      </c>
      <c r="B392" s="92" t="s">
        <v>49</v>
      </c>
      <c r="C392" s="92"/>
      <c r="D392" s="779">
        <v>14</v>
      </c>
      <c r="E392" s="779">
        <v>1</v>
      </c>
      <c r="F392" s="779">
        <v>7</v>
      </c>
      <c r="G392" s="779">
        <v>7</v>
      </c>
      <c r="H392" s="93">
        <v>4</v>
      </c>
      <c r="I392" s="93"/>
      <c r="J392" s="779">
        <v>22</v>
      </c>
      <c r="K392" s="113" t="s">
        <v>750</v>
      </c>
      <c r="L392" s="777">
        <v>746311.6</v>
      </c>
      <c r="M392" s="777">
        <v>373155.8</v>
      </c>
      <c r="N392" s="777">
        <v>369468</v>
      </c>
      <c r="O392" s="93">
        <v>2</v>
      </c>
    </row>
    <row r="393" spans="1:15" s="42" customFormat="1" x14ac:dyDescent="0.2">
      <c r="A393" s="92">
        <v>6</v>
      </c>
      <c r="B393" s="92" t="s">
        <v>49</v>
      </c>
      <c r="C393" s="92"/>
      <c r="D393" s="779">
        <v>14</v>
      </c>
      <c r="E393" s="779">
        <v>1</v>
      </c>
      <c r="F393" s="779">
        <v>7</v>
      </c>
      <c r="G393" s="779">
        <v>7</v>
      </c>
      <c r="H393" s="93">
        <v>4</v>
      </c>
      <c r="I393" s="93"/>
      <c r="J393" s="779">
        <v>22</v>
      </c>
      <c r="K393" s="113" t="s">
        <v>751</v>
      </c>
      <c r="L393" s="777">
        <v>96451824.849999994</v>
      </c>
      <c r="M393" s="777">
        <v>38355938.649999999</v>
      </c>
      <c r="N393" s="777">
        <v>68186801.870000005</v>
      </c>
      <c r="O393" s="93">
        <v>142</v>
      </c>
    </row>
    <row r="394" spans="1:15" s="42" customFormat="1" x14ac:dyDescent="0.2">
      <c r="A394" s="92">
        <v>6</v>
      </c>
      <c r="B394" s="92" t="s">
        <v>49</v>
      </c>
      <c r="C394" s="92"/>
      <c r="D394" s="779">
        <v>14</v>
      </c>
      <c r="E394" s="779">
        <v>1</v>
      </c>
      <c r="F394" s="779">
        <v>7</v>
      </c>
      <c r="G394" s="779">
        <v>7</v>
      </c>
      <c r="H394" s="93">
        <v>4</v>
      </c>
      <c r="I394" s="93"/>
      <c r="J394" s="779">
        <v>24</v>
      </c>
      <c r="K394" s="113" t="s">
        <v>751</v>
      </c>
      <c r="L394" s="777">
        <v>1257261.5</v>
      </c>
      <c r="M394" s="777">
        <v>737876.59</v>
      </c>
      <c r="N394" s="777">
        <v>1008612.99</v>
      </c>
      <c r="O394" s="93">
        <v>2</v>
      </c>
    </row>
    <row r="395" spans="1:15" s="42" customFormat="1" x14ac:dyDescent="0.2">
      <c r="A395" s="92">
        <v>6</v>
      </c>
      <c r="B395" s="92" t="s">
        <v>49</v>
      </c>
      <c r="C395" s="92"/>
      <c r="D395" s="779">
        <v>16</v>
      </c>
      <c r="E395" s="779">
        <v>1</v>
      </c>
      <c r="F395" s="779">
        <v>7</v>
      </c>
      <c r="G395" s="779">
        <v>7</v>
      </c>
      <c r="H395" s="93">
        <v>4</v>
      </c>
      <c r="I395" s="93"/>
      <c r="J395" s="779">
        <v>8</v>
      </c>
      <c r="K395" s="113" t="s">
        <v>748</v>
      </c>
      <c r="L395" s="777">
        <v>90270</v>
      </c>
      <c r="M395" s="777">
        <v>45135</v>
      </c>
      <c r="N395" s="777">
        <v>89925</v>
      </c>
      <c r="O395" s="93">
        <v>1</v>
      </c>
    </row>
    <row r="396" spans="1:15" s="42" customFormat="1" x14ac:dyDescent="0.2">
      <c r="A396" s="92">
        <v>6</v>
      </c>
      <c r="B396" s="92" t="s">
        <v>49</v>
      </c>
      <c r="C396" s="92"/>
      <c r="D396" s="779">
        <v>16</v>
      </c>
      <c r="E396" s="779">
        <v>1</v>
      </c>
      <c r="F396" s="779">
        <v>7</v>
      </c>
      <c r="G396" s="779">
        <v>7</v>
      </c>
      <c r="H396" s="93">
        <v>4</v>
      </c>
      <c r="I396" s="93"/>
      <c r="J396" s="779">
        <v>10</v>
      </c>
      <c r="K396" s="113" t="s">
        <v>747</v>
      </c>
      <c r="L396" s="777">
        <v>33394663.57</v>
      </c>
      <c r="M396" s="777">
        <v>15399614.439999999</v>
      </c>
      <c r="N396" s="777">
        <v>17918253.219999999</v>
      </c>
      <c r="O396" s="93">
        <v>36</v>
      </c>
    </row>
    <row r="397" spans="1:15" s="42" customFormat="1" x14ac:dyDescent="0.2">
      <c r="A397" s="92">
        <v>6</v>
      </c>
      <c r="B397" s="92" t="s">
        <v>49</v>
      </c>
      <c r="C397" s="92"/>
      <c r="D397" s="779">
        <v>16</v>
      </c>
      <c r="E397" s="779">
        <v>1</v>
      </c>
      <c r="F397" s="779">
        <v>7</v>
      </c>
      <c r="G397" s="779">
        <v>7</v>
      </c>
      <c r="H397" s="93">
        <v>4</v>
      </c>
      <c r="I397" s="93"/>
      <c r="J397" s="779">
        <v>10</v>
      </c>
      <c r="K397" s="113" t="s">
        <v>748</v>
      </c>
      <c r="L397" s="777">
        <v>9320638.6500000004</v>
      </c>
      <c r="M397" s="777">
        <v>3991716.19</v>
      </c>
      <c r="N397" s="777">
        <v>5518206.3200000003</v>
      </c>
      <c r="O397" s="93">
        <v>22</v>
      </c>
    </row>
    <row r="398" spans="1:15" s="42" customFormat="1" x14ac:dyDescent="0.2">
      <c r="A398" s="92">
        <v>6</v>
      </c>
      <c r="B398" s="92" t="s">
        <v>49</v>
      </c>
      <c r="C398" s="92"/>
      <c r="D398" s="779">
        <v>16</v>
      </c>
      <c r="E398" s="779">
        <v>1</v>
      </c>
      <c r="F398" s="779">
        <v>7</v>
      </c>
      <c r="G398" s="779">
        <v>7</v>
      </c>
      <c r="H398" s="93">
        <v>4</v>
      </c>
      <c r="I398" s="93"/>
      <c r="J398" s="779">
        <v>10</v>
      </c>
      <c r="K398" s="113" t="s">
        <v>749</v>
      </c>
      <c r="L398" s="777">
        <v>9504630.1899999995</v>
      </c>
      <c r="M398" s="777">
        <v>4449375.2</v>
      </c>
      <c r="N398" s="777">
        <v>6293202.75</v>
      </c>
      <c r="O398" s="93">
        <v>22</v>
      </c>
    </row>
    <row r="399" spans="1:15" s="42" customFormat="1" x14ac:dyDescent="0.2">
      <c r="A399" s="92">
        <v>6</v>
      </c>
      <c r="B399" s="92" t="s">
        <v>49</v>
      </c>
      <c r="C399" s="92"/>
      <c r="D399" s="779">
        <v>16</v>
      </c>
      <c r="E399" s="779">
        <v>1</v>
      </c>
      <c r="F399" s="779">
        <v>7</v>
      </c>
      <c r="G399" s="779">
        <v>7</v>
      </c>
      <c r="H399" s="93">
        <v>4</v>
      </c>
      <c r="I399" s="93"/>
      <c r="J399" s="779">
        <v>10</v>
      </c>
      <c r="K399" s="113" t="s">
        <v>750</v>
      </c>
      <c r="L399" s="777">
        <v>8831410.0899999999</v>
      </c>
      <c r="M399" s="777">
        <v>4320354.25</v>
      </c>
      <c r="N399" s="777">
        <v>4008439.33</v>
      </c>
      <c r="O399" s="93">
        <v>15</v>
      </c>
    </row>
    <row r="400" spans="1:15" s="42" customFormat="1" x14ac:dyDescent="0.2">
      <c r="A400" s="92">
        <v>6</v>
      </c>
      <c r="B400" s="92" t="s">
        <v>49</v>
      </c>
      <c r="C400" s="92"/>
      <c r="D400" s="779">
        <v>16</v>
      </c>
      <c r="E400" s="779">
        <v>1</v>
      </c>
      <c r="F400" s="779">
        <v>7</v>
      </c>
      <c r="G400" s="779">
        <v>7</v>
      </c>
      <c r="H400" s="93">
        <v>4</v>
      </c>
      <c r="I400" s="93"/>
      <c r="J400" s="779">
        <v>10</v>
      </c>
      <c r="K400" s="113" t="s">
        <v>751</v>
      </c>
      <c r="L400" s="777">
        <v>23688473.359999999</v>
      </c>
      <c r="M400" s="777">
        <v>10716599.289999999</v>
      </c>
      <c r="N400" s="777">
        <v>8783418.6099999994</v>
      </c>
      <c r="O400" s="93">
        <v>53</v>
      </c>
    </row>
    <row r="401" spans="1:15" s="42" customFormat="1" x14ac:dyDescent="0.2">
      <c r="A401" s="92">
        <v>7</v>
      </c>
      <c r="B401" s="92" t="s">
        <v>49</v>
      </c>
      <c r="C401" s="92"/>
      <c r="D401" s="779">
        <v>20</v>
      </c>
      <c r="E401" s="779">
        <v>1</v>
      </c>
      <c r="F401" s="779">
        <v>7</v>
      </c>
      <c r="G401" s="779">
        <v>7</v>
      </c>
      <c r="H401" s="93">
        <v>6</v>
      </c>
      <c r="I401" s="93"/>
      <c r="J401" s="779">
        <v>22</v>
      </c>
      <c r="K401" s="113" t="s">
        <v>748</v>
      </c>
      <c r="L401" s="777">
        <v>4119</v>
      </c>
      <c r="M401" s="777">
        <v>2718</v>
      </c>
      <c r="N401" s="777">
        <v>4119</v>
      </c>
      <c r="O401" s="93">
        <v>1</v>
      </c>
    </row>
    <row r="402" spans="1:15" s="42" customFormat="1" x14ac:dyDescent="0.2">
      <c r="A402" s="92">
        <v>7</v>
      </c>
      <c r="B402" s="92" t="s">
        <v>49</v>
      </c>
      <c r="C402" s="92"/>
      <c r="D402" s="779">
        <v>20</v>
      </c>
      <c r="E402" s="779">
        <v>1</v>
      </c>
      <c r="F402" s="779">
        <v>7</v>
      </c>
      <c r="G402" s="779">
        <v>7</v>
      </c>
      <c r="H402" s="93">
        <v>6</v>
      </c>
      <c r="I402" s="93"/>
      <c r="J402" s="779">
        <v>22</v>
      </c>
      <c r="K402" s="113" t="s">
        <v>750</v>
      </c>
      <c r="L402" s="777">
        <v>5745</v>
      </c>
      <c r="M402" s="777">
        <v>3792</v>
      </c>
      <c r="N402" s="777">
        <v>0</v>
      </c>
      <c r="O402" s="93">
        <v>1</v>
      </c>
    </row>
    <row r="403" spans="1:15" s="42" customFormat="1" x14ac:dyDescent="0.2">
      <c r="A403" s="92">
        <v>7</v>
      </c>
      <c r="B403" s="92" t="s">
        <v>49</v>
      </c>
      <c r="C403" s="92"/>
      <c r="D403" s="779">
        <v>20</v>
      </c>
      <c r="E403" s="779">
        <v>1</v>
      </c>
      <c r="F403" s="779">
        <v>7</v>
      </c>
      <c r="G403" s="779">
        <v>7</v>
      </c>
      <c r="H403" s="93">
        <v>6</v>
      </c>
      <c r="I403" s="93"/>
      <c r="J403" s="779">
        <v>22</v>
      </c>
      <c r="K403" s="113" t="s">
        <v>751</v>
      </c>
      <c r="L403" s="777">
        <v>11490</v>
      </c>
      <c r="M403" s="777">
        <v>7584</v>
      </c>
      <c r="N403" s="777">
        <v>5745</v>
      </c>
      <c r="O403" s="93">
        <v>2</v>
      </c>
    </row>
    <row r="404" spans="1:15" s="42" customFormat="1" x14ac:dyDescent="0.2">
      <c r="A404" s="92">
        <v>7</v>
      </c>
      <c r="B404" s="92" t="s">
        <v>49</v>
      </c>
      <c r="C404" s="92"/>
      <c r="D404" s="779">
        <v>21</v>
      </c>
      <c r="E404" s="779">
        <v>1</v>
      </c>
      <c r="F404" s="779">
        <v>7</v>
      </c>
      <c r="G404" s="779">
        <v>7</v>
      </c>
      <c r="H404" s="93">
        <v>6</v>
      </c>
      <c r="I404" s="93"/>
      <c r="J404" s="779">
        <v>22</v>
      </c>
      <c r="K404" s="113" t="s">
        <v>747</v>
      </c>
      <c r="L404" s="777">
        <v>15642422.24</v>
      </c>
      <c r="M404" s="777">
        <v>12398081</v>
      </c>
      <c r="N404" s="777">
        <v>1225743.3</v>
      </c>
      <c r="O404" s="93">
        <v>279</v>
      </c>
    </row>
    <row r="405" spans="1:15" s="42" customFormat="1" x14ac:dyDescent="0.2">
      <c r="A405" s="92">
        <v>7</v>
      </c>
      <c r="B405" s="92" t="s">
        <v>49</v>
      </c>
      <c r="C405" s="92"/>
      <c r="D405" s="779">
        <v>21</v>
      </c>
      <c r="E405" s="779">
        <v>1</v>
      </c>
      <c r="F405" s="779">
        <v>7</v>
      </c>
      <c r="G405" s="779">
        <v>7</v>
      </c>
      <c r="H405" s="93">
        <v>6</v>
      </c>
      <c r="I405" s="93"/>
      <c r="J405" s="779">
        <v>22</v>
      </c>
      <c r="K405" s="113" t="s">
        <v>748</v>
      </c>
      <c r="L405" s="777">
        <v>2554324.7799999998</v>
      </c>
      <c r="M405" s="777">
        <v>2052471.23</v>
      </c>
      <c r="N405" s="777">
        <v>2231385.98</v>
      </c>
      <c r="O405" s="93">
        <v>130</v>
      </c>
    </row>
    <row r="406" spans="1:15" s="42" customFormat="1" x14ac:dyDescent="0.2">
      <c r="A406" s="92">
        <v>7</v>
      </c>
      <c r="B406" s="92" t="s">
        <v>49</v>
      </c>
      <c r="C406" s="92"/>
      <c r="D406" s="779">
        <v>21</v>
      </c>
      <c r="E406" s="779">
        <v>1</v>
      </c>
      <c r="F406" s="779">
        <v>7</v>
      </c>
      <c r="G406" s="779">
        <v>7</v>
      </c>
      <c r="H406" s="93">
        <v>6</v>
      </c>
      <c r="I406" s="93"/>
      <c r="J406" s="779">
        <v>22</v>
      </c>
      <c r="K406" s="113" t="s">
        <v>749</v>
      </c>
      <c r="L406" s="777">
        <v>21589919.5</v>
      </c>
      <c r="M406" s="777">
        <v>18085994.129999999</v>
      </c>
      <c r="N406" s="777">
        <v>1279341.57</v>
      </c>
      <c r="O406" s="93">
        <v>143</v>
      </c>
    </row>
    <row r="407" spans="1:15" s="42" customFormat="1" x14ac:dyDescent="0.2">
      <c r="A407" s="92">
        <v>7</v>
      </c>
      <c r="B407" s="92" t="s">
        <v>49</v>
      </c>
      <c r="C407" s="92"/>
      <c r="D407" s="779">
        <v>21</v>
      </c>
      <c r="E407" s="779">
        <v>1</v>
      </c>
      <c r="F407" s="779">
        <v>7</v>
      </c>
      <c r="G407" s="779">
        <v>7</v>
      </c>
      <c r="H407" s="93">
        <v>6</v>
      </c>
      <c r="I407" s="93"/>
      <c r="J407" s="779">
        <v>22</v>
      </c>
      <c r="K407" s="113" t="s">
        <v>750</v>
      </c>
      <c r="L407" s="777">
        <v>302957</v>
      </c>
      <c r="M407" s="777">
        <v>199948</v>
      </c>
      <c r="N407" s="777">
        <v>66719</v>
      </c>
      <c r="O407" s="93">
        <v>74</v>
      </c>
    </row>
    <row r="408" spans="1:15" s="42" customFormat="1" x14ac:dyDescent="0.2">
      <c r="A408" s="92">
        <v>7</v>
      </c>
      <c r="B408" s="92" t="s">
        <v>49</v>
      </c>
      <c r="C408" s="92"/>
      <c r="D408" s="779">
        <v>21</v>
      </c>
      <c r="E408" s="779">
        <v>1</v>
      </c>
      <c r="F408" s="779">
        <v>7</v>
      </c>
      <c r="G408" s="779">
        <v>7</v>
      </c>
      <c r="H408" s="93">
        <v>6</v>
      </c>
      <c r="I408" s="93"/>
      <c r="J408" s="779">
        <v>22</v>
      </c>
      <c r="K408" s="113" t="s">
        <v>751</v>
      </c>
      <c r="L408" s="777">
        <v>1945999.8</v>
      </c>
      <c r="M408" s="777">
        <v>1430920.88</v>
      </c>
      <c r="N408" s="777">
        <v>1137496.3799999999</v>
      </c>
      <c r="O408" s="93">
        <v>211</v>
      </c>
    </row>
    <row r="409" spans="1:15" s="42" customFormat="1" x14ac:dyDescent="0.2">
      <c r="A409" s="92">
        <v>7</v>
      </c>
      <c r="B409" s="92" t="s">
        <v>49</v>
      </c>
      <c r="C409" s="92"/>
      <c r="D409" s="779">
        <v>22</v>
      </c>
      <c r="E409" s="779">
        <v>1</v>
      </c>
      <c r="F409" s="779">
        <v>7</v>
      </c>
      <c r="G409" s="779">
        <v>7</v>
      </c>
      <c r="H409" s="93">
        <v>6</v>
      </c>
      <c r="I409" s="93"/>
      <c r="J409" s="779">
        <v>22</v>
      </c>
      <c r="K409" s="113" t="s">
        <v>747</v>
      </c>
      <c r="L409" s="777">
        <v>23966386.300000001</v>
      </c>
      <c r="M409" s="777">
        <v>20303826.25</v>
      </c>
      <c r="N409" s="777">
        <v>544383.25</v>
      </c>
      <c r="O409" s="93">
        <v>7</v>
      </c>
    </row>
    <row r="410" spans="1:15" s="42" customFormat="1" x14ac:dyDescent="0.2">
      <c r="A410" s="92">
        <v>7</v>
      </c>
      <c r="B410" s="92" t="s">
        <v>49</v>
      </c>
      <c r="C410" s="92"/>
      <c r="D410" s="779">
        <v>22</v>
      </c>
      <c r="E410" s="779">
        <v>1</v>
      </c>
      <c r="F410" s="779">
        <v>7</v>
      </c>
      <c r="G410" s="779">
        <v>7</v>
      </c>
      <c r="H410" s="93">
        <v>6</v>
      </c>
      <c r="I410" s="93"/>
      <c r="J410" s="779">
        <v>22</v>
      </c>
      <c r="K410" s="113" t="s">
        <v>748</v>
      </c>
      <c r="L410" s="777">
        <v>5689171.0499999998</v>
      </c>
      <c r="M410" s="777">
        <v>4320622.0599999996</v>
      </c>
      <c r="N410" s="777">
        <v>5666556.4000000004</v>
      </c>
      <c r="O410" s="93">
        <v>5</v>
      </c>
    </row>
    <row r="411" spans="1:15" s="42" customFormat="1" x14ac:dyDescent="0.2">
      <c r="A411" s="92">
        <v>7</v>
      </c>
      <c r="B411" s="92" t="s">
        <v>49</v>
      </c>
      <c r="C411" s="92"/>
      <c r="D411" s="779">
        <v>22</v>
      </c>
      <c r="E411" s="779">
        <v>1</v>
      </c>
      <c r="F411" s="779">
        <v>7</v>
      </c>
      <c r="G411" s="779">
        <v>7</v>
      </c>
      <c r="H411" s="93">
        <v>6</v>
      </c>
      <c r="I411" s="93"/>
      <c r="J411" s="779">
        <v>22</v>
      </c>
      <c r="K411" s="113" t="s">
        <v>749</v>
      </c>
      <c r="L411" s="777">
        <v>2501699.48</v>
      </c>
      <c r="M411" s="777">
        <v>1816514.48</v>
      </c>
      <c r="N411" s="777">
        <v>2501699.48</v>
      </c>
      <c r="O411" s="93">
        <v>2</v>
      </c>
    </row>
    <row r="412" spans="1:15" s="42" customFormat="1" x14ac:dyDescent="0.2">
      <c r="A412" s="92">
        <v>7</v>
      </c>
      <c r="B412" s="92" t="s">
        <v>49</v>
      </c>
      <c r="C412" s="92"/>
      <c r="D412" s="779">
        <v>22</v>
      </c>
      <c r="E412" s="779">
        <v>1</v>
      </c>
      <c r="F412" s="779">
        <v>7</v>
      </c>
      <c r="G412" s="779">
        <v>7</v>
      </c>
      <c r="H412" s="93">
        <v>6</v>
      </c>
      <c r="I412" s="93"/>
      <c r="J412" s="779">
        <v>22</v>
      </c>
      <c r="K412" s="113" t="s">
        <v>750</v>
      </c>
      <c r="L412" s="777">
        <v>8265</v>
      </c>
      <c r="M412" s="777">
        <v>5456</v>
      </c>
      <c r="N412" s="777">
        <v>0</v>
      </c>
      <c r="O412" s="93">
        <v>3</v>
      </c>
    </row>
    <row r="413" spans="1:15" s="42" customFormat="1" x14ac:dyDescent="0.2">
      <c r="A413" s="92">
        <v>7</v>
      </c>
      <c r="B413" s="92" t="s">
        <v>49</v>
      </c>
      <c r="C413" s="92"/>
      <c r="D413" s="779">
        <v>22</v>
      </c>
      <c r="E413" s="779">
        <v>1</v>
      </c>
      <c r="F413" s="779">
        <v>7</v>
      </c>
      <c r="G413" s="779">
        <v>7</v>
      </c>
      <c r="H413" s="93">
        <v>6</v>
      </c>
      <c r="I413" s="93"/>
      <c r="J413" s="779">
        <v>22</v>
      </c>
      <c r="K413" s="113" t="s">
        <v>751</v>
      </c>
      <c r="L413" s="777">
        <v>4692119.62</v>
      </c>
      <c r="M413" s="777">
        <v>2554521.5699999998</v>
      </c>
      <c r="N413" s="777">
        <v>726012.02</v>
      </c>
      <c r="O413" s="93">
        <v>2</v>
      </c>
    </row>
    <row r="414" spans="1:15" x14ac:dyDescent="0.2">
      <c r="A414" s="92">
        <v>7</v>
      </c>
      <c r="B414" s="92" t="s">
        <v>49</v>
      </c>
      <c r="C414" s="92"/>
      <c r="D414" s="779">
        <v>89</v>
      </c>
      <c r="E414" s="779">
        <v>1</v>
      </c>
      <c r="F414" s="779">
        <v>7</v>
      </c>
      <c r="G414" s="779">
        <v>7</v>
      </c>
      <c r="H414" s="93">
        <v>6</v>
      </c>
      <c r="I414" s="93"/>
      <c r="J414" s="779">
        <v>22</v>
      </c>
      <c r="K414" s="113" t="s">
        <v>750</v>
      </c>
      <c r="L414" s="777">
        <v>9700000</v>
      </c>
      <c r="M414" s="777">
        <v>8439471</v>
      </c>
      <c r="N414" s="777">
        <v>143970.32999999999</v>
      </c>
      <c r="O414" s="93">
        <v>1</v>
      </c>
    </row>
    <row r="415" spans="1:15" x14ac:dyDescent="0.2">
      <c r="A415" s="92">
        <v>7</v>
      </c>
      <c r="B415" s="92" t="s">
        <v>49</v>
      </c>
      <c r="C415" s="92"/>
      <c r="D415" s="779">
        <v>89</v>
      </c>
      <c r="E415" s="779">
        <v>1</v>
      </c>
      <c r="F415" s="779">
        <v>7</v>
      </c>
      <c r="G415" s="779">
        <v>7</v>
      </c>
      <c r="H415" s="93">
        <v>6</v>
      </c>
      <c r="I415" s="93"/>
      <c r="J415" s="779">
        <v>22</v>
      </c>
      <c r="K415" s="113" t="s">
        <v>752</v>
      </c>
      <c r="L415" s="777">
        <v>41800000</v>
      </c>
      <c r="M415" s="777">
        <v>37132000</v>
      </c>
      <c r="N415" s="777">
        <v>7306110.5800000001</v>
      </c>
      <c r="O415" s="93">
        <v>2</v>
      </c>
    </row>
    <row r="416" spans="1:15" x14ac:dyDescent="0.2">
      <c r="A416" s="92">
        <v>8</v>
      </c>
      <c r="B416" s="92" t="s">
        <v>49</v>
      </c>
      <c r="C416" s="92"/>
      <c r="D416" s="779">
        <v>85</v>
      </c>
      <c r="E416" s="779">
        <v>1</v>
      </c>
      <c r="F416" s="779">
        <v>3</v>
      </c>
      <c r="G416" s="779">
        <v>7</v>
      </c>
      <c r="H416" s="93">
        <v>6</v>
      </c>
      <c r="I416" s="93"/>
      <c r="J416" s="779">
        <v>22</v>
      </c>
      <c r="K416" s="113" t="s">
        <v>749</v>
      </c>
      <c r="L416" s="777">
        <v>819646.56</v>
      </c>
      <c r="M416" s="777">
        <v>696699.58</v>
      </c>
      <c r="N416" s="777">
        <v>331931.7</v>
      </c>
      <c r="O416" s="93">
        <v>2</v>
      </c>
    </row>
    <row r="417" spans="1:15" x14ac:dyDescent="0.2">
      <c r="A417" s="92">
        <v>8</v>
      </c>
      <c r="B417" s="92" t="s">
        <v>49</v>
      </c>
      <c r="C417" s="92"/>
      <c r="D417" s="779">
        <v>85</v>
      </c>
      <c r="E417" s="779">
        <v>1</v>
      </c>
      <c r="F417" s="779">
        <v>3</v>
      </c>
      <c r="G417" s="779">
        <v>7</v>
      </c>
      <c r="H417" s="93">
        <v>6</v>
      </c>
      <c r="I417" s="93"/>
      <c r="J417" s="779">
        <v>22</v>
      </c>
      <c r="K417" s="113" t="s">
        <v>751</v>
      </c>
      <c r="L417" s="777">
        <v>977059.54</v>
      </c>
      <c r="M417" s="777">
        <v>830500.61</v>
      </c>
      <c r="N417" s="777">
        <v>832558.18</v>
      </c>
      <c r="O417" s="93">
        <v>4</v>
      </c>
    </row>
    <row r="418" spans="1:15" x14ac:dyDescent="0.2">
      <c r="A418" s="92">
        <v>8</v>
      </c>
      <c r="B418" s="92" t="s">
        <v>49</v>
      </c>
      <c r="C418" s="92"/>
      <c r="D418" s="779">
        <v>85</v>
      </c>
      <c r="E418" s="779">
        <v>1</v>
      </c>
      <c r="F418" s="779">
        <v>3</v>
      </c>
      <c r="G418" s="779">
        <v>7</v>
      </c>
      <c r="H418" s="93">
        <v>6</v>
      </c>
      <c r="I418" s="93"/>
      <c r="J418" s="779">
        <v>22</v>
      </c>
      <c r="K418" s="113" t="s">
        <v>752</v>
      </c>
      <c r="L418" s="777">
        <v>1941177</v>
      </c>
      <c r="M418" s="777">
        <v>1747882.81</v>
      </c>
      <c r="N418" s="777">
        <v>988675.7</v>
      </c>
      <c r="O418" s="93">
        <v>2</v>
      </c>
    </row>
    <row r="419" spans="1:15" x14ac:dyDescent="0.2">
      <c r="A419" s="92">
        <v>8</v>
      </c>
      <c r="B419" s="92" t="s">
        <v>49</v>
      </c>
      <c r="C419" s="92"/>
      <c r="D419" s="779">
        <v>85</v>
      </c>
      <c r="E419" s="779">
        <v>1</v>
      </c>
      <c r="F419" s="779">
        <v>7</v>
      </c>
      <c r="G419" s="779">
        <v>7</v>
      </c>
      <c r="H419" s="93">
        <v>6</v>
      </c>
      <c r="I419" s="93"/>
      <c r="J419" s="779">
        <v>22</v>
      </c>
      <c r="K419" s="113" t="s">
        <v>747</v>
      </c>
      <c r="L419" s="777">
        <v>1957003.53</v>
      </c>
      <c r="M419" s="777">
        <v>1663453</v>
      </c>
      <c r="N419" s="777">
        <v>928839.51</v>
      </c>
      <c r="O419" s="93">
        <v>6</v>
      </c>
    </row>
    <row r="420" spans="1:15" x14ac:dyDescent="0.2">
      <c r="A420" s="92">
        <v>8</v>
      </c>
      <c r="B420" s="92" t="s">
        <v>49</v>
      </c>
      <c r="C420" s="92"/>
      <c r="D420" s="779">
        <v>85</v>
      </c>
      <c r="E420" s="779">
        <v>1</v>
      </c>
      <c r="F420" s="779">
        <v>7</v>
      </c>
      <c r="G420" s="779">
        <v>7</v>
      </c>
      <c r="H420" s="93">
        <v>6</v>
      </c>
      <c r="I420" s="93"/>
      <c r="J420" s="779">
        <v>22</v>
      </c>
      <c r="K420" s="113" t="s">
        <v>748</v>
      </c>
      <c r="L420" s="777">
        <v>22589964.059999999</v>
      </c>
      <c r="M420" s="777">
        <v>21483570.649999999</v>
      </c>
      <c r="N420" s="777">
        <v>9033603.4700000007</v>
      </c>
      <c r="O420" s="93">
        <v>69</v>
      </c>
    </row>
    <row r="421" spans="1:15" x14ac:dyDescent="0.2">
      <c r="A421" s="92">
        <v>8</v>
      </c>
      <c r="B421" s="92" t="s">
        <v>49</v>
      </c>
      <c r="C421" s="92"/>
      <c r="D421" s="779">
        <v>85</v>
      </c>
      <c r="E421" s="779">
        <v>1</v>
      </c>
      <c r="F421" s="779">
        <v>7</v>
      </c>
      <c r="G421" s="779">
        <v>7</v>
      </c>
      <c r="H421" s="93">
        <v>6</v>
      </c>
      <c r="I421" s="93"/>
      <c r="J421" s="779">
        <v>22</v>
      </c>
      <c r="K421" s="113" t="s">
        <v>749</v>
      </c>
      <c r="L421" s="777">
        <v>407115.6</v>
      </c>
      <c r="M421" s="777">
        <v>337298.26</v>
      </c>
      <c r="N421" s="777">
        <v>151604.16</v>
      </c>
      <c r="O421" s="93">
        <v>4</v>
      </c>
    </row>
    <row r="422" spans="1:15" x14ac:dyDescent="0.2">
      <c r="A422" s="92">
        <v>8</v>
      </c>
      <c r="B422" s="92" t="s">
        <v>49</v>
      </c>
      <c r="C422" s="92"/>
      <c r="D422" s="779">
        <v>85</v>
      </c>
      <c r="E422" s="779">
        <v>1</v>
      </c>
      <c r="F422" s="779">
        <v>7</v>
      </c>
      <c r="G422" s="779">
        <v>7</v>
      </c>
      <c r="H422" s="93">
        <v>6</v>
      </c>
      <c r="I422" s="93"/>
      <c r="J422" s="779">
        <v>22</v>
      </c>
      <c r="K422" s="113" t="s">
        <v>750</v>
      </c>
      <c r="L422" s="777">
        <v>625946.5</v>
      </c>
      <c r="M422" s="777">
        <v>532054.53</v>
      </c>
      <c r="N422" s="777">
        <v>351613.4</v>
      </c>
      <c r="O422" s="93">
        <v>4</v>
      </c>
    </row>
    <row r="423" spans="1:15" x14ac:dyDescent="0.2">
      <c r="A423" s="92">
        <v>8</v>
      </c>
      <c r="B423" s="92" t="s">
        <v>49</v>
      </c>
      <c r="C423" s="92"/>
      <c r="D423" s="779">
        <v>85</v>
      </c>
      <c r="E423" s="779">
        <v>1</v>
      </c>
      <c r="F423" s="779">
        <v>7</v>
      </c>
      <c r="G423" s="779">
        <v>7</v>
      </c>
      <c r="H423" s="93">
        <v>6</v>
      </c>
      <c r="I423" s="93"/>
      <c r="J423" s="779">
        <v>22</v>
      </c>
      <c r="K423" s="113" t="s">
        <v>751</v>
      </c>
      <c r="L423" s="777">
        <v>1392843.51</v>
      </c>
      <c r="M423" s="777">
        <v>1183489.4099999999</v>
      </c>
      <c r="N423" s="777">
        <v>888726.11</v>
      </c>
      <c r="O423" s="93">
        <v>10</v>
      </c>
    </row>
    <row r="424" spans="1:15" x14ac:dyDescent="0.2">
      <c r="A424" s="92">
        <v>8</v>
      </c>
      <c r="B424" s="92" t="s">
        <v>49</v>
      </c>
      <c r="C424" s="92"/>
      <c r="D424" s="779">
        <v>85</v>
      </c>
      <c r="E424" s="779">
        <v>1</v>
      </c>
      <c r="F424" s="779">
        <v>7</v>
      </c>
      <c r="G424" s="779">
        <v>7</v>
      </c>
      <c r="H424" s="93">
        <v>6</v>
      </c>
      <c r="I424" s="93"/>
      <c r="J424" s="779">
        <v>22</v>
      </c>
      <c r="K424" s="113" t="s">
        <v>752</v>
      </c>
      <c r="L424" s="777">
        <v>25582372.420000002</v>
      </c>
      <c r="M424" s="777">
        <v>21991473.190000001</v>
      </c>
      <c r="N424" s="777">
        <v>9433694.3699999992</v>
      </c>
      <c r="O424" s="93">
        <v>8</v>
      </c>
    </row>
    <row r="425" spans="1:15" x14ac:dyDescent="0.2">
      <c r="A425" s="92">
        <v>8</v>
      </c>
      <c r="B425" s="92" t="s">
        <v>49</v>
      </c>
      <c r="C425" s="92"/>
      <c r="D425" s="779">
        <v>87</v>
      </c>
      <c r="E425" s="779">
        <v>1</v>
      </c>
      <c r="F425" s="779">
        <v>7</v>
      </c>
      <c r="G425" s="779">
        <v>7</v>
      </c>
      <c r="H425" s="93">
        <v>5</v>
      </c>
      <c r="I425" s="93"/>
      <c r="J425" s="779">
        <v>22</v>
      </c>
      <c r="K425" s="113" t="s">
        <v>752</v>
      </c>
      <c r="L425" s="777">
        <v>65685122.079999998</v>
      </c>
      <c r="M425" s="777">
        <v>64258084.079999998</v>
      </c>
      <c r="N425" s="777">
        <v>63010330.939999998</v>
      </c>
      <c r="O425" s="93">
        <v>3</v>
      </c>
    </row>
    <row r="426" spans="1:15" x14ac:dyDescent="0.2">
      <c r="A426" s="92">
        <v>9</v>
      </c>
      <c r="B426" s="92" t="s">
        <v>8</v>
      </c>
      <c r="C426" s="92" t="s">
        <v>719</v>
      </c>
      <c r="D426" s="779">
        <v>43</v>
      </c>
      <c r="E426" s="779">
        <v>1</v>
      </c>
      <c r="F426" s="779">
        <v>1</v>
      </c>
      <c r="G426" s="779">
        <v>2</v>
      </c>
      <c r="H426" s="93">
        <v>4</v>
      </c>
      <c r="I426" s="93"/>
      <c r="J426" s="779">
        <v>18</v>
      </c>
      <c r="K426" s="113" t="s">
        <v>747</v>
      </c>
      <c r="L426" s="777">
        <v>12592296.01</v>
      </c>
      <c r="M426" s="777">
        <v>10279362.93</v>
      </c>
      <c r="N426" s="777">
        <v>10496423.289999999</v>
      </c>
      <c r="O426" s="93">
        <v>24</v>
      </c>
    </row>
    <row r="427" spans="1:15" x14ac:dyDescent="0.2">
      <c r="A427" s="92">
        <v>9</v>
      </c>
      <c r="B427" s="92" t="s">
        <v>8</v>
      </c>
      <c r="C427" s="92" t="s">
        <v>719</v>
      </c>
      <c r="D427" s="779">
        <v>43</v>
      </c>
      <c r="E427" s="779">
        <v>1</v>
      </c>
      <c r="F427" s="779">
        <v>1</v>
      </c>
      <c r="G427" s="779">
        <v>2</v>
      </c>
      <c r="H427" s="93">
        <v>4</v>
      </c>
      <c r="I427" s="93"/>
      <c r="J427" s="779">
        <v>18</v>
      </c>
      <c r="K427" s="113" t="s">
        <v>748</v>
      </c>
      <c r="L427" s="777">
        <v>7333793.0099999998</v>
      </c>
      <c r="M427" s="777">
        <v>6135752.29</v>
      </c>
      <c r="N427" s="777">
        <v>3904214.27</v>
      </c>
      <c r="O427" s="93">
        <v>12</v>
      </c>
    </row>
    <row r="428" spans="1:15" x14ac:dyDescent="0.2">
      <c r="A428" s="92">
        <v>9</v>
      </c>
      <c r="B428" s="92" t="s">
        <v>8</v>
      </c>
      <c r="C428" s="92" t="s">
        <v>719</v>
      </c>
      <c r="D428" s="779">
        <v>43</v>
      </c>
      <c r="E428" s="779">
        <v>1</v>
      </c>
      <c r="F428" s="779">
        <v>1</v>
      </c>
      <c r="G428" s="779">
        <v>2</v>
      </c>
      <c r="H428" s="93">
        <v>4</v>
      </c>
      <c r="I428" s="93"/>
      <c r="J428" s="779">
        <v>18</v>
      </c>
      <c r="K428" s="113" t="s">
        <v>750</v>
      </c>
      <c r="L428" s="777">
        <v>6759527.6299999999</v>
      </c>
      <c r="M428" s="777">
        <v>5745598.46</v>
      </c>
      <c r="N428" s="777">
        <v>3308306.38</v>
      </c>
      <c r="O428" s="93">
        <v>6</v>
      </c>
    </row>
    <row r="429" spans="1:15" x14ac:dyDescent="0.2">
      <c r="A429" s="92">
        <v>9</v>
      </c>
      <c r="B429" s="92" t="s">
        <v>8</v>
      </c>
      <c r="C429" s="92" t="s">
        <v>719</v>
      </c>
      <c r="D429" s="779">
        <v>43</v>
      </c>
      <c r="E429" s="779">
        <v>1</v>
      </c>
      <c r="F429" s="779">
        <v>1</v>
      </c>
      <c r="G429" s="779">
        <v>2</v>
      </c>
      <c r="H429" s="93">
        <v>4</v>
      </c>
      <c r="I429" s="93"/>
      <c r="J429" s="779">
        <v>18</v>
      </c>
      <c r="K429" s="113" t="s">
        <v>751</v>
      </c>
      <c r="L429" s="777">
        <v>7642341.5300000003</v>
      </c>
      <c r="M429" s="777">
        <v>5947657</v>
      </c>
      <c r="N429" s="777">
        <v>5843538.79</v>
      </c>
      <c r="O429" s="93">
        <v>9</v>
      </c>
    </row>
    <row r="430" spans="1:15" x14ac:dyDescent="0.2">
      <c r="A430" s="92">
        <v>9</v>
      </c>
      <c r="B430" s="92" t="s">
        <v>8</v>
      </c>
      <c r="C430" s="92" t="s">
        <v>719</v>
      </c>
      <c r="D430" s="779">
        <v>43</v>
      </c>
      <c r="E430" s="779">
        <v>1</v>
      </c>
      <c r="F430" s="779">
        <v>1</v>
      </c>
      <c r="G430" s="779">
        <v>2</v>
      </c>
      <c r="H430" s="93">
        <v>4</v>
      </c>
      <c r="I430" s="93"/>
      <c r="J430" s="779">
        <v>24</v>
      </c>
      <c r="K430" s="113" t="s">
        <v>747</v>
      </c>
      <c r="L430" s="777">
        <v>1382478.63</v>
      </c>
      <c r="M430" s="777">
        <v>1175106.82</v>
      </c>
      <c r="N430" s="777">
        <v>1298756.81</v>
      </c>
      <c r="O430" s="93">
        <v>1</v>
      </c>
    </row>
    <row r="431" spans="1:15" x14ac:dyDescent="0.2">
      <c r="A431" s="92">
        <v>9</v>
      </c>
      <c r="B431" s="92" t="s">
        <v>8</v>
      </c>
      <c r="C431" s="92" t="s">
        <v>719</v>
      </c>
      <c r="D431" s="779">
        <v>43</v>
      </c>
      <c r="E431" s="779">
        <v>1</v>
      </c>
      <c r="F431" s="779">
        <v>1</v>
      </c>
      <c r="G431" s="779">
        <v>2</v>
      </c>
      <c r="H431" s="93">
        <v>4</v>
      </c>
      <c r="I431" s="93"/>
      <c r="J431" s="779">
        <v>21</v>
      </c>
      <c r="K431" s="113" t="s">
        <v>747</v>
      </c>
      <c r="L431" s="777">
        <v>288234</v>
      </c>
      <c r="M431" s="777">
        <v>156395.76</v>
      </c>
      <c r="N431" s="777">
        <v>0</v>
      </c>
      <c r="O431" s="93">
        <v>1</v>
      </c>
    </row>
    <row r="432" spans="1:15" x14ac:dyDescent="0.2">
      <c r="A432" s="92">
        <v>9</v>
      </c>
      <c r="B432" s="92" t="s">
        <v>8</v>
      </c>
      <c r="C432" s="92" t="s">
        <v>719</v>
      </c>
      <c r="D432" s="779">
        <v>52</v>
      </c>
      <c r="E432" s="779">
        <v>1</v>
      </c>
      <c r="F432" s="779">
        <v>1</v>
      </c>
      <c r="G432" s="779">
        <v>2</v>
      </c>
      <c r="H432" s="93">
        <v>9</v>
      </c>
      <c r="I432" s="93"/>
      <c r="J432" s="779">
        <v>21</v>
      </c>
      <c r="K432" s="113" t="s">
        <v>747</v>
      </c>
      <c r="L432" s="777">
        <v>13713249.880000001</v>
      </c>
      <c r="M432" s="777">
        <v>10820866.640000001</v>
      </c>
      <c r="N432" s="777">
        <v>12158196.109999999</v>
      </c>
      <c r="O432" s="93">
        <v>9</v>
      </c>
    </row>
    <row r="433" spans="1:15" x14ac:dyDescent="0.2">
      <c r="A433" s="92">
        <v>9</v>
      </c>
      <c r="B433" s="92" t="s">
        <v>8</v>
      </c>
      <c r="C433" s="92" t="s">
        <v>719</v>
      </c>
      <c r="D433" s="779">
        <v>52</v>
      </c>
      <c r="E433" s="779">
        <v>1</v>
      </c>
      <c r="F433" s="779">
        <v>1</v>
      </c>
      <c r="G433" s="779">
        <v>2</v>
      </c>
      <c r="H433" s="93">
        <v>9</v>
      </c>
      <c r="I433" s="93"/>
      <c r="J433" s="779">
        <v>21</v>
      </c>
      <c r="K433" s="113" t="s">
        <v>748</v>
      </c>
      <c r="L433" s="777">
        <v>2145767.81</v>
      </c>
      <c r="M433" s="777">
        <v>1665475.27</v>
      </c>
      <c r="N433" s="777">
        <v>2122410.13</v>
      </c>
      <c r="O433" s="93">
        <v>3</v>
      </c>
    </row>
    <row r="434" spans="1:15" x14ac:dyDescent="0.2">
      <c r="A434" s="92">
        <v>9</v>
      </c>
      <c r="B434" s="92" t="s">
        <v>8</v>
      </c>
      <c r="C434" s="92" t="s">
        <v>719</v>
      </c>
      <c r="D434" s="779">
        <v>52</v>
      </c>
      <c r="E434" s="779">
        <v>1</v>
      </c>
      <c r="F434" s="779">
        <v>1</v>
      </c>
      <c r="G434" s="779">
        <v>2</v>
      </c>
      <c r="H434" s="93">
        <v>9</v>
      </c>
      <c r="I434" s="93"/>
      <c r="J434" s="779">
        <v>21</v>
      </c>
      <c r="K434" s="113" t="s">
        <v>751</v>
      </c>
      <c r="L434" s="777">
        <v>8612372.7300000004</v>
      </c>
      <c r="M434" s="777">
        <v>6555398.96</v>
      </c>
      <c r="N434" s="777">
        <v>6844273.3899999997</v>
      </c>
      <c r="O434" s="93">
        <v>5</v>
      </c>
    </row>
    <row r="435" spans="1:15" x14ac:dyDescent="0.2">
      <c r="A435" s="92">
        <v>9</v>
      </c>
      <c r="B435" s="92" t="s">
        <v>8</v>
      </c>
      <c r="C435" s="92" t="s">
        <v>719</v>
      </c>
      <c r="D435" s="779">
        <v>55</v>
      </c>
      <c r="E435" s="779">
        <v>1</v>
      </c>
      <c r="F435" s="779">
        <v>1</v>
      </c>
      <c r="G435" s="779">
        <v>2</v>
      </c>
      <c r="H435" s="93">
        <v>9</v>
      </c>
      <c r="I435" s="93"/>
      <c r="J435" s="779">
        <v>21</v>
      </c>
      <c r="K435" s="113" t="s">
        <v>750</v>
      </c>
      <c r="L435" s="777">
        <v>4658583.58</v>
      </c>
      <c r="M435" s="777">
        <v>3701637.31</v>
      </c>
      <c r="N435" s="777">
        <v>3325329.91</v>
      </c>
      <c r="O435" s="93">
        <v>4</v>
      </c>
    </row>
    <row r="436" spans="1:15" x14ac:dyDescent="0.2">
      <c r="A436" s="92">
        <v>10</v>
      </c>
      <c r="B436" s="92" t="s">
        <v>49</v>
      </c>
      <c r="C436" s="92"/>
      <c r="D436" s="779">
        <v>24</v>
      </c>
      <c r="E436" s="779">
        <v>1</v>
      </c>
      <c r="F436" s="779">
        <v>7</v>
      </c>
      <c r="G436" s="779">
        <v>7</v>
      </c>
      <c r="H436" s="93">
        <v>7</v>
      </c>
      <c r="I436" s="93"/>
      <c r="J436" s="779">
        <v>12</v>
      </c>
      <c r="K436" s="113" t="s">
        <v>752</v>
      </c>
      <c r="L436" s="777">
        <v>42906705.759999998</v>
      </c>
      <c r="M436" s="777">
        <v>36470699.899999999</v>
      </c>
      <c r="N436" s="777">
        <v>27243052.93</v>
      </c>
      <c r="O436" s="93">
        <v>2</v>
      </c>
    </row>
    <row r="437" spans="1:15" x14ac:dyDescent="0.2">
      <c r="A437" s="92">
        <v>10</v>
      </c>
      <c r="B437" s="92" t="s">
        <v>49</v>
      </c>
      <c r="C437" s="92"/>
      <c r="D437" s="779">
        <v>25</v>
      </c>
      <c r="E437" s="779">
        <v>1</v>
      </c>
      <c r="F437" s="779">
        <v>7</v>
      </c>
      <c r="G437" s="779">
        <v>7</v>
      </c>
      <c r="H437" s="93">
        <v>7</v>
      </c>
      <c r="I437" s="93"/>
      <c r="J437" s="779">
        <v>12</v>
      </c>
      <c r="K437" s="113" t="s">
        <v>747</v>
      </c>
      <c r="L437" s="777">
        <v>23758000</v>
      </c>
      <c r="M437" s="777">
        <v>20194300</v>
      </c>
      <c r="N437" s="777">
        <v>12375572.189999999</v>
      </c>
      <c r="O437" s="93">
        <v>1</v>
      </c>
    </row>
    <row r="438" spans="1:15" x14ac:dyDescent="0.2">
      <c r="A438" s="92">
        <v>10</v>
      </c>
      <c r="B438" s="92" t="s">
        <v>49</v>
      </c>
      <c r="C438" s="92"/>
      <c r="D438" s="779">
        <v>25</v>
      </c>
      <c r="E438" s="779">
        <v>1</v>
      </c>
      <c r="F438" s="779">
        <v>7</v>
      </c>
      <c r="G438" s="779">
        <v>7</v>
      </c>
      <c r="H438" s="93">
        <v>7</v>
      </c>
      <c r="I438" s="93"/>
      <c r="J438" s="779">
        <v>12</v>
      </c>
      <c r="K438" s="113" t="s">
        <v>752</v>
      </c>
      <c r="L438" s="777">
        <v>11764705.880000001</v>
      </c>
      <c r="M438" s="777">
        <v>10000000</v>
      </c>
      <c r="N438" s="777">
        <v>11650128.52</v>
      </c>
      <c r="O438" s="93">
        <v>1</v>
      </c>
    </row>
    <row r="439" spans="1:15" x14ac:dyDescent="0.2">
      <c r="A439" s="92">
        <v>10</v>
      </c>
      <c r="B439" s="92" t="s">
        <v>49</v>
      </c>
      <c r="C439" s="92"/>
      <c r="D439" s="779">
        <v>26</v>
      </c>
      <c r="E439" s="779">
        <v>1</v>
      </c>
      <c r="F439" s="779">
        <v>7</v>
      </c>
      <c r="G439" s="779">
        <v>7</v>
      </c>
      <c r="H439" s="93">
        <v>7</v>
      </c>
      <c r="I439" s="93"/>
      <c r="J439" s="779">
        <v>12</v>
      </c>
      <c r="K439" s="113" t="s">
        <v>750</v>
      </c>
      <c r="L439" s="777">
        <v>3000000</v>
      </c>
      <c r="M439" s="777">
        <v>2550000</v>
      </c>
      <c r="N439" s="777">
        <v>3000000</v>
      </c>
      <c r="O439" s="93">
        <v>1</v>
      </c>
    </row>
    <row r="440" spans="1:15" x14ac:dyDescent="0.2">
      <c r="A440" s="92">
        <v>10</v>
      </c>
      <c r="B440" s="92" t="s">
        <v>49</v>
      </c>
      <c r="C440" s="92"/>
      <c r="D440" s="779">
        <v>28</v>
      </c>
      <c r="E440" s="779">
        <v>1</v>
      </c>
      <c r="F440" s="779">
        <v>7</v>
      </c>
      <c r="G440" s="779">
        <v>7</v>
      </c>
      <c r="H440" s="93">
        <v>7</v>
      </c>
      <c r="I440" s="93"/>
      <c r="J440" s="779">
        <v>12</v>
      </c>
      <c r="K440" s="113" t="s">
        <v>747</v>
      </c>
      <c r="L440" s="777">
        <v>29922168</v>
      </c>
      <c r="M440" s="777">
        <v>25433842.800000001</v>
      </c>
      <c r="N440" s="777">
        <v>11233669.5</v>
      </c>
      <c r="O440" s="93">
        <v>2</v>
      </c>
    </row>
    <row r="441" spans="1:15" x14ac:dyDescent="0.2">
      <c r="A441" s="92">
        <v>10</v>
      </c>
      <c r="B441" s="92" t="s">
        <v>49</v>
      </c>
      <c r="C441" s="92"/>
      <c r="D441" s="779">
        <v>28</v>
      </c>
      <c r="E441" s="779">
        <v>1</v>
      </c>
      <c r="F441" s="779">
        <v>7</v>
      </c>
      <c r="G441" s="779">
        <v>7</v>
      </c>
      <c r="H441" s="93">
        <v>7</v>
      </c>
      <c r="I441" s="93"/>
      <c r="J441" s="779">
        <v>12</v>
      </c>
      <c r="K441" s="113" t="s">
        <v>748</v>
      </c>
      <c r="L441" s="777">
        <v>5207234.47</v>
      </c>
      <c r="M441" s="777">
        <v>4426149.3</v>
      </c>
      <c r="N441" s="777">
        <v>4987342.63</v>
      </c>
      <c r="O441" s="93">
        <v>1</v>
      </c>
    </row>
    <row r="442" spans="1:15" x14ac:dyDescent="0.2">
      <c r="A442" s="92">
        <v>10</v>
      </c>
      <c r="B442" s="92" t="s">
        <v>49</v>
      </c>
      <c r="C442" s="92"/>
      <c r="D442" s="779">
        <v>28</v>
      </c>
      <c r="E442" s="779">
        <v>1</v>
      </c>
      <c r="F442" s="779">
        <v>7</v>
      </c>
      <c r="G442" s="779">
        <v>7</v>
      </c>
      <c r="H442" s="93">
        <v>7</v>
      </c>
      <c r="I442" s="93"/>
      <c r="J442" s="779">
        <v>12</v>
      </c>
      <c r="K442" s="113" t="s">
        <v>751</v>
      </c>
      <c r="L442" s="777">
        <v>8160000</v>
      </c>
      <c r="M442" s="777">
        <v>6936000</v>
      </c>
      <c r="N442" s="777">
        <v>6942292.1200000001</v>
      </c>
      <c r="O442" s="93">
        <v>1</v>
      </c>
    </row>
    <row r="443" spans="1:15" x14ac:dyDescent="0.2">
      <c r="A443" s="92">
        <v>10</v>
      </c>
      <c r="B443" s="92" t="s">
        <v>49</v>
      </c>
      <c r="C443" s="92"/>
      <c r="D443" s="779">
        <v>28</v>
      </c>
      <c r="E443" s="779">
        <v>1</v>
      </c>
      <c r="F443" s="779">
        <v>7</v>
      </c>
      <c r="G443" s="779">
        <v>7</v>
      </c>
      <c r="H443" s="93">
        <v>7</v>
      </c>
      <c r="I443" s="93"/>
      <c r="J443" s="779">
        <v>12</v>
      </c>
      <c r="K443" s="113" t="s">
        <v>752</v>
      </c>
      <c r="L443" s="777">
        <v>12600000</v>
      </c>
      <c r="M443" s="777">
        <v>8500000</v>
      </c>
      <c r="N443" s="777">
        <v>10731805.58</v>
      </c>
      <c r="O443" s="93">
        <v>1</v>
      </c>
    </row>
    <row r="444" spans="1:15" x14ac:dyDescent="0.2">
      <c r="A444" s="92">
        <v>10</v>
      </c>
      <c r="B444" s="92" t="s">
        <v>49</v>
      </c>
      <c r="C444" s="92"/>
      <c r="D444" s="779">
        <v>29</v>
      </c>
      <c r="E444" s="779">
        <v>1</v>
      </c>
      <c r="F444" s="779">
        <v>7</v>
      </c>
      <c r="G444" s="779">
        <v>7</v>
      </c>
      <c r="H444" s="93">
        <v>7</v>
      </c>
      <c r="I444" s="93"/>
      <c r="J444" s="779">
        <v>12</v>
      </c>
      <c r="K444" s="113" t="s">
        <v>752</v>
      </c>
      <c r="L444" s="777">
        <v>28500960</v>
      </c>
      <c r="M444" s="777">
        <v>24225816</v>
      </c>
      <c r="N444" s="777">
        <v>4147432.17</v>
      </c>
      <c r="O444" s="93">
        <v>1</v>
      </c>
    </row>
    <row r="445" spans="1:15" x14ac:dyDescent="0.2">
      <c r="A445" s="92">
        <v>10</v>
      </c>
      <c r="B445" s="92" t="s">
        <v>49</v>
      </c>
      <c r="C445" s="92"/>
      <c r="D445" s="779">
        <v>33</v>
      </c>
      <c r="E445" s="779">
        <v>1</v>
      </c>
      <c r="F445" s="779">
        <v>7</v>
      </c>
      <c r="G445" s="779">
        <v>7</v>
      </c>
      <c r="H445" s="93">
        <v>7</v>
      </c>
      <c r="I445" s="93"/>
      <c r="J445" s="779">
        <v>12</v>
      </c>
      <c r="K445" s="113" t="s">
        <v>747</v>
      </c>
      <c r="L445" s="777">
        <v>122716951.2</v>
      </c>
      <c r="M445" s="777">
        <v>97030208.519999996</v>
      </c>
      <c r="N445" s="777">
        <v>90679922.709999993</v>
      </c>
      <c r="O445" s="93">
        <v>10</v>
      </c>
    </row>
    <row r="446" spans="1:15" x14ac:dyDescent="0.2">
      <c r="A446" s="92">
        <v>10</v>
      </c>
      <c r="B446" s="92" t="s">
        <v>49</v>
      </c>
      <c r="C446" s="92"/>
      <c r="D446" s="779">
        <v>33</v>
      </c>
      <c r="E446" s="779">
        <v>1</v>
      </c>
      <c r="F446" s="779">
        <v>7</v>
      </c>
      <c r="G446" s="779">
        <v>7</v>
      </c>
      <c r="H446" s="93">
        <v>7</v>
      </c>
      <c r="I446" s="93"/>
      <c r="J446" s="779">
        <v>12</v>
      </c>
      <c r="K446" s="113" t="s">
        <v>748</v>
      </c>
      <c r="L446" s="777">
        <v>13830862.699999999</v>
      </c>
      <c r="M446" s="777">
        <v>11756233.300000001</v>
      </c>
      <c r="N446" s="777">
        <v>12799049.140000001</v>
      </c>
      <c r="O446" s="93">
        <v>5</v>
      </c>
    </row>
    <row r="447" spans="1:15" x14ac:dyDescent="0.2">
      <c r="A447" s="92">
        <v>10</v>
      </c>
      <c r="B447" s="92" t="s">
        <v>49</v>
      </c>
      <c r="C447" s="92"/>
      <c r="D447" s="779">
        <v>33</v>
      </c>
      <c r="E447" s="779">
        <v>1</v>
      </c>
      <c r="F447" s="779">
        <v>7</v>
      </c>
      <c r="G447" s="779">
        <v>7</v>
      </c>
      <c r="H447" s="93">
        <v>7</v>
      </c>
      <c r="I447" s="93"/>
      <c r="J447" s="779">
        <v>12</v>
      </c>
      <c r="K447" s="113" t="s">
        <v>749</v>
      </c>
      <c r="L447" s="777">
        <v>10513320.279999999</v>
      </c>
      <c r="M447" s="777">
        <v>8936322.2400000002</v>
      </c>
      <c r="N447" s="777">
        <v>9901069.8499999996</v>
      </c>
      <c r="O447" s="93">
        <v>3</v>
      </c>
    </row>
    <row r="448" spans="1:15" x14ac:dyDescent="0.2">
      <c r="A448" s="92">
        <v>10</v>
      </c>
      <c r="B448" s="92" t="s">
        <v>49</v>
      </c>
      <c r="C448" s="92"/>
      <c r="D448" s="779">
        <v>33</v>
      </c>
      <c r="E448" s="779">
        <v>1</v>
      </c>
      <c r="F448" s="779">
        <v>7</v>
      </c>
      <c r="G448" s="779">
        <v>7</v>
      </c>
      <c r="H448" s="93">
        <v>7</v>
      </c>
      <c r="I448" s="93"/>
      <c r="J448" s="779">
        <v>12</v>
      </c>
      <c r="K448" s="113" t="s">
        <v>750</v>
      </c>
      <c r="L448" s="777">
        <v>18041497.379999999</v>
      </c>
      <c r="M448" s="777">
        <v>15335272.92</v>
      </c>
      <c r="N448" s="777">
        <v>10023501.119999999</v>
      </c>
      <c r="O448" s="93">
        <v>4</v>
      </c>
    </row>
    <row r="449" spans="1:15" x14ac:dyDescent="0.2">
      <c r="A449" s="92">
        <v>10</v>
      </c>
      <c r="B449" s="92" t="s">
        <v>49</v>
      </c>
      <c r="C449" s="92"/>
      <c r="D449" s="779">
        <v>33</v>
      </c>
      <c r="E449" s="779">
        <v>1</v>
      </c>
      <c r="F449" s="779">
        <v>7</v>
      </c>
      <c r="G449" s="779">
        <v>7</v>
      </c>
      <c r="H449" s="93">
        <v>7</v>
      </c>
      <c r="I449" s="93"/>
      <c r="J449" s="779">
        <v>12</v>
      </c>
      <c r="K449" s="113" t="s">
        <v>751</v>
      </c>
      <c r="L449" s="777">
        <v>15657346.51</v>
      </c>
      <c r="M449" s="777">
        <v>13308744.539999999</v>
      </c>
      <c r="N449" s="777">
        <v>15242305.210000001</v>
      </c>
      <c r="O449" s="93">
        <v>4</v>
      </c>
    </row>
    <row r="450" spans="1:15" x14ac:dyDescent="0.2">
      <c r="A450" s="92">
        <v>10</v>
      </c>
      <c r="B450" s="92" t="s">
        <v>49</v>
      </c>
      <c r="C450" s="92"/>
      <c r="D450" s="779">
        <v>33</v>
      </c>
      <c r="E450" s="779">
        <v>1</v>
      </c>
      <c r="F450" s="779">
        <v>7</v>
      </c>
      <c r="G450" s="779">
        <v>7</v>
      </c>
      <c r="H450" s="93">
        <v>7</v>
      </c>
      <c r="I450" s="93"/>
      <c r="J450" s="779">
        <v>12</v>
      </c>
      <c r="K450" s="113" t="s">
        <v>752</v>
      </c>
      <c r="L450" s="777">
        <v>7183964.8600000003</v>
      </c>
      <c r="M450" s="777">
        <v>6106370.1299999999</v>
      </c>
      <c r="N450" s="777">
        <v>6631548.7199999997</v>
      </c>
      <c r="O450" s="93">
        <v>1</v>
      </c>
    </row>
    <row r="451" spans="1:15" x14ac:dyDescent="0.2">
      <c r="A451" s="92">
        <v>10</v>
      </c>
      <c r="B451" s="92" t="s">
        <v>49</v>
      </c>
      <c r="C451" s="92"/>
      <c r="D451" s="779">
        <v>35</v>
      </c>
      <c r="E451" s="779">
        <v>1</v>
      </c>
      <c r="F451" s="779">
        <v>7</v>
      </c>
      <c r="G451" s="779">
        <v>7</v>
      </c>
      <c r="H451" s="93">
        <v>7</v>
      </c>
      <c r="I451" s="93"/>
      <c r="J451" s="779">
        <v>12</v>
      </c>
      <c r="K451" s="113" t="s">
        <v>747</v>
      </c>
      <c r="L451" s="777">
        <v>4920797.87</v>
      </c>
      <c r="M451" s="777">
        <v>4129395.65</v>
      </c>
      <c r="N451" s="777">
        <v>4760041.82</v>
      </c>
      <c r="O451" s="93">
        <v>15</v>
      </c>
    </row>
    <row r="452" spans="1:15" x14ac:dyDescent="0.2">
      <c r="A452" s="92">
        <v>10</v>
      </c>
      <c r="B452" s="92" t="s">
        <v>49</v>
      </c>
      <c r="C452" s="92"/>
      <c r="D452" s="779">
        <v>35</v>
      </c>
      <c r="E452" s="779">
        <v>1</v>
      </c>
      <c r="F452" s="779">
        <v>7</v>
      </c>
      <c r="G452" s="779">
        <v>7</v>
      </c>
      <c r="H452" s="93">
        <v>7</v>
      </c>
      <c r="I452" s="93"/>
      <c r="J452" s="779">
        <v>12</v>
      </c>
      <c r="K452" s="113" t="s">
        <v>749</v>
      </c>
      <c r="L452" s="777">
        <v>2153096.6800000002</v>
      </c>
      <c r="M452" s="777">
        <v>1817237.92</v>
      </c>
      <c r="N452" s="777">
        <v>2099345.63</v>
      </c>
      <c r="O452" s="93">
        <v>7</v>
      </c>
    </row>
    <row r="453" spans="1:15" x14ac:dyDescent="0.2">
      <c r="A453" s="92">
        <v>10</v>
      </c>
      <c r="B453" s="92" t="s">
        <v>49</v>
      </c>
      <c r="C453" s="92"/>
      <c r="D453" s="779">
        <v>35</v>
      </c>
      <c r="E453" s="779">
        <v>1</v>
      </c>
      <c r="F453" s="779">
        <v>7</v>
      </c>
      <c r="G453" s="779">
        <v>7</v>
      </c>
      <c r="H453" s="93">
        <v>7</v>
      </c>
      <c r="I453" s="93"/>
      <c r="J453" s="779">
        <v>12</v>
      </c>
      <c r="K453" s="113" t="s">
        <v>750</v>
      </c>
      <c r="L453" s="777">
        <v>2608895.69</v>
      </c>
      <c r="M453" s="777">
        <v>1906261</v>
      </c>
      <c r="N453" s="777">
        <v>1953260.56</v>
      </c>
      <c r="O453" s="93">
        <v>2</v>
      </c>
    </row>
    <row r="454" spans="1:15" x14ac:dyDescent="0.2">
      <c r="A454" s="92">
        <v>10</v>
      </c>
      <c r="B454" s="92" t="s">
        <v>49</v>
      </c>
      <c r="C454" s="92"/>
      <c r="D454" s="779">
        <v>35</v>
      </c>
      <c r="E454" s="779">
        <v>1</v>
      </c>
      <c r="F454" s="779">
        <v>7</v>
      </c>
      <c r="G454" s="779">
        <v>7</v>
      </c>
      <c r="H454" s="93">
        <v>7</v>
      </c>
      <c r="I454" s="93"/>
      <c r="J454" s="779">
        <v>12</v>
      </c>
      <c r="K454" s="113" t="s">
        <v>751</v>
      </c>
      <c r="L454" s="777">
        <v>6133234.8600000003</v>
      </c>
      <c r="M454" s="777">
        <v>4978513.78</v>
      </c>
      <c r="N454" s="777">
        <v>4290098.96</v>
      </c>
      <c r="O454" s="93">
        <v>7</v>
      </c>
    </row>
    <row r="455" spans="1:15" x14ac:dyDescent="0.2">
      <c r="A455" s="92">
        <v>10</v>
      </c>
      <c r="B455" s="92" t="s">
        <v>49</v>
      </c>
      <c r="C455" s="92"/>
      <c r="D455" s="779">
        <v>36</v>
      </c>
      <c r="E455" s="779">
        <v>1</v>
      </c>
      <c r="F455" s="779">
        <v>7</v>
      </c>
      <c r="G455" s="779">
        <v>7</v>
      </c>
      <c r="H455" s="93">
        <v>7</v>
      </c>
      <c r="I455" s="93"/>
      <c r="J455" s="779">
        <v>12</v>
      </c>
      <c r="K455" s="113" t="s">
        <v>752</v>
      </c>
      <c r="L455" s="777">
        <v>19092707</v>
      </c>
      <c r="M455" s="777">
        <v>17740038.100000001</v>
      </c>
      <c r="N455" s="777">
        <v>14336195.130000001</v>
      </c>
      <c r="O455" s="93">
        <v>2</v>
      </c>
    </row>
    <row r="456" spans="1:15" x14ac:dyDescent="0.2">
      <c r="A456" s="92">
        <v>10</v>
      </c>
      <c r="B456" s="92" t="s">
        <v>49</v>
      </c>
      <c r="C456" s="92"/>
      <c r="D456" s="779">
        <v>37</v>
      </c>
      <c r="E456" s="779">
        <v>1</v>
      </c>
      <c r="F456" s="779">
        <v>7</v>
      </c>
      <c r="G456" s="779">
        <v>7</v>
      </c>
      <c r="H456" s="93">
        <v>7</v>
      </c>
      <c r="I456" s="93"/>
      <c r="J456" s="779">
        <v>12</v>
      </c>
      <c r="K456" s="113" t="s">
        <v>747</v>
      </c>
      <c r="L456" s="777">
        <v>70000000</v>
      </c>
      <c r="M456" s="777">
        <v>35000000</v>
      </c>
      <c r="N456" s="777">
        <v>36027089.600000001</v>
      </c>
      <c r="O456" s="93">
        <v>1</v>
      </c>
    </row>
    <row r="457" spans="1:15" x14ac:dyDescent="0.2">
      <c r="A457" s="92">
        <v>10</v>
      </c>
      <c r="B457" s="92" t="s">
        <v>49</v>
      </c>
      <c r="C457" s="92"/>
      <c r="D457" s="779">
        <v>40</v>
      </c>
      <c r="E457" s="779">
        <v>1</v>
      </c>
      <c r="F457" s="779">
        <v>7</v>
      </c>
      <c r="G457" s="779">
        <v>7</v>
      </c>
      <c r="H457" s="93">
        <v>7</v>
      </c>
      <c r="I457" s="93"/>
      <c r="J457" s="779">
        <v>12</v>
      </c>
      <c r="K457" s="113" t="s">
        <v>752</v>
      </c>
      <c r="L457" s="777">
        <v>10588235.289999999</v>
      </c>
      <c r="M457" s="777">
        <v>10588235.289999999</v>
      </c>
      <c r="N457" s="777">
        <v>0</v>
      </c>
      <c r="O457" s="93">
        <v>1</v>
      </c>
    </row>
    <row r="458" spans="1:15" x14ac:dyDescent="0.2">
      <c r="A458" s="92">
        <v>10</v>
      </c>
      <c r="B458" s="92" t="s">
        <v>49</v>
      </c>
      <c r="C458" s="92"/>
      <c r="D458" s="779">
        <v>43</v>
      </c>
      <c r="E458" s="779">
        <v>1</v>
      </c>
      <c r="F458" s="779">
        <v>7</v>
      </c>
      <c r="G458" s="779">
        <v>7</v>
      </c>
      <c r="H458" s="93">
        <v>7</v>
      </c>
      <c r="I458" s="93"/>
      <c r="J458" s="779">
        <v>12</v>
      </c>
      <c r="K458" s="113" t="s">
        <v>747</v>
      </c>
      <c r="L458" s="777">
        <v>6755100</v>
      </c>
      <c r="M458" s="777">
        <v>5741835</v>
      </c>
      <c r="N458" s="777">
        <v>5077104.34</v>
      </c>
      <c r="O458" s="93">
        <v>1</v>
      </c>
    </row>
    <row r="459" spans="1:15" x14ac:dyDescent="0.2">
      <c r="A459" s="92">
        <v>11</v>
      </c>
      <c r="B459" s="92" t="s">
        <v>8</v>
      </c>
      <c r="C459" s="92" t="s">
        <v>719</v>
      </c>
      <c r="D459" s="779">
        <v>45</v>
      </c>
      <c r="E459" s="779">
        <v>1</v>
      </c>
      <c r="F459" s="779">
        <v>4</v>
      </c>
      <c r="G459" s="779">
        <v>7</v>
      </c>
      <c r="H459" s="93">
        <v>2</v>
      </c>
      <c r="I459" s="93"/>
      <c r="J459" s="779">
        <v>13</v>
      </c>
      <c r="K459" s="113" t="s">
        <v>752</v>
      </c>
      <c r="L459" s="777">
        <v>46802547.090000004</v>
      </c>
      <c r="M459" s="777">
        <v>39782164.270000003</v>
      </c>
      <c r="N459" s="777">
        <v>37963656.840000004</v>
      </c>
      <c r="O459" s="93">
        <v>43</v>
      </c>
    </row>
    <row r="460" spans="1:15" x14ac:dyDescent="0.2">
      <c r="A460" s="92">
        <v>11</v>
      </c>
      <c r="B460" s="92" t="s">
        <v>8</v>
      </c>
      <c r="C460" s="92" t="s">
        <v>719</v>
      </c>
      <c r="D460" s="779">
        <v>79</v>
      </c>
      <c r="E460" s="779">
        <v>1</v>
      </c>
      <c r="F460" s="779">
        <v>7</v>
      </c>
      <c r="G460" s="779">
        <v>7</v>
      </c>
      <c r="H460" s="93">
        <v>2</v>
      </c>
      <c r="I460" s="93"/>
      <c r="J460" s="779">
        <v>13</v>
      </c>
      <c r="K460" s="113" t="s">
        <v>752</v>
      </c>
      <c r="L460" s="777">
        <v>33579215.18</v>
      </c>
      <c r="M460" s="777">
        <v>33560465.18</v>
      </c>
      <c r="N460" s="777">
        <v>19760766.32</v>
      </c>
      <c r="O460" s="93">
        <v>78</v>
      </c>
    </row>
    <row r="461" spans="1:15" x14ac:dyDescent="0.2">
      <c r="A461" s="92">
        <v>12</v>
      </c>
      <c r="B461" s="92" t="s">
        <v>8</v>
      </c>
      <c r="C461" s="92" t="s">
        <v>719</v>
      </c>
      <c r="D461" s="779">
        <v>78</v>
      </c>
      <c r="E461" s="779">
        <v>1</v>
      </c>
      <c r="F461" s="779">
        <v>7</v>
      </c>
      <c r="G461" s="779">
        <v>7</v>
      </c>
      <c r="H461" s="93">
        <v>11</v>
      </c>
      <c r="I461" s="93"/>
      <c r="J461" s="779">
        <v>18</v>
      </c>
      <c r="K461" s="113" t="s">
        <v>747</v>
      </c>
      <c r="L461" s="777">
        <v>1062948</v>
      </c>
      <c r="M461" s="777">
        <v>903505.8</v>
      </c>
      <c r="N461" s="777">
        <v>310708.31</v>
      </c>
      <c r="O461" s="93">
        <v>8</v>
      </c>
    </row>
    <row r="462" spans="1:15" x14ac:dyDescent="0.2">
      <c r="A462" s="92">
        <v>12</v>
      </c>
      <c r="B462" s="92" t="s">
        <v>8</v>
      </c>
      <c r="C462" s="92" t="s">
        <v>719</v>
      </c>
      <c r="D462" s="779">
        <v>78</v>
      </c>
      <c r="E462" s="779">
        <v>1</v>
      </c>
      <c r="F462" s="779">
        <v>7</v>
      </c>
      <c r="G462" s="779">
        <v>7</v>
      </c>
      <c r="H462" s="93">
        <v>11</v>
      </c>
      <c r="I462" s="93"/>
      <c r="J462" s="779">
        <v>18</v>
      </c>
      <c r="K462" s="113" t="s">
        <v>748</v>
      </c>
      <c r="L462" s="777">
        <v>38000</v>
      </c>
      <c r="M462" s="777">
        <v>32300</v>
      </c>
      <c r="N462" s="777">
        <v>38000</v>
      </c>
      <c r="O462" s="93">
        <v>1</v>
      </c>
    </row>
    <row r="463" spans="1:15" x14ac:dyDescent="0.2">
      <c r="A463" s="92">
        <v>12</v>
      </c>
      <c r="B463" s="92" t="s">
        <v>8</v>
      </c>
      <c r="C463" s="92" t="s">
        <v>719</v>
      </c>
      <c r="D463" s="779">
        <v>78</v>
      </c>
      <c r="E463" s="779">
        <v>1</v>
      </c>
      <c r="F463" s="779">
        <v>7</v>
      </c>
      <c r="G463" s="779">
        <v>7</v>
      </c>
      <c r="H463" s="93">
        <v>11</v>
      </c>
      <c r="I463" s="779"/>
      <c r="J463" s="779">
        <v>18</v>
      </c>
      <c r="K463" s="113" t="s">
        <v>752</v>
      </c>
      <c r="L463" s="777">
        <v>36720584.490000002</v>
      </c>
      <c r="M463" s="777">
        <v>36093553.719999999</v>
      </c>
      <c r="N463" s="777">
        <v>19876647.699999999</v>
      </c>
      <c r="O463" s="93">
        <v>168</v>
      </c>
    </row>
    <row r="464" spans="1:15" x14ac:dyDescent="0.2">
      <c r="A464" s="92">
        <v>12</v>
      </c>
      <c r="B464" s="92" t="s">
        <v>2</v>
      </c>
      <c r="C464" s="92" t="s">
        <v>719</v>
      </c>
      <c r="D464" s="779">
        <v>119</v>
      </c>
      <c r="E464" s="779">
        <v>1</v>
      </c>
      <c r="F464" s="779">
        <v>7</v>
      </c>
      <c r="G464" s="779">
        <v>7</v>
      </c>
      <c r="H464" s="93"/>
      <c r="I464" s="779">
        <v>8</v>
      </c>
      <c r="J464" s="779">
        <v>18</v>
      </c>
      <c r="K464" s="113" t="s">
        <v>752</v>
      </c>
      <c r="L464" s="777">
        <v>29850018</v>
      </c>
      <c r="M464" s="777">
        <v>26867516.199999999</v>
      </c>
      <c r="N464" s="777">
        <v>10084682.41</v>
      </c>
      <c r="O464" s="93">
        <v>11</v>
      </c>
    </row>
    <row r="465" spans="1:15" x14ac:dyDescent="0.2">
      <c r="A465" s="92">
        <v>12</v>
      </c>
      <c r="B465" s="92" t="s">
        <v>2</v>
      </c>
      <c r="C465" s="92" t="s">
        <v>719</v>
      </c>
      <c r="D465" s="779">
        <v>119</v>
      </c>
      <c r="E465" s="779">
        <v>1</v>
      </c>
      <c r="F465" s="779">
        <v>7</v>
      </c>
      <c r="G465" s="779">
        <v>7</v>
      </c>
      <c r="H465" s="93"/>
      <c r="I465" s="779">
        <v>8</v>
      </c>
      <c r="J465" s="779">
        <v>13</v>
      </c>
      <c r="K465" s="113" t="s">
        <v>747</v>
      </c>
      <c r="L465" s="777">
        <v>114688.35</v>
      </c>
      <c r="M465" s="777">
        <v>97039.4</v>
      </c>
      <c r="N465" s="777">
        <v>112080.49</v>
      </c>
      <c r="O465" s="93">
        <v>3</v>
      </c>
    </row>
    <row r="466" spans="1:15" x14ac:dyDescent="0.2">
      <c r="A466" s="92">
        <v>12</v>
      </c>
      <c r="B466" s="92" t="s">
        <v>2</v>
      </c>
      <c r="C466" s="92" t="s">
        <v>719</v>
      </c>
      <c r="D466" s="779">
        <v>119</v>
      </c>
      <c r="E466" s="779">
        <v>1</v>
      </c>
      <c r="F466" s="779">
        <v>7</v>
      </c>
      <c r="G466" s="779">
        <v>7</v>
      </c>
      <c r="H466" s="93"/>
      <c r="I466" s="779">
        <v>8</v>
      </c>
      <c r="J466" s="779">
        <v>13</v>
      </c>
      <c r="K466" s="113" t="s">
        <v>748</v>
      </c>
      <c r="L466" s="777">
        <v>144048.32999999999</v>
      </c>
      <c r="M466" s="777">
        <v>122439.01</v>
      </c>
      <c r="N466" s="777">
        <v>138491.81</v>
      </c>
      <c r="O466" s="93">
        <v>6</v>
      </c>
    </row>
    <row r="467" spans="1:15" x14ac:dyDescent="0.2">
      <c r="A467" s="92">
        <v>12</v>
      </c>
      <c r="B467" s="92" t="s">
        <v>2</v>
      </c>
      <c r="C467" s="92" t="s">
        <v>719</v>
      </c>
      <c r="D467" s="779">
        <v>119</v>
      </c>
      <c r="E467" s="779">
        <v>1</v>
      </c>
      <c r="F467" s="779">
        <v>7</v>
      </c>
      <c r="G467" s="779">
        <v>7</v>
      </c>
      <c r="H467" s="93"/>
      <c r="I467" s="779">
        <v>8</v>
      </c>
      <c r="J467" s="779">
        <v>13</v>
      </c>
      <c r="K467" s="113" t="s">
        <v>749</v>
      </c>
      <c r="L467" s="777">
        <v>82545.509999999995</v>
      </c>
      <c r="M467" s="777">
        <v>70163.679999999993</v>
      </c>
      <c r="N467" s="777">
        <v>74101.289999999994</v>
      </c>
      <c r="O467" s="93">
        <v>3</v>
      </c>
    </row>
    <row r="468" spans="1:15" x14ac:dyDescent="0.2">
      <c r="A468" s="92">
        <v>12</v>
      </c>
      <c r="B468" s="92" t="s">
        <v>2</v>
      </c>
      <c r="C468" s="92" t="s">
        <v>719</v>
      </c>
      <c r="D468" s="779">
        <v>119</v>
      </c>
      <c r="E468" s="779">
        <v>1</v>
      </c>
      <c r="F468" s="779">
        <v>7</v>
      </c>
      <c r="G468" s="779">
        <v>7</v>
      </c>
      <c r="H468" s="93"/>
      <c r="I468" s="779">
        <v>8</v>
      </c>
      <c r="J468" s="779">
        <v>13</v>
      </c>
      <c r="K468" s="113" t="s">
        <v>751</v>
      </c>
      <c r="L468" s="777">
        <v>381374.97</v>
      </c>
      <c r="M468" s="777">
        <v>318220.77</v>
      </c>
      <c r="N468" s="777">
        <v>328760.3</v>
      </c>
      <c r="O468" s="93">
        <v>15</v>
      </c>
    </row>
    <row r="469" spans="1:15" x14ac:dyDescent="0.2">
      <c r="A469" s="92">
        <v>12</v>
      </c>
      <c r="B469" s="92" t="s">
        <v>2</v>
      </c>
      <c r="C469" s="92" t="s">
        <v>719</v>
      </c>
      <c r="D469" s="779">
        <v>119</v>
      </c>
      <c r="E469" s="779">
        <v>1</v>
      </c>
      <c r="F469" s="779">
        <v>7</v>
      </c>
      <c r="G469" s="779">
        <v>7</v>
      </c>
      <c r="H469" s="93"/>
      <c r="I469" s="93">
        <v>8</v>
      </c>
      <c r="J469" s="779">
        <v>13</v>
      </c>
      <c r="K469" s="113" t="s">
        <v>752</v>
      </c>
      <c r="L469" s="777">
        <v>1250000</v>
      </c>
      <c r="M469" s="777">
        <v>1250000</v>
      </c>
      <c r="N469" s="777">
        <v>840768.89</v>
      </c>
      <c r="O469" s="93">
        <v>1</v>
      </c>
    </row>
    <row r="470" spans="1:15" x14ac:dyDescent="0.2">
      <c r="A470" s="92">
        <v>14</v>
      </c>
      <c r="B470" s="92" t="s">
        <v>49</v>
      </c>
      <c r="C470" s="92"/>
      <c r="D470" s="779">
        <v>121</v>
      </c>
      <c r="E470" s="779">
        <v>1</v>
      </c>
      <c r="F470" s="779">
        <v>7</v>
      </c>
      <c r="G470" s="779">
        <v>7</v>
      </c>
      <c r="H470" s="93"/>
      <c r="I470" s="93"/>
      <c r="J470" s="779">
        <v>18</v>
      </c>
      <c r="K470" s="113" t="s">
        <v>752</v>
      </c>
      <c r="L470" s="777">
        <v>21797121.73</v>
      </c>
      <c r="M470" s="777">
        <v>21797121.73</v>
      </c>
      <c r="N470" s="777">
        <v>14883890.880000001</v>
      </c>
      <c r="O470" s="93">
        <v>16</v>
      </c>
    </row>
    <row r="471" spans="1:15" x14ac:dyDescent="0.2">
      <c r="A471" s="92">
        <v>13</v>
      </c>
      <c r="B471" s="92" t="s">
        <v>8</v>
      </c>
      <c r="C471" s="92" t="s">
        <v>719</v>
      </c>
      <c r="D471" s="779">
        <v>121</v>
      </c>
      <c r="E471" s="779">
        <v>1</v>
      </c>
      <c r="F471" s="779">
        <v>7</v>
      </c>
      <c r="G471" s="779">
        <v>7</v>
      </c>
      <c r="H471" s="93"/>
      <c r="I471" s="93"/>
      <c r="J471" s="779">
        <v>18</v>
      </c>
      <c r="K471" s="113" t="s">
        <v>752</v>
      </c>
      <c r="L471" s="777">
        <v>35599641.520000003</v>
      </c>
      <c r="M471" s="777">
        <v>35599641.520000003</v>
      </c>
      <c r="N471" s="777">
        <v>24405498.300000001</v>
      </c>
      <c r="O471" s="93">
        <v>14</v>
      </c>
    </row>
    <row r="472" spans="1:15" x14ac:dyDescent="0.2">
      <c r="A472" s="92">
        <v>13</v>
      </c>
      <c r="B472" s="92" t="s">
        <v>8</v>
      </c>
      <c r="C472" s="92" t="s">
        <v>719</v>
      </c>
      <c r="D472" s="779">
        <v>122</v>
      </c>
      <c r="E472" s="779">
        <v>1</v>
      </c>
      <c r="F472" s="779">
        <v>7</v>
      </c>
      <c r="G472" s="779">
        <v>7</v>
      </c>
      <c r="H472" s="93"/>
      <c r="I472" s="93"/>
      <c r="J472" s="779">
        <v>18</v>
      </c>
      <c r="K472" s="113" t="s">
        <v>752</v>
      </c>
      <c r="L472" s="777">
        <v>2403296.41</v>
      </c>
      <c r="M472" s="777">
        <v>2403296.41</v>
      </c>
      <c r="N472" s="777">
        <v>1880218.52</v>
      </c>
      <c r="O472" s="93">
        <v>2</v>
      </c>
    </row>
    <row r="473" spans="1:15" x14ac:dyDescent="0.2">
      <c r="N473" s="780"/>
    </row>
    <row r="475" spans="1:15" x14ac:dyDescent="0.2">
      <c r="L475" s="780"/>
      <c r="M475" s="780"/>
      <c r="N475" s="780"/>
    </row>
    <row r="478" spans="1:15" x14ac:dyDescent="0.2">
      <c r="A478" s="114" t="s">
        <v>798</v>
      </c>
      <c r="B478" s="114"/>
      <c r="C478" s="114"/>
      <c r="D478" s="115"/>
      <c r="E478" s="115"/>
      <c r="F478" s="115"/>
      <c r="G478" s="115"/>
      <c r="H478" s="115"/>
      <c r="I478" s="115"/>
    </row>
    <row r="479" spans="1:15" x14ac:dyDescent="0.2">
      <c r="A479" s="120" t="s">
        <v>774</v>
      </c>
      <c r="B479" s="114"/>
      <c r="C479" s="114"/>
      <c r="D479" s="115"/>
      <c r="E479" s="115"/>
      <c r="F479" s="115"/>
      <c r="G479" s="115"/>
      <c r="H479" s="115"/>
      <c r="I479" s="115"/>
    </row>
    <row r="480" spans="1:15" x14ac:dyDescent="0.2">
      <c r="A480" s="114">
        <v>1</v>
      </c>
      <c r="B480" s="114" t="s">
        <v>794</v>
      </c>
      <c r="C480" s="114"/>
      <c r="D480" s="115"/>
      <c r="E480" s="115"/>
      <c r="F480" s="115"/>
      <c r="G480" s="115"/>
      <c r="H480" s="115"/>
      <c r="I480" s="115"/>
    </row>
    <row r="481" spans="1:9" x14ac:dyDescent="0.2">
      <c r="A481" s="114">
        <v>3</v>
      </c>
      <c r="B481" s="114" t="s">
        <v>795</v>
      </c>
      <c r="C481" s="114"/>
      <c r="D481" s="115"/>
      <c r="E481" s="115"/>
      <c r="F481" s="115"/>
      <c r="G481" s="115"/>
      <c r="H481" s="115"/>
      <c r="I481" s="115"/>
    </row>
    <row r="482" spans="1:9" x14ac:dyDescent="0.2">
      <c r="A482" s="114">
        <v>4</v>
      </c>
      <c r="B482" s="114" t="s">
        <v>796</v>
      </c>
      <c r="C482" s="114"/>
      <c r="D482" s="115"/>
      <c r="E482" s="115"/>
      <c r="F482" s="115"/>
      <c r="G482" s="115"/>
      <c r="H482" s="115"/>
      <c r="I482" s="115"/>
    </row>
    <row r="483" spans="1:9" x14ac:dyDescent="0.2">
      <c r="A483" s="114">
        <v>5</v>
      </c>
      <c r="B483" s="114" t="s">
        <v>797</v>
      </c>
      <c r="C483" s="114"/>
      <c r="D483" s="115"/>
      <c r="E483" s="115"/>
      <c r="F483" s="115"/>
      <c r="G483" s="115"/>
      <c r="H483" s="115"/>
      <c r="I483" s="115"/>
    </row>
    <row r="484" spans="1:9" x14ac:dyDescent="0.2">
      <c r="A484" s="120" t="s">
        <v>743</v>
      </c>
      <c r="B484" s="114"/>
      <c r="C484" s="114"/>
      <c r="D484" s="115"/>
      <c r="E484" s="115"/>
      <c r="F484" s="115"/>
      <c r="G484" s="115"/>
      <c r="H484" s="115"/>
      <c r="I484" s="115"/>
    </row>
    <row r="485" spans="1:9" x14ac:dyDescent="0.2">
      <c r="A485" s="114">
        <v>1</v>
      </c>
      <c r="B485" s="114" t="s">
        <v>791</v>
      </c>
      <c r="C485" s="114"/>
      <c r="D485" s="115"/>
      <c r="E485" s="115"/>
      <c r="F485" s="115"/>
      <c r="G485" s="115"/>
      <c r="H485" s="115"/>
      <c r="I485" s="115"/>
    </row>
    <row r="486" spans="1:9" x14ac:dyDescent="0.2">
      <c r="A486" s="114">
        <v>4</v>
      </c>
      <c r="B486" s="114" t="s">
        <v>792</v>
      </c>
      <c r="C486" s="114"/>
      <c r="D486" s="115"/>
      <c r="E486" s="115"/>
      <c r="F486" s="115"/>
      <c r="G486" s="115"/>
      <c r="H486" s="115"/>
      <c r="I486" s="115"/>
    </row>
    <row r="487" spans="1:9" x14ac:dyDescent="0.2">
      <c r="A487" s="114">
        <v>7</v>
      </c>
      <c r="B487" s="114" t="s">
        <v>793</v>
      </c>
      <c r="C487" s="114"/>
      <c r="D487" s="115"/>
      <c r="E487" s="115"/>
      <c r="F487" s="115"/>
      <c r="G487" s="115"/>
      <c r="H487" s="115"/>
      <c r="I487" s="115"/>
    </row>
    <row r="488" spans="1:9" x14ac:dyDescent="0.2">
      <c r="A488" s="120" t="s">
        <v>757</v>
      </c>
      <c r="B488" s="114"/>
      <c r="C488" s="114"/>
      <c r="D488" s="115"/>
      <c r="E488" s="115"/>
      <c r="F488" s="115"/>
      <c r="G488" s="115"/>
      <c r="H488" s="115"/>
      <c r="I488" s="115"/>
    </row>
    <row r="489" spans="1:9" x14ac:dyDescent="0.2">
      <c r="A489" s="114">
        <v>2</v>
      </c>
      <c r="B489" s="114" t="s">
        <v>790</v>
      </c>
      <c r="C489" s="114"/>
      <c r="D489" s="115"/>
      <c r="E489" s="115"/>
      <c r="F489" s="115"/>
      <c r="G489" s="115"/>
      <c r="H489" s="115"/>
      <c r="I489" s="115"/>
    </row>
    <row r="490" spans="1:9" x14ac:dyDescent="0.2">
      <c r="A490" s="114">
        <v>7</v>
      </c>
      <c r="B490" s="114" t="s">
        <v>290</v>
      </c>
      <c r="C490" s="114"/>
      <c r="D490" s="115"/>
      <c r="E490" s="115"/>
      <c r="F490" s="115"/>
      <c r="G490" s="115"/>
      <c r="H490" s="115"/>
      <c r="I490" s="115"/>
    </row>
    <row r="491" spans="1:9" x14ac:dyDescent="0.2">
      <c r="A491" s="120" t="s">
        <v>775</v>
      </c>
      <c r="B491" s="114"/>
      <c r="C491" s="114"/>
      <c r="D491" s="115"/>
      <c r="E491" s="115"/>
      <c r="F491" s="115"/>
      <c r="G491" s="115"/>
      <c r="H491" s="115"/>
      <c r="I491" s="115"/>
    </row>
    <row r="492" spans="1:9" x14ac:dyDescent="0.2">
      <c r="A492" s="114">
        <v>1</v>
      </c>
      <c r="B492" s="117" t="s">
        <v>779</v>
      </c>
      <c r="C492" s="114"/>
      <c r="D492" s="115"/>
      <c r="E492" s="115"/>
      <c r="F492" s="115"/>
      <c r="G492" s="115"/>
      <c r="H492" s="115"/>
      <c r="I492" s="115"/>
    </row>
    <row r="493" spans="1:9" x14ac:dyDescent="0.2">
      <c r="A493" s="114">
        <v>2</v>
      </c>
      <c r="B493" s="114" t="s">
        <v>785</v>
      </c>
      <c r="C493" s="114"/>
      <c r="D493" s="115"/>
      <c r="E493" s="115"/>
      <c r="F493" s="115"/>
      <c r="G493" s="115"/>
      <c r="H493" s="115"/>
      <c r="I493" s="115"/>
    </row>
    <row r="494" spans="1:9" x14ac:dyDescent="0.2">
      <c r="A494" s="114">
        <v>3</v>
      </c>
      <c r="B494" s="114" t="s">
        <v>780</v>
      </c>
      <c r="C494" s="114"/>
      <c r="D494" s="115"/>
      <c r="E494" s="115"/>
      <c r="F494" s="115"/>
      <c r="G494" s="115"/>
      <c r="H494" s="115"/>
      <c r="I494" s="115"/>
    </row>
    <row r="495" spans="1:9" x14ac:dyDescent="0.2">
      <c r="A495" s="114">
        <v>4</v>
      </c>
      <c r="B495" s="114" t="s">
        <v>781</v>
      </c>
      <c r="C495" s="114"/>
      <c r="D495" s="115"/>
      <c r="E495" s="115"/>
      <c r="F495" s="115"/>
      <c r="G495" s="115"/>
      <c r="H495" s="115"/>
      <c r="I495" s="115"/>
    </row>
    <row r="496" spans="1:9" x14ac:dyDescent="0.2">
      <c r="A496" s="114">
        <v>5</v>
      </c>
      <c r="B496" s="114" t="s">
        <v>783</v>
      </c>
      <c r="C496" s="114"/>
      <c r="D496" s="115"/>
      <c r="E496" s="115"/>
      <c r="F496" s="115"/>
      <c r="G496" s="115"/>
      <c r="H496" s="115"/>
      <c r="I496" s="115"/>
    </row>
    <row r="497" spans="1:9" x14ac:dyDescent="0.2">
      <c r="A497" s="114">
        <v>6</v>
      </c>
      <c r="B497" s="114" t="s">
        <v>782</v>
      </c>
      <c r="C497" s="114"/>
      <c r="D497" s="115"/>
      <c r="E497" s="115"/>
      <c r="F497" s="115"/>
      <c r="G497" s="115"/>
      <c r="H497" s="115"/>
      <c r="I497" s="115"/>
    </row>
    <row r="498" spans="1:9" x14ac:dyDescent="0.2">
      <c r="A498" s="114">
        <v>7</v>
      </c>
      <c r="B498" s="114" t="s">
        <v>784</v>
      </c>
      <c r="C498" s="114"/>
      <c r="D498" s="115"/>
      <c r="E498" s="115"/>
      <c r="F498" s="115"/>
      <c r="G498" s="115"/>
      <c r="H498" s="115"/>
      <c r="I498" s="115"/>
    </row>
    <row r="499" spans="1:9" x14ac:dyDescent="0.2">
      <c r="A499" s="114">
        <v>8</v>
      </c>
      <c r="B499" s="114" t="s">
        <v>778</v>
      </c>
      <c r="C499" s="114"/>
      <c r="D499" s="115"/>
      <c r="E499" s="115"/>
      <c r="F499" s="115"/>
      <c r="G499" s="115"/>
      <c r="H499" s="115"/>
      <c r="I499" s="115"/>
    </row>
    <row r="500" spans="1:9" x14ac:dyDescent="0.2">
      <c r="A500" s="114">
        <v>9</v>
      </c>
      <c r="B500" s="114" t="s">
        <v>777</v>
      </c>
      <c r="C500" s="114"/>
      <c r="D500" s="115"/>
      <c r="E500" s="115"/>
      <c r="F500" s="115"/>
      <c r="G500" s="115"/>
      <c r="H500" s="115"/>
      <c r="I500" s="115"/>
    </row>
    <row r="501" spans="1:9" x14ac:dyDescent="0.2">
      <c r="A501" s="114">
        <v>10</v>
      </c>
      <c r="B501" s="114" t="s">
        <v>776</v>
      </c>
      <c r="C501" s="114"/>
      <c r="D501" s="115"/>
      <c r="E501" s="115"/>
      <c r="F501" s="115"/>
      <c r="G501" s="115"/>
      <c r="H501" s="115"/>
      <c r="I501" s="115"/>
    </row>
    <row r="502" spans="1:9" x14ac:dyDescent="0.2">
      <c r="A502" s="114">
        <v>11</v>
      </c>
      <c r="B502" s="114" t="s">
        <v>786</v>
      </c>
      <c r="C502" s="114"/>
      <c r="D502" s="115"/>
      <c r="E502" s="115"/>
      <c r="F502" s="115"/>
      <c r="G502" s="115"/>
      <c r="H502" s="115"/>
      <c r="I502" s="115"/>
    </row>
    <row r="503" spans="1:9" x14ac:dyDescent="0.2">
      <c r="A503" s="114">
        <v>12</v>
      </c>
      <c r="B503" s="114" t="s">
        <v>290</v>
      </c>
      <c r="C503" s="114"/>
      <c r="D503" s="115"/>
      <c r="E503" s="115"/>
      <c r="F503" s="115"/>
      <c r="G503" s="115"/>
      <c r="H503" s="115"/>
      <c r="I503" s="115"/>
    </row>
    <row r="504" spans="1:9" x14ac:dyDescent="0.2">
      <c r="A504" s="120" t="s">
        <v>758</v>
      </c>
      <c r="B504" s="114"/>
      <c r="C504" s="114"/>
      <c r="D504" s="115"/>
      <c r="E504" s="115"/>
      <c r="F504" s="115"/>
      <c r="G504" s="115"/>
      <c r="H504" s="115"/>
      <c r="I504" s="115"/>
    </row>
    <row r="505" spans="1:9" x14ac:dyDescent="0.2">
      <c r="A505" s="114">
        <v>2</v>
      </c>
      <c r="B505" s="114" t="s">
        <v>787</v>
      </c>
      <c r="C505" s="114"/>
      <c r="D505" s="115"/>
      <c r="E505" s="115"/>
      <c r="F505" s="115"/>
      <c r="G505" s="115"/>
      <c r="H505" s="115"/>
      <c r="I505" s="115"/>
    </row>
    <row r="506" spans="1:9" x14ac:dyDescent="0.2">
      <c r="A506" s="114">
        <v>5</v>
      </c>
      <c r="B506" s="114" t="s">
        <v>788</v>
      </c>
      <c r="C506" s="114"/>
      <c r="D506" s="115"/>
      <c r="E506" s="115"/>
      <c r="F506" s="115"/>
      <c r="G506" s="115"/>
      <c r="H506" s="115"/>
      <c r="I506" s="115"/>
    </row>
    <row r="507" spans="1:9" x14ac:dyDescent="0.2">
      <c r="A507" s="114">
        <v>6</v>
      </c>
      <c r="B507" s="114" t="s">
        <v>789</v>
      </c>
      <c r="C507" s="114"/>
      <c r="D507" s="115"/>
      <c r="E507" s="115"/>
      <c r="F507" s="115"/>
      <c r="G507" s="115"/>
      <c r="H507" s="115"/>
      <c r="I507" s="115"/>
    </row>
    <row r="508" spans="1:9" x14ac:dyDescent="0.2">
      <c r="A508" s="114">
        <v>8</v>
      </c>
      <c r="B508" s="114" t="s">
        <v>290</v>
      </c>
      <c r="C508" s="114"/>
      <c r="D508" s="115"/>
      <c r="E508" s="115"/>
      <c r="F508" s="115"/>
      <c r="G508" s="115"/>
      <c r="H508" s="115"/>
      <c r="I508" s="115"/>
    </row>
    <row r="509" spans="1:9" x14ac:dyDescent="0.2">
      <c r="A509" s="120" t="s">
        <v>764</v>
      </c>
      <c r="B509" s="114"/>
      <c r="C509" s="114"/>
      <c r="D509" s="115"/>
      <c r="E509" s="115"/>
      <c r="F509" s="115"/>
      <c r="G509" s="115"/>
      <c r="H509" s="115"/>
      <c r="I509" s="115"/>
    </row>
    <row r="510" spans="1:9" x14ac:dyDescent="0.2">
      <c r="A510" s="114" t="s">
        <v>759</v>
      </c>
      <c r="B510" s="114"/>
      <c r="C510" s="114"/>
      <c r="D510" s="115"/>
      <c r="E510" s="115"/>
      <c r="F510" s="115"/>
      <c r="G510" s="115"/>
      <c r="H510" s="115"/>
      <c r="I510" s="115"/>
    </row>
    <row r="511" spans="1:9" x14ac:dyDescent="0.2">
      <c r="A511" s="120" t="s">
        <v>765</v>
      </c>
      <c r="B511" s="114"/>
      <c r="C511" s="114"/>
      <c r="D511" s="115"/>
      <c r="E511" s="115"/>
      <c r="F511" s="115"/>
      <c r="G511" s="115"/>
      <c r="H511" s="115"/>
      <c r="I511" s="115"/>
    </row>
    <row r="512" spans="1:9" x14ac:dyDescent="0.2">
      <c r="A512" s="114" t="s">
        <v>760</v>
      </c>
      <c r="B512" s="42"/>
      <c r="C512" s="114" t="s">
        <v>772</v>
      </c>
      <c r="D512" s="116"/>
      <c r="E512" s="115"/>
      <c r="F512" s="115"/>
      <c r="G512" s="115"/>
      <c r="H512" s="115"/>
      <c r="I512" s="115"/>
    </row>
    <row r="513" spans="1:9" x14ac:dyDescent="0.2">
      <c r="A513" s="114" t="s">
        <v>761</v>
      </c>
      <c r="B513" s="42"/>
      <c r="C513" s="114" t="s">
        <v>773</v>
      </c>
      <c r="D513" s="116"/>
      <c r="E513" s="115"/>
      <c r="F513" s="115"/>
      <c r="G513" s="115"/>
      <c r="H513" s="115"/>
      <c r="I513" s="115"/>
    </row>
    <row r="514" spans="1:9" x14ac:dyDescent="0.2">
      <c r="A514" s="114" t="s">
        <v>766</v>
      </c>
      <c r="B514" s="42"/>
      <c r="C514" s="114" t="s">
        <v>767</v>
      </c>
      <c r="D514" s="116"/>
      <c r="E514" s="115"/>
      <c r="F514" s="115"/>
      <c r="G514" s="115"/>
      <c r="H514" s="115"/>
      <c r="I514" s="115"/>
    </row>
    <row r="515" spans="1:9" x14ac:dyDescent="0.2">
      <c r="A515" s="114" t="s">
        <v>766</v>
      </c>
      <c r="B515" s="42"/>
      <c r="C515" s="114" t="s">
        <v>768</v>
      </c>
      <c r="D515" s="116"/>
      <c r="E515" s="115"/>
      <c r="F515" s="115"/>
      <c r="G515" s="115"/>
      <c r="H515" s="115"/>
      <c r="I515" s="115"/>
    </row>
    <row r="516" spans="1:9" x14ac:dyDescent="0.2">
      <c r="A516" s="114" t="s">
        <v>766</v>
      </c>
      <c r="B516" s="42"/>
      <c r="C516" s="114" t="s">
        <v>769</v>
      </c>
      <c r="D516" s="116"/>
      <c r="E516" s="115"/>
      <c r="F516" s="115"/>
      <c r="G516" s="115"/>
      <c r="H516" s="115"/>
      <c r="I516" s="115"/>
    </row>
    <row r="517" spans="1:9" x14ac:dyDescent="0.2">
      <c r="A517" s="114" t="s">
        <v>766</v>
      </c>
      <c r="B517" s="42"/>
      <c r="C517" s="114" t="s">
        <v>770</v>
      </c>
      <c r="D517" s="116"/>
      <c r="E517" s="115"/>
      <c r="F517" s="115"/>
      <c r="G517" s="115"/>
      <c r="H517" s="115"/>
      <c r="I517" s="115"/>
    </row>
    <row r="518" spans="1:9" x14ac:dyDescent="0.2">
      <c r="A518" s="114" t="s">
        <v>766</v>
      </c>
      <c r="B518" s="42"/>
      <c r="C518" s="114" t="s">
        <v>771</v>
      </c>
      <c r="D518" s="116"/>
      <c r="E518" s="115"/>
      <c r="F518" s="115"/>
      <c r="G518" s="115"/>
      <c r="H518" s="115"/>
      <c r="I518" s="115"/>
    </row>
    <row r="519" spans="1:9" x14ac:dyDescent="0.2">
      <c r="A519" s="114" t="s">
        <v>762</v>
      </c>
      <c r="B519" s="42"/>
      <c r="C519" s="114"/>
      <c r="D519" s="115"/>
      <c r="E519" s="115"/>
      <c r="F519" s="115"/>
      <c r="G519" s="115"/>
      <c r="H519" s="115"/>
      <c r="I519" s="118"/>
    </row>
  </sheetData>
  <autoFilter ref="A3:O472" xr:uid="{00000000-0009-0000-0000-00000A000000}"/>
  <mergeCells count="5">
    <mergeCell ref="B2:C2"/>
    <mergeCell ref="D2:K2"/>
    <mergeCell ref="L2:O2"/>
    <mergeCell ref="A2:A3"/>
    <mergeCell ref="A1:O1"/>
  </mergeCells>
  <pageMargins left="0.7" right="0.7" top="0.75" bottom="0.75" header="0.3" footer="0.3"/>
  <pageSetup paperSize="9" orientation="portrait" r:id="rId1"/>
  <customProperties>
    <customPr name="EpmWorksheetKeyString_GU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20"/>
  <sheetViews>
    <sheetView workbookViewId="0">
      <selection activeCell="D15" sqref="D15"/>
    </sheetView>
  </sheetViews>
  <sheetFormatPr defaultRowHeight="12.75" x14ac:dyDescent="0.2"/>
  <cols>
    <col min="1" max="1" width="22.28515625" customWidth="1"/>
    <col min="2" max="2" width="10" bestFit="1" customWidth="1"/>
    <col min="3" max="3" width="5.7109375" bestFit="1" customWidth="1"/>
    <col min="4" max="4" width="16.5703125" customWidth="1"/>
    <col min="5" max="5" width="16.42578125" bestFit="1" customWidth="1"/>
    <col min="6" max="6" width="16.28515625" customWidth="1"/>
    <col min="7" max="7" width="18.42578125" customWidth="1"/>
    <col min="8" max="8" width="17" customWidth="1"/>
  </cols>
  <sheetData>
    <row r="1" spans="1:9" ht="18.75" x14ac:dyDescent="0.2">
      <c r="A1" s="1448" t="s">
        <v>1195</v>
      </c>
      <c r="B1" s="1449"/>
      <c r="C1" s="1449"/>
      <c r="D1" s="1449"/>
      <c r="E1" s="1449"/>
      <c r="F1" s="1449"/>
      <c r="G1" s="1449"/>
      <c r="H1" s="1450"/>
      <c r="I1" s="781"/>
    </row>
    <row r="2" spans="1:9" ht="22.9" customHeight="1" x14ac:dyDescent="0.2">
      <c r="A2" s="1451" t="s">
        <v>493</v>
      </c>
      <c r="B2" s="1452"/>
      <c r="C2" s="1452"/>
      <c r="D2" s="1452"/>
      <c r="E2" s="1452"/>
      <c r="F2" s="1452"/>
      <c r="G2" s="1452"/>
      <c r="H2" s="1453"/>
    </row>
    <row r="3" spans="1:9" ht="73.900000000000006" customHeight="1" x14ac:dyDescent="0.2">
      <c r="A3" s="1440" t="s">
        <v>493</v>
      </c>
      <c r="B3" s="1442" t="s">
        <v>338</v>
      </c>
      <c r="C3" s="1443"/>
      <c r="D3" s="1444"/>
      <c r="E3" s="1440" t="s">
        <v>1211</v>
      </c>
      <c r="F3" s="878" t="s">
        <v>494</v>
      </c>
      <c r="G3" s="1440" t="s">
        <v>495</v>
      </c>
      <c r="H3" s="878" t="s">
        <v>496</v>
      </c>
    </row>
    <row r="4" spans="1:9" ht="15" x14ac:dyDescent="0.2">
      <c r="A4" s="1441"/>
      <c r="B4" s="1445"/>
      <c r="C4" s="1446"/>
      <c r="D4" s="1447"/>
      <c r="E4" s="1441"/>
      <c r="F4" s="879" t="s">
        <v>497</v>
      </c>
      <c r="G4" s="1441"/>
      <c r="H4" s="879" t="s">
        <v>497</v>
      </c>
    </row>
    <row r="5" spans="1:9" ht="61.9" customHeight="1" x14ac:dyDescent="0.2">
      <c r="A5" s="1441"/>
      <c r="B5" s="879" t="s">
        <v>657</v>
      </c>
      <c r="C5" s="879" t="s">
        <v>0</v>
      </c>
      <c r="D5" s="879" t="s">
        <v>1194</v>
      </c>
      <c r="E5" s="1441"/>
      <c r="F5" s="879" t="s">
        <v>498</v>
      </c>
      <c r="G5" s="1441"/>
      <c r="H5" s="879" t="s">
        <v>499</v>
      </c>
    </row>
    <row r="6" spans="1:9" ht="15" x14ac:dyDescent="0.25">
      <c r="A6" s="30" t="s">
        <v>500</v>
      </c>
      <c r="B6" s="31">
        <v>1</v>
      </c>
      <c r="C6" s="32" t="s">
        <v>2</v>
      </c>
      <c r="D6" s="33">
        <v>192940211</v>
      </c>
      <c r="E6" s="34">
        <f>D6*0.1</f>
        <v>19294021.100000001</v>
      </c>
      <c r="F6" s="35">
        <f>E6/D6</f>
        <v>0.1</v>
      </c>
      <c r="G6" s="471">
        <v>4321.7299999999996</v>
      </c>
      <c r="H6" s="35">
        <f>G6/D6</f>
        <v>2.2399322451243715E-5</v>
      </c>
    </row>
    <row r="7" spans="1:9" ht="15" x14ac:dyDescent="0.25">
      <c r="A7" s="30" t="s">
        <v>501</v>
      </c>
      <c r="B7" s="880">
        <v>1</v>
      </c>
      <c r="C7" s="32" t="s">
        <v>231</v>
      </c>
      <c r="D7" s="33">
        <v>215718271</v>
      </c>
      <c r="E7" s="881">
        <f t="shared" ref="E7:E18" si="0">D7*0.1</f>
        <v>21571827.100000001</v>
      </c>
      <c r="F7" s="882">
        <f t="shared" ref="F7:F20" si="1">E7/D7</f>
        <v>0.1</v>
      </c>
      <c r="G7" s="39">
        <v>4321.7299999999996</v>
      </c>
      <c r="H7" s="882">
        <f>G7/D7</f>
        <v>2.003413980635882E-5</v>
      </c>
    </row>
    <row r="8" spans="1:9" ht="15" x14ac:dyDescent="0.25">
      <c r="A8" s="473" t="s">
        <v>500</v>
      </c>
      <c r="B8" s="474">
        <v>2</v>
      </c>
      <c r="C8" s="475" t="s">
        <v>2</v>
      </c>
      <c r="D8" s="476">
        <v>139379940</v>
      </c>
      <c r="E8" s="477">
        <f t="shared" si="0"/>
        <v>13937994</v>
      </c>
      <c r="F8" s="478">
        <f t="shared" si="1"/>
        <v>0.1</v>
      </c>
      <c r="G8" s="479">
        <v>0</v>
      </c>
      <c r="H8" s="478">
        <f t="shared" ref="H8:H20" si="2">G8/D8</f>
        <v>0</v>
      </c>
    </row>
    <row r="9" spans="1:9" ht="15" x14ac:dyDescent="0.25">
      <c r="A9" s="473" t="s">
        <v>501</v>
      </c>
      <c r="B9" s="474">
        <v>2</v>
      </c>
      <c r="C9" s="475" t="s">
        <v>231</v>
      </c>
      <c r="D9" s="476">
        <v>218251035</v>
      </c>
      <c r="E9" s="477">
        <f t="shared" si="0"/>
        <v>21825103.5</v>
      </c>
      <c r="F9" s="478">
        <f t="shared" si="1"/>
        <v>0.1</v>
      </c>
      <c r="G9" s="479">
        <v>0</v>
      </c>
      <c r="H9" s="478">
        <f t="shared" si="2"/>
        <v>0</v>
      </c>
    </row>
    <row r="10" spans="1:9" ht="15" x14ac:dyDescent="0.25">
      <c r="A10" s="30" t="s">
        <v>500</v>
      </c>
      <c r="B10" s="31">
        <v>3</v>
      </c>
      <c r="C10" s="32" t="s">
        <v>2</v>
      </c>
      <c r="D10" s="33">
        <v>203605301</v>
      </c>
      <c r="E10" s="34">
        <f t="shared" si="0"/>
        <v>20360530.100000001</v>
      </c>
      <c r="F10" s="35">
        <f t="shared" si="1"/>
        <v>0.1</v>
      </c>
      <c r="G10" s="471">
        <v>4214.95</v>
      </c>
      <c r="H10" s="35">
        <f t="shared" si="2"/>
        <v>2.0701572990970406E-5</v>
      </c>
    </row>
    <row r="11" spans="1:9" ht="15" x14ac:dyDescent="0.25">
      <c r="A11" s="473" t="s">
        <v>500</v>
      </c>
      <c r="B11" s="474">
        <v>4</v>
      </c>
      <c r="C11" s="475" t="s">
        <v>2</v>
      </c>
      <c r="D11" s="476">
        <v>10851064</v>
      </c>
      <c r="E11" s="477">
        <f t="shared" si="0"/>
        <v>1085106.4000000001</v>
      </c>
      <c r="F11" s="478">
        <f t="shared" si="1"/>
        <v>0.10000000000000002</v>
      </c>
      <c r="G11" s="479">
        <v>0</v>
      </c>
      <c r="H11" s="478">
        <f t="shared" si="2"/>
        <v>0</v>
      </c>
    </row>
    <row r="12" spans="1:9" ht="15" x14ac:dyDescent="0.25">
      <c r="A12" s="473" t="s">
        <v>501</v>
      </c>
      <c r="B12" s="474">
        <v>4</v>
      </c>
      <c r="C12" s="475" t="s">
        <v>231</v>
      </c>
      <c r="D12" s="476">
        <v>622934131</v>
      </c>
      <c r="E12" s="477">
        <f t="shared" si="0"/>
        <v>62293413.100000001</v>
      </c>
      <c r="F12" s="478">
        <f t="shared" si="1"/>
        <v>0.1</v>
      </c>
      <c r="G12" s="479">
        <v>0</v>
      </c>
      <c r="H12" s="478">
        <f t="shared" si="2"/>
        <v>0</v>
      </c>
    </row>
    <row r="13" spans="1:9" ht="15" x14ac:dyDescent="0.25">
      <c r="A13" s="473" t="s">
        <v>501</v>
      </c>
      <c r="B13" s="474">
        <v>5</v>
      </c>
      <c r="C13" s="475" t="s">
        <v>231</v>
      </c>
      <c r="D13" s="476">
        <v>458261420</v>
      </c>
      <c r="E13" s="477">
        <f t="shared" si="0"/>
        <v>45826142</v>
      </c>
      <c r="F13" s="478">
        <f t="shared" si="1"/>
        <v>0.1</v>
      </c>
      <c r="G13" s="479">
        <v>0</v>
      </c>
      <c r="H13" s="478">
        <f t="shared" si="2"/>
        <v>0</v>
      </c>
    </row>
    <row r="14" spans="1:9" ht="15" x14ac:dyDescent="0.25">
      <c r="A14" s="473" t="s">
        <v>501</v>
      </c>
      <c r="B14" s="474">
        <v>9</v>
      </c>
      <c r="C14" s="475" t="s">
        <v>231</v>
      </c>
      <c r="D14" s="476">
        <v>100052848</v>
      </c>
      <c r="E14" s="477">
        <f t="shared" si="0"/>
        <v>10005284.800000001</v>
      </c>
      <c r="F14" s="478">
        <f t="shared" si="1"/>
        <v>0.1</v>
      </c>
      <c r="G14" s="479">
        <v>0</v>
      </c>
      <c r="H14" s="478">
        <f t="shared" si="2"/>
        <v>0</v>
      </c>
    </row>
    <row r="15" spans="1:9" ht="15" x14ac:dyDescent="0.25">
      <c r="A15" s="473" t="s">
        <v>501</v>
      </c>
      <c r="B15" s="474">
        <v>11</v>
      </c>
      <c r="C15" s="475" t="s">
        <v>231</v>
      </c>
      <c r="D15" s="480">
        <v>84435976</v>
      </c>
      <c r="E15" s="477">
        <f t="shared" si="0"/>
        <v>8443597.5999999996</v>
      </c>
      <c r="F15" s="478">
        <f t="shared" si="1"/>
        <v>9.9999999999999992E-2</v>
      </c>
      <c r="G15" s="479">
        <v>0</v>
      </c>
      <c r="H15" s="478">
        <f t="shared" si="2"/>
        <v>0</v>
      </c>
    </row>
    <row r="16" spans="1:9" ht="15" x14ac:dyDescent="0.25">
      <c r="A16" s="473" t="s">
        <v>500</v>
      </c>
      <c r="B16" s="474">
        <v>12</v>
      </c>
      <c r="C16" s="475" t="s">
        <v>2</v>
      </c>
      <c r="D16" s="480">
        <v>29807451</v>
      </c>
      <c r="E16" s="477">
        <f t="shared" si="0"/>
        <v>2980745.1</v>
      </c>
      <c r="F16" s="478">
        <f t="shared" si="1"/>
        <v>0.1</v>
      </c>
      <c r="G16" s="479">
        <v>0</v>
      </c>
      <c r="H16" s="478">
        <f t="shared" si="2"/>
        <v>0</v>
      </c>
    </row>
    <row r="17" spans="1:8" ht="15" x14ac:dyDescent="0.25">
      <c r="A17" s="473" t="s">
        <v>501</v>
      </c>
      <c r="B17" s="474">
        <v>12</v>
      </c>
      <c r="C17" s="475" t="s">
        <v>231</v>
      </c>
      <c r="D17" s="480">
        <v>92772992</v>
      </c>
      <c r="E17" s="477">
        <f t="shared" si="0"/>
        <v>9277299.2000000011</v>
      </c>
      <c r="F17" s="478">
        <f t="shared" si="1"/>
        <v>0.1</v>
      </c>
      <c r="G17" s="479">
        <v>0</v>
      </c>
      <c r="H17" s="478">
        <f t="shared" si="2"/>
        <v>0</v>
      </c>
    </row>
    <row r="18" spans="1:8" ht="15" x14ac:dyDescent="0.25">
      <c r="A18" s="473" t="s">
        <v>501</v>
      </c>
      <c r="B18" s="474">
        <v>13</v>
      </c>
      <c r="C18" s="475" t="s">
        <v>231</v>
      </c>
      <c r="D18" s="476">
        <v>68657347</v>
      </c>
      <c r="E18" s="477">
        <f t="shared" si="0"/>
        <v>6865734.7000000002</v>
      </c>
      <c r="F18" s="478">
        <f t="shared" si="1"/>
        <v>0.1</v>
      </c>
      <c r="G18" s="479">
        <v>0</v>
      </c>
      <c r="H18" s="478">
        <f t="shared" si="2"/>
        <v>0</v>
      </c>
    </row>
    <row r="19" spans="1:8" ht="15" x14ac:dyDescent="0.25">
      <c r="A19" s="36" t="s">
        <v>500</v>
      </c>
      <c r="B19" s="37" t="s">
        <v>502</v>
      </c>
      <c r="C19" s="38" t="s">
        <v>2</v>
      </c>
      <c r="D19" s="39">
        <f>D6+D8+D10+D16</f>
        <v>565732903</v>
      </c>
      <c r="E19" s="39">
        <f>E6+E8+E10+E16</f>
        <v>56573290.300000004</v>
      </c>
      <c r="F19" s="40">
        <f t="shared" si="1"/>
        <v>0.1</v>
      </c>
      <c r="G19" s="39">
        <f>G6+G8+G10+G16</f>
        <v>8536.68</v>
      </c>
      <c r="H19" s="40">
        <f t="shared" si="2"/>
        <v>1.5089594320449133E-5</v>
      </c>
    </row>
    <row r="20" spans="1:8" ht="15" x14ac:dyDescent="0.25">
      <c r="A20" s="481" t="s">
        <v>501</v>
      </c>
      <c r="B20" s="482" t="s">
        <v>502</v>
      </c>
      <c r="C20" s="483" t="s">
        <v>231</v>
      </c>
      <c r="D20" s="484">
        <f>D7+D9+D12+D13+D14+D15+D17+D18</f>
        <v>1861084020</v>
      </c>
      <c r="E20" s="484">
        <f>E7+E9+E12+E13+E14+E15+E17+E18</f>
        <v>186108401.99999997</v>
      </c>
      <c r="F20" s="485">
        <f t="shared" si="1"/>
        <v>9.9999999999999978E-2</v>
      </c>
      <c r="G20" s="484">
        <f>G7+G9+G12+G17</f>
        <v>4321.7299999999996</v>
      </c>
      <c r="H20" s="485">
        <f t="shared" si="2"/>
        <v>2.3221573843828927E-6</v>
      </c>
    </row>
  </sheetData>
  <mergeCells count="6">
    <mergeCell ref="A3:A5"/>
    <mergeCell ref="B3:D4"/>
    <mergeCell ref="E3:E5"/>
    <mergeCell ref="G3:G5"/>
    <mergeCell ref="A1:H1"/>
    <mergeCell ref="A2:H2"/>
  </mergeCells>
  <hyperlinks>
    <hyperlink ref="E3" r:id="rId1" location="ntr23-L_2015038ET.01007201-E0023" display="http://eur-lex.europa.eu/legal-content/ET/TXT/?uri=uriserv:OJ.L_.2015.038.01.0001.01.EST - ntr23-L_2015038ET.01007201-E0023" xr:uid="{00000000-0004-0000-0B00-000000000000}"/>
  </hyperlinks>
  <pageMargins left="0.7" right="0.7" top="0.75" bottom="0.75" header="0.3" footer="0.3"/>
  <pageSetup paperSize="9" orientation="portrait" r:id="rId2"/>
  <customProperties>
    <customPr name="EpmWorksheetKeyString_GUID" r:id="rId3"/>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20"/>
  <sheetViews>
    <sheetView workbookViewId="0">
      <selection activeCell="C9" sqref="C9"/>
    </sheetView>
  </sheetViews>
  <sheetFormatPr defaultRowHeight="12.75" x14ac:dyDescent="0.2"/>
  <cols>
    <col min="1" max="1" width="5.28515625" customWidth="1"/>
    <col min="2" max="2" width="19.5703125" customWidth="1"/>
    <col min="3" max="3" width="20.42578125" customWidth="1"/>
    <col min="4" max="4" width="18.85546875" customWidth="1"/>
    <col min="5" max="5" width="24" customWidth="1"/>
    <col min="6" max="6" width="23.85546875" customWidth="1"/>
  </cols>
  <sheetData>
    <row r="1" spans="1:16" ht="18.75" x14ac:dyDescent="0.3">
      <c r="A1" s="1454" t="s">
        <v>503</v>
      </c>
      <c r="B1" s="1454"/>
      <c r="C1" s="1454"/>
      <c r="D1" s="1454"/>
      <c r="E1" s="1454"/>
      <c r="F1" s="1454"/>
      <c r="G1" s="781"/>
      <c r="H1" s="41"/>
      <c r="I1" s="41"/>
      <c r="J1" s="41"/>
      <c r="K1" s="41"/>
      <c r="L1" s="41"/>
      <c r="M1" s="41"/>
      <c r="N1" s="41"/>
      <c r="O1" s="41"/>
      <c r="P1" s="41"/>
    </row>
    <row r="2" spans="1:16" ht="40.15" customHeight="1" x14ac:dyDescent="0.3">
      <c r="A2" s="1455" t="s">
        <v>504</v>
      </c>
      <c r="B2" s="1455"/>
      <c r="C2" s="1455"/>
      <c r="D2" s="1455"/>
      <c r="E2" s="1455"/>
      <c r="F2" s="1455"/>
      <c r="G2" s="41"/>
      <c r="H2" s="41"/>
      <c r="I2" s="41"/>
      <c r="J2" s="41"/>
      <c r="K2" s="41"/>
      <c r="L2" s="41"/>
      <c r="M2" s="41"/>
      <c r="N2" s="41"/>
      <c r="O2" s="41"/>
      <c r="P2" s="41"/>
    </row>
    <row r="3" spans="1:16" ht="15" x14ac:dyDescent="0.25">
      <c r="A3" s="1456">
        <v>1</v>
      </c>
      <c r="B3" s="1457"/>
      <c r="C3" s="486">
        <v>2</v>
      </c>
      <c r="D3" s="486">
        <v>3</v>
      </c>
      <c r="E3" s="486">
        <v>4</v>
      </c>
      <c r="F3" s="486">
        <v>5</v>
      </c>
      <c r="G3" s="41"/>
      <c r="H3" s="41"/>
      <c r="I3" s="41"/>
      <c r="J3" s="41"/>
      <c r="K3" s="41"/>
      <c r="L3" s="41"/>
      <c r="M3" s="41"/>
      <c r="N3" s="41"/>
      <c r="O3" s="41"/>
      <c r="P3" s="41"/>
    </row>
    <row r="4" spans="1:16" ht="50.45" customHeight="1" x14ac:dyDescent="0.25">
      <c r="A4" s="1458" t="s">
        <v>338</v>
      </c>
      <c r="B4" s="1459"/>
      <c r="C4" s="1462" t="s">
        <v>509</v>
      </c>
      <c r="D4" s="486" t="s">
        <v>496</v>
      </c>
      <c r="E4" s="1462" t="s">
        <v>510</v>
      </c>
      <c r="F4" s="486" t="s">
        <v>496</v>
      </c>
      <c r="G4" s="41"/>
      <c r="H4" s="41"/>
      <c r="I4" s="41"/>
      <c r="J4" s="41"/>
      <c r="K4" s="41"/>
      <c r="L4" s="41"/>
      <c r="M4" s="41"/>
      <c r="N4" s="41"/>
      <c r="O4" s="41"/>
      <c r="P4" s="41"/>
    </row>
    <row r="5" spans="1:16" ht="14.45" hidden="1" customHeight="1" x14ac:dyDescent="0.25">
      <c r="A5" s="1460"/>
      <c r="B5" s="1461"/>
      <c r="C5" s="1462"/>
      <c r="D5" s="486" t="s">
        <v>497</v>
      </c>
      <c r="E5" s="1462"/>
      <c r="F5" s="486" t="s">
        <v>497</v>
      </c>
      <c r="G5" s="41"/>
      <c r="H5" s="41"/>
      <c r="I5" s="41"/>
      <c r="J5" s="41"/>
      <c r="K5" s="41"/>
      <c r="L5" s="41"/>
      <c r="M5" s="41"/>
      <c r="N5" s="41"/>
      <c r="O5" s="41"/>
      <c r="P5" s="41"/>
    </row>
    <row r="6" spans="1:16" ht="50.45" customHeight="1" x14ac:dyDescent="0.25">
      <c r="A6" s="486" t="s">
        <v>511</v>
      </c>
      <c r="B6" s="486" t="s">
        <v>512</v>
      </c>
      <c r="C6" s="1462"/>
      <c r="D6" s="486" t="s">
        <v>498</v>
      </c>
      <c r="E6" s="1462"/>
      <c r="F6" s="486" t="s">
        <v>499</v>
      </c>
      <c r="G6" s="41"/>
      <c r="H6" s="41"/>
      <c r="I6" s="41"/>
      <c r="J6" s="41"/>
      <c r="K6" s="41"/>
      <c r="L6" s="41"/>
      <c r="M6" s="41"/>
      <c r="N6" s="41"/>
      <c r="O6" s="41"/>
      <c r="P6" s="41"/>
    </row>
    <row r="7" spans="1:16" ht="15" x14ac:dyDescent="0.25">
      <c r="A7" s="1120">
        <v>1</v>
      </c>
      <c r="B7" s="1120"/>
      <c r="C7" s="1120">
        <v>0</v>
      </c>
      <c r="D7" s="1120"/>
      <c r="E7" s="1120">
        <v>0</v>
      </c>
      <c r="F7" s="1120"/>
    </row>
    <row r="8" spans="1:16" ht="15" x14ac:dyDescent="0.25">
      <c r="A8" s="1120">
        <v>2</v>
      </c>
      <c r="B8" s="1120"/>
      <c r="C8" s="1120">
        <v>0</v>
      </c>
      <c r="D8" s="1120"/>
      <c r="E8" s="1120">
        <v>0</v>
      </c>
      <c r="F8" s="1120"/>
    </row>
    <row r="9" spans="1:16" ht="15" x14ac:dyDescent="0.25">
      <c r="A9" s="1120">
        <v>4</v>
      </c>
      <c r="B9" s="1120"/>
      <c r="C9" s="1120">
        <v>0</v>
      </c>
      <c r="D9" s="1120"/>
      <c r="E9" s="1212">
        <v>1378248.73</v>
      </c>
      <c r="F9" s="1120"/>
    </row>
    <row r="10" spans="1:16" ht="15" x14ac:dyDescent="0.25">
      <c r="A10" s="1120">
        <v>5</v>
      </c>
      <c r="B10" s="1120"/>
      <c r="C10" s="1120">
        <v>0</v>
      </c>
      <c r="D10" s="1120"/>
      <c r="E10" s="1120">
        <v>0</v>
      </c>
      <c r="F10" s="1120"/>
    </row>
    <row r="11" spans="1:16" ht="15" x14ac:dyDescent="0.25">
      <c r="A11" s="1120">
        <v>6</v>
      </c>
      <c r="B11" s="1120"/>
      <c r="C11" s="1120">
        <v>0</v>
      </c>
      <c r="D11" s="1120"/>
      <c r="E11" s="1120">
        <v>0</v>
      </c>
      <c r="F11" s="1120"/>
    </row>
    <row r="12" spans="1:16" ht="15" x14ac:dyDescent="0.25">
      <c r="A12" s="1120">
        <v>7</v>
      </c>
      <c r="B12" s="1120"/>
      <c r="C12" s="1120">
        <v>0</v>
      </c>
      <c r="D12" s="1120"/>
      <c r="E12" s="1120">
        <v>0</v>
      </c>
      <c r="F12" s="1120"/>
    </row>
    <row r="13" spans="1:16" ht="15" x14ac:dyDescent="0.25">
      <c r="A13" s="1120">
        <v>8</v>
      </c>
      <c r="B13" s="1120"/>
      <c r="C13" s="1120">
        <v>0</v>
      </c>
      <c r="D13" s="1120"/>
      <c r="E13" s="1120">
        <v>0</v>
      </c>
      <c r="F13" s="1120"/>
    </row>
    <row r="14" spans="1:16" ht="15" x14ac:dyDescent="0.25">
      <c r="A14" s="1120">
        <v>9</v>
      </c>
      <c r="B14" s="1120"/>
      <c r="C14" s="1120">
        <v>0</v>
      </c>
      <c r="D14" s="1120"/>
      <c r="E14" s="1120">
        <v>0</v>
      </c>
      <c r="F14" s="1120"/>
    </row>
    <row r="15" spans="1:16" ht="15" x14ac:dyDescent="0.25">
      <c r="A15" s="1120">
        <v>10</v>
      </c>
      <c r="B15" s="1120"/>
      <c r="C15" s="1120">
        <v>0</v>
      </c>
      <c r="D15" s="1120"/>
      <c r="E15" s="1120">
        <v>0</v>
      </c>
      <c r="F15" s="1120"/>
    </row>
    <row r="16" spans="1:16" ht="15" x14ac:dyDescent="0.25">
      <c r="A16" s="1120">
        <v>11</v>
      </c>
      <c r="B16" s="1120"/>
      <c r="C16" s="1120">
        <v>0</v>
      </c>
      <c r="D16" s="1120"/>
      <c r="E16" s="1120">
        <v>0</v>
      </c>
      <c r="F16" s="1120"/>
    </row>
    <row r="17" spans="1:6" ht="15" x14ac:dyDescent="0.25">
      <c r="A17" s="1120">
        <v>12</v>
      </c>
      <c r="B17" s="1120"/>
      <c r="C17" s="1120">
        <v>0</v>
      </c>
      <c r="D17" s="1120"/>
      <c r="E17" s="1120">
        <v>0</v>
      </c>
      <c r="F17" s="1120"/>
    </row>
    <row r="18" spans="1:6" ht="15" x14ac:dyDescent="0.25">
      <c r="A18" s="1120">
        <v>13</v>
      </c>
      <c r="B18" s="1120"/>
      <c r="C18" s="1120">
        <v>0</v>
      </c>
      <c r="D18" s="1120"/>
      <c r="E18" s="1120">
        <v>0</v>
      </c>
      <c r="F18" s="1120"/>
    </row>
    <row r="19" spans="1:6" ht="15" x14ac:dyDescent="0.25">
      <c r="A19" s="1120">
        <v>14</v>
      </c>
      <c r="B19" s="1120"/>
      <c r="C19" s="1120">
        <v>0</v>
      </c>
      <c r="D19" s="1120"/>
      <c r="E19" s="1120">
        <v>0</v>
      </c>
      <c r="F19" s="1120"/>
    </row>
    <row r="20" spans="1:6" ht="15" x14ac:dyDescent="0.25">
      <c r="A20" s="1121"/>
      <c r="B20" s="1121"/>
      <c r="C20" s="1121"/>
      <c r="D20" s="1121"/>
      <c r="E20" s="1121"/>
      <c r="F20" s="1121"/>
    </row>
  </sheetData>
  <mergeCells count="6">
    <mergeCell ref="A1:F1"/>
    <mergeCell ref="A2:F2"/>
    <mergeCell ref="A3:B3"/>
    <mergeCell ref="A4:B5"/>
    <mergeCell ref="C4:C6"/>
    <mergeCell ref="E4:E6"/>
  </mergeCells>
  <pageMargins left="0.7" right="0.7" top="0.75" bottom="0.75" header="0.3" footer="0.3"/>
  <pageSetup paperSize="9" orientation="portrait" r:id="rId1"/>
  <customProperties>
    <customPr name="EpmWorksheetKeyString_GU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7"/>
  <sheetViews>
    <sheetView zoomScale="81" zoomScaleNormal="81" workbookViewId="0">
      <selection activeCell="D22" sqref="D22"/>
    </sheetView>
  </sheetViews>
  <sheetFormatPr defaultRowHeight="12.75" x14ac:dyDescent="0.2"/>
  <cols>
    <col min="1" max="1" width="19.28515625" customWidth="1"/>
    <col min="2" max="2" width="38.140625" customWidth="1"/>
    <col min="3" max="3" width="35" customWidth="1"/>
    <col min="4" max="4" width="42" customWidth="1"/>
  </cols>
  <sheetData>
    <row r="1" spans="1:5" ht="21" x14ac:dyDescent="0.35">
      <c r="A1" s="487" t="s">
        <v>513</v>
      </c>
      <c r="B1" s="488"/>
      <c r="C1" s="488"/>
      <c r="D1" s="489"/>
      <c r="E1" s="781"/>
    </row>
    <row r="2" spans="1:5" ht="21" x14ac:dyDescent="0.35">
      <c r="A2" s="490" t="s">
        <v>514</v>
      </c>
      <c r="B2" s="491"/>
      <c r="C2" s="491"/>
      <c r="D2" s="492"/>
    </row>
    <row r="3" spans="1:5" ht="15" x14ac:dyDescent="0.2">
      <c r="A3" s="472" t="s">
        <v>505</v>
      </c>
      <c r="B3" s="472" t="s">
        <v>506</v>
      </c>
      <c r="C3" s="472" t="s">
        <v>507</v>
      </c>
      <c r="D3" s="472" t="s">
        <v>508</v>
      </c>
    </row>
    <row r="4" spans="1:5" ht="48" customHeight="1" x14ac:dyDescent="0.2">
      <c r="A4" s="1441" t="s">
        <v>515</v>
      </c>
      <c r="B4" s="472" t="s">
        <v>516</v>
      </c>
      <c r="C4" s="1441" t="s">
        <v>517</v>
      </c>
      <c r="D4" s="472" t="s">
        <v>516</v>
      </c>
    </row>
    <row r="5" spans="1:5" ht="17.45" customHeight="1" x14ac:dyDescent="0.2">
      <c r="A5" s="1441"/>
      <c r="B5" s="472" t="s">
        <v>497</v>
      </c>
      <c r="C5" s="1441"/>
      <c r="D5" s="472" t="s">
        <v>497</v>
      </c>
    </row>
    <row r="6" spans="1:5" ht="54.6" customHeight="1" x14ac:dyDescent="0.2">
      <c r="A6" s="1441"/>
      <c r="B6" s="472" t="s">
        <v>518</v>
      </c>
      <c r="C6" s="1441"/>
      <c r="D6" s="472" t="s">
        <v>519</v>
      </c>
    </row>
    <row r="7" spans="1:5" ht="15" x14ac:dyDescent="0.2">
      <c r="A7" s="493">
        <v>0</v>
      </c>
      <c r="B7" s="493">
        <v>0</v>
      </c>
      <c r="C7" s="493">
        <v>0</v>
      </c>
      <c r="D7" s="493">
        <v>0</v>
      </c>
    </row>
  </sheetData>
  <mergeCells count="2">
    <mergeCell ref="A4:A6"/>
    <mergeCell ref="C4:C6"/>
  </mergeCells>
  <pageMargins left="0.7" right="0.7" top="0.75" bottom="0.75" header="0.3" footer="0.3"/>
  <pageSetup paperSize="9"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53"/>
  <sheetViews>
    <sheetView topLeftCell="E2" zoomScale="90" zoomScaleNormal="90" workbookViewId="0">
      <pane ySplit="3" topLeftCell="A23" activePane="bottomLeft" state="frozen"/>
      <selection activeCell="A2" sqref="A2"/>
      <selection pane="bottomLeft" activeCell="T28" sqref="T28"/>
    </sheetView>
  </sheetViews>
  <sheetFormatPr defaultRowHeight="12.75" x14ac:dyDescent="0.2"/>
  <cols>
    <col min="1" max="1" width="5.140625" customWidth="1"/>
    <col min="2" max="2" width="16.5703125" style="62" customWidth="1"/>
    <col min="3" max="3" width="5.140625" style="62" customWidth="1"/>
    <col min="4" max="4" width="14.28515625" style="62" customWidth="1"/>
    <col min="5" max="5" width="4.7109375" style="125" customWidth="1"/>
    <col min="6" max="6" width="19.85546875" customWidth="1"/>
    <col min="7" max="7" width="7.28515625" customWidth="1"/>
    <col min="8" max="8" width="5.42578125" customWidth="1"/>
    <col min="9" max="9" width="4.85546875" style="182" customWidth="1"/>
    <col min="10" max="10" width="33.28515625" customWidth="1"/>
    <col min="11" max="11" width="16.42578125" customWidth="1"/>
    <col min="12" max="12" width="12.28515625" customWidth="1"/>
    <col min="13" max="13" width="11.7109375" customWidth="1"/>
    <col min="14" max="14" width="6.85546875" customWidth="1"/>
    <col min="15" max="15" width="13.140625" customWidth="1"/>
    <col min="16" max="17" width="11.140625" bestFit="1" customWidth="1"/>
    <col min="18" max="20" width="11" customWidth="1"/>
    <col min="21" max="21" width="12.28515625" customWidth="1"/>
    <col min="22" max="26" width="8.85546875" hidden="1" customWidth="1"/>
    <col min="27" max="27" width="76.42578125" style="62" customWidth="1"/>
  </cols>
  <sheetData>
    <row r="1" spans="1:29" x14ac:dyDescent="0.2">
      <c r="A1" s="71" t="s">
        <v>336</v>
      </c>
      <c r="B1" s="122"/>
      <c r="C1" s="122"/>
      <c r="D1" s="122"/>
      <c r="E1" s="123"/>
      <c r="F1" s="71"/>
      <c r="G1" s="72"/>
      <c r="H1" s="72"/>
      <c r="I1" s="72"/>
      <c r="J1" s="73"/>
      <c r="K1" s="74"/>
      <c r="L1" s="74"/>
      <c r="M1" s="74"/>
      <c r="N1" s="74"/>
      <c r="O1" s="75"/>
      <c r="P1" s="76"/>
      <c r="Q1" s="76"/>
      <c r="R1" s="76"/>
      <c r="S1" s="76"/>
      <c r="T1" s="76"/>
      <c r="U1" s="76"/>
      <c r="V1" s="76"/>
      <c r="W1" s="76"/>
      <c r="X1" s="76"/>
      <c r="Y1" s="76"/>
      <c r="Z1" s="76"/>
      <c r="AA1" s="73"/>
    </row>
    <row r="2" spans="1:29" ht="18.75" x14ac:dyDescent="0.2">
      <c r="A2" s="1299" t="s">
        <v>336</v>
      </c>
      <c r="B2" s="1300"/>
      <c r="C2" s="1300"/>
      <c r="D2" s="1300"/>
      <c r="E2" s="1300"/>
      <c r="F2" s="1300"/>
      <c r="G2" s="1300"/>
      <c r="H2" s="1300"/>
      <c r="I2" s="1300"/>
      <c r="J2" s="1300"/>
      <c r="K2" s="1300"/>
      <c r="L2" s="1300"/>
      <c r="M2" s="1300"/>
      <c r="N2" s="1300"/>
      <c r="O2" s="1300"/>
      <c r="P2" s="1300"/>
      <c r="Q2" s="1300"/>
      <c r="R2" s="1300"/>
      <c r="S2" s="1300"/>
      <c r="T2" s="1300"/>
      <c r="U2" s="1300"/>
      <c r="V2" s="1300"/>
      <c r="W2" s="1300"/>
      <c r="X2" s="1300"/>
      <c r="Y2" s="1300"/>
      <c r="Z2" s="1300"/>
      <c r="AA2" s="1301"/>
    </row>
    <row r="3" spans="1:29" ht="18.75" x14ac:dyDescent="0.2">
      <c r="A3" s="1296" t="s">
        <v>337</v>
      </c>
      <c r="B3" s="1297"/>
      <c r="C3" s="1297"/>
      <c r="D3" s="1297"/>
      <c r="E3" s="1297"/>
      <c r="F3" s="1297"/>
      <c r="G3" s="1297"/>
      <c r="H3" s="1297"/>
      <c r="I3" s="1297"/>
      <c r="J3" s="1297"/>
      <c r="K3" s="1297"/>
      <c r="L3" s="1297"/>
      <c r="M3" s="1297"/>
      <c r="N3" s="1297"/>
      <c r="O3" s="1297"/>
      <c r="P3" s="1297"/>
      <c r="Q3" s="1297"/>
      <c r="R3" s="1297"/>
      <c r="S3" s="1297"/>
      <c r="T3" s="1297"/>
      <c r="U3" s="1297"/>
      <c r="V3" s="1297"/>
      <c r="W3" s="1297"/>
      <c r="X3" s="1297"/>
      <c r="Y3" s="1297"/>
      <c r="Z3" s="1297"/>
      <c r="AA3" s="1298"/>
    </row>
    <row r="4" spans="1:29" s="61" customFormat="1" ht="25.5" x14ac:dyDescent="0.2">
      <c r="A4" s="78" t="s">
        <v>657</v>
      </c>
      <c r="B4" s="78" t="s">
        <v>806</v>
      </c>
      <c r="C4" s="78" t="s">
        <v>658</v>
      </c>
      <c r="D4" s="78" t="s">
        <v>807</v>
      </c>
      <c r="E4" s="78" t="s">
        <v>799</v>
      </c>
      <c r="F4" s="78" t="s">
        <v>808</v>
      </c>
      <c r="G4" s="121" t="s">
        <v>805</v>
      </c>
      <c r="H4" s="121" t="s">
        <v>673</v>
      </c>
      <c r="I4" s="78" t="s">
        <v>490</v>
      </c>
      <c r="J4" s="77" t="s">
        <v>716</v>
      </c>
      <c r="K4" s="77" t="s">
        <v>809</v>
      </c>
      <c r="L4" s="77" t="s">
        <v>810</v>
      </c>
      <c r="M4" s="77" t="s">
        <v>811</v>
      </c>
      <c r="N4" s="77" t="s">
        <v>812</v>
      </c>
      <c r="O4" s="78" t="s">
        <v>813</v>
      </c>
      <c r="P4" s="79">
        <v>2014</v>
      </c>
      <c r="Q4" s="79">
        <v>2015</v>
      </c>
      <c r="R4" s="79">
        <v>2016</v>
      </c>
      <c r="S4" s="79">
        <v>2017</v>
      </c>
      <c r="T4" s="79">
        <v>2018</v>
      </c>
      <c r="U4" s="79" t="s">
        <v>814</v>
      </c>
      <c r="V4" s="79">
        <v>2019</v>
      </c>
      <c r="W4" s="79">
        <v>2020</v>
      </c>
      <c r="X4" s="79">
        <v>2021</v>
      </c>
      <c r="Y4" s="79">
        <v>2022</v>
      </c>
      <c r="Z4" s="79">
        <v>2023</v>
      </c>
      <c r="AA4" s="77" t="s">
        <v>1392</v>
      </c>
    </row>
    <row r="5" spans="1:29" s="66" customFormat="1" ht="105" customHeight="1" x14ac:dyDescent="0.2">
      <c r="A5" s="23">
        <v>1</v>
      </c>
      <c r="B5" s="28" t="s">
        <v>800</v>
      </c>
      <c r="C5" s="28" t="s">
        <v>672</v>
      </c>
      <c r="D5" s="28" t="s">
        <v>816</v>
      </c>
      <c r="E5" s="52" t="s">
        <v>242</v>
      </c>
      <c r="F5" s="65" t="s">
        <v>571</v>
      </c>
      <c r="G5" s="126" t="s">
        <v>81</v>
      </c>
      <c r="H5" s="126" t="s">
        <v>233</v>
      </c>
      <c r="I5" s="18" t="s">
        <v>804</v>
      </c>
      <c r="J5" s="19" t="s">
        <v>342</v>
      </c>
      <c r="K5" s="20" t="s">
        <v>1</v>
      </c>
      <c r="L5" s="20" t="s">
        <v>343</v>
      </c>
      <c r="M5" s="15" t="s">
        <v>1188</v>
      </c>
      <c r="N5" s="14">
        <v>2012</v>
      </c>
      <c r="O5" s="12" t="s">
        <v>1189</v>
      </c>
      <c r="P5" s="53" t="s">
        <v>1191</v>
      </c>
      <c r="Q5" s="53" t="s">
        <v>1190</v>
      </c>
      <c r="R5" s="89" t="s">
        <v>1192</v>
      </c>
      <c r="S5" s="89" t="s">
        <v>1201</v>
      </c>
      <c r="T5" s="53" t="s">
        <v>1319</v>
      </c>
      <c r="U5" s="53">
        <f>(26.8%-33%)/(40%-30%)</f>
        <v>-0.61999999999999977</v>
      </c>
      <c r="V5" s="26"/>
      <c r="W5" s="26"/>
      <c r="X5" s="26"/>
      <c r="Y5" s="26"/>
      <c r="Z5" s="26"/>
      <c r="AA5" s="9" t="s">
        <v>1346</v>
      </c>
    </row>
    <row r="6" spans="1:29" s="66" customFormat="1" ht="94.5" customHeight="1" x14ac:dyDescent="0.2">
      <c r="A6" s="23">
        <v>1</v>
      </c>
      <c r="B6" s="28" t="s">
        <v>800</v>
      </c>
      <c r="C6" s="28" t="s">
        <v>672</v>
      </c>
      <c r="D6" s="28" t="s">
        <v>816</v>
      </c>
      <c r="E6" s="52" t="s">
        <v>242</v>
      </c>
      <c r="F6" s="65" t="s">
        <v>571</v>
      </c>
      <c r="G6" s="126" t="s">
        <v>81</v>
      </c>
      <c r="H6" s="126" t="s">
        <v>233</v>
      </c>
      <c r="I6" s="18" t="s">
        <v>815</v>
      </c>
      <c r="J6" s="19" t="s">
        <v>344</v>
      </c>
      <c r="K6" s="20" t="s">
        <v>345</v>
      </c>
      <c r="L6" s="20" t="s">
        <v>343</v>
      </c>
      <c r="M6" s="14">
        <v>214</v>
      </c>
      <c r="N6" s="14">
        <v>2012</v>
      </c>
      <c r="O6" s="12" t="s">
        <v>468</v>
      </c>
      <c r="P6" s="26">
        <v>183</v>
      </c>
      <c r="Q6" s="26">
        <v>171</v>
      </c>
      <c r="R6" s="8">
        <v>168</v>
      </c>
      <c r="S6" s="8">
        <v>164</v>
      </c>
      <c r="T6" s="26">
        <v>160</v>
      </c>
      <c r="U6" s="53">
        <f>(T6-M6)/(O6-M6)</f>
        <v>0.47368421052631576</v>
      </c>
      <c r="V6" s="26"/>
      <c r="W6" s="26"/>
      <c r="X6" s="26"/>
      <c r="Y6" s="26"/>
      <c r="Z6" s="26"/>
      <c r="AA6" s="9" t="s">
        <v>1368</v>
      </c>
    </row>
    <row r="7" spans="1:29" s="66" customFormat="1" ht="46.5" customHeight="1" x14ac:dyDescent="0.2">
      <c r="A7" s="23">
        <v>1</v>
      </c>
      <c r="B7" s="28" t="s">
        <v>800</v>
      </c>
      <c r="C7" s="28" t="s">
        <v>672</v>
      </c>
      <c r="D7" s="28" t="s">
        <v>816</v>
      </c>
      <c r="E7" s="52" t="s">
        <v>242</v>
      </c>
      <c r="F7" s="65" t="s">
        <v>571</v>
      </c>
      <c r="G7" s="126" t="s">
        <v>81</v>
      </c>
      <c r="H7" s="126" t="s">
        <v>233</v>
      </c>
      <c r="I7" s="18" t="s">
        <v>817</v>
      </c>
      <c r="J7" s="19" t="s">
        <v>346</v>
      </c>
      <c r="K7" s="20" t="s">
        <v>820</v>
      </c>
      <c r="L7" s="20" t="s">
        <v>343</v>
      </c>
      <c r="M7" s="14">
        <v>14.8</v>
      </c>
      <c r="N7" s="14">
        <v>2012</v>
      </c>
      <c r="O7" s="12" t="s">
        <v>821</v>
      </c>
      <c r="P7" s="25">
        <v>14.8</v>
      </c>
      <c r="Q7" s="25">
        <v>14.8</v>
      </c>
      <c r="R7" s="47">
        <v>9.3000000000000007</v>
      </c>
      <c r="S7" s="766">
        <v>8.6</v>
      </c>
      <c r="T7" s="25">
        <v>7.82</v>
      </c>
      <c r="U7" s="53">
        <f>(T7-M7)/(O7-M7)</f>
        <v>2.1151515151515148</v>
      </c>
      <c r="V7" s="26"/>
      <c r="W7" s="26"/>
      <c r="X7" s="26"/>
      <c r="Y7" s="26"/>
      <c r="Z7" s="26"/>
      <c r="AA7" s="9" t="s">
        <v>1347</v>
      </c>
    </row>
    <row r="8" spans="1:29" s="67" customFormat="1" ht="153.75" customHeight="1" thickBot="1" x14ac:dyDescent="0.25">
      <c r="A8" s="393">
        <v>1</v>
      </c>
      <c r="B8" s="392" t="s">
        <v>800</v>
      </c>
      <c r="C8" s="392" t="s">
        <v>672</v>
      </c>
      <c r="D8" s="392" t="s">
        <v>816</v>
      </c>
      <c r="E8" s="391" t="s">
        <v>242</v>
      </c>
      <c r="F8" s="422" t="s">
        <v>571</v>
      </c>
      <c r="G8" s="390" t="s">
        <v>82</v>
      </c>
      <c r="H8" s="390" t="s">
        <v>233</v>
      </c>
      <c r="I8" s="391" t="s">
        <v>818</v>
      </c>
      <c r="J8" s="392" t="s">
        <v>433</v>
      </c>
      <c r="K8" s="224" t="s">
        <v>1</v>
      </c>
      <c r="L8" s="246" t="s">
        <v>343</v>
      </c>
      <c r="M8" s="255">
        <v>0.28000000000000003</v>
      </c>
      <c r="N8" s="414">
        <v>2012</v>
      </c>
      <c r="O8" s="255">
        <v>0.35</v>
      </c>
      <c r="P8" s="394">
        <v>0.27</v>
      </c>
      <c r="Q8" s="394">
        <v>0.27</v>
      </c>
      <c r="R8" s="394">
        <v>0.25</v>
      </c>
      <c r="S8" s="396">
        <v>0.2</v>
      </c>
      <c r="T8" s="1049">
        <v>0.2</v>
      </c>
      <c r="U8" s="397">
        <f t="shared" ref="U8:U12" si="0">(T8-M8)/(O8-M8)</f>
        <v>-1.1428571428571439</v>
      </c>
      <c r="V8" s="398"/>
      <c r="W8" s="398"/>
      <c r="X8" s="398"/>
      <c r="Y8" s="398"/>
      <c r="Z8" s="398"/>
      <c r="AA8" s="1070" t="s">
        <v>1437</v>
      </c>
      <c r="AB8" s="56"/>
      <c r="AC8" s="64"/>
    </row>
    <row r="9" spans="1:29" s="66" customFormat="1" ht="40.15" customHeight="1" x14ac:dyDescent="0.2">
      <c r="A9" s="213">
        <v>2</v>
      </c>
      <c r="B9" s="213" t="s">
        <v>934</v>
      </c>
      <c r="C9" s="213" t="s">
        <v>674</v>
      </c>
      <c r="D9" s="214" t="s">
        <v>465</v>
      </c>
      <c r="E9" s="367" t="s">
        <v>245</v>
      </c>
      <c r="F9" s="213" t="s">
        <v>572</v>
      </c>
      <c r="G9" s="228" t="s">
        <v>97</v>
      </c>
      <c r="H9" s="228" t="s">
        <v>235</v>
      </c>
      <c r="I9" s="229" t="s">
        <v>935</v>
      </c>
      <c r="J9" s="230" t="s">
        <v>347</v>
      </c>
      <c r="K9" s="232" t="s">
        <v>348</v>
      </c>
      <c r="L9" s="231" t="s">
        <v>343</v>
      </c>
      <c r="M9" s="406">
        <v>8.3000000000000004E-2</v>
      </c>
      <c r="N9" s="232">
        <v>2014</v>
      </c>
      <c r="O9" s="421" t="s">
        <v>975</v>
      </c>
      <c r="P9" s="404">
        <v>8.3000000000000004E-2</v>
      </c>
      <c r="Q9" s="404">
        <v>0.33</v>
      </c>
      <c r="R9" s="234">
        <v>0.41499999999999998</v>
      </c>
      <c r="S9" s="234">
        <v>0.5</v>
      </c>
      <c r="T9" s="404">
        <v>0.5</v>
      </c>
      <c r="U9" s="404">
        <f t="shared" si="0"/>
        <v>0.58158995815899572</v>
      </c>
      <c r="V9" s="389"/>
      <c r="W9" s="389"/>
      <c r="X9" s="389"/>
      <c r="Y9" s="389"/>
      <c r="Z9" s="389"/>
      <c r="AA9" s="241" t="s">
        <v>1350</v>
      </c>
    </row>
    <row r="10" spans="1:29" s="66" customFormat="1" ht="62.25" customHeight="1" x14ac:dyDescent="0.2">
      <c r="A10" s="141">
        <v>2</v>
      </c>
      <c r="B10" s="141" t="s">
        <v>934</v>
      </c>
      <c r="C10" s="141" t="s">
        <v>674</v>
      </c>
      <c r="D10" s="185" t="s">
        <v>465</v>
      </c>
      <c r="E10" s="181" t="s">
        <v>245</v>
      </c>
      <c r="F10" s="141" t="s">
        <v>572</v>
      </c>
      <c r="G10" s="124" t="s">
        <v>98</v>
      </c>
      <c r="H10" s="124" t="s">
        <v>235</v>
      </c>
      <c r="I10" s="52" t="s">
        <v>936</v>
      </c>
      <c r="J10" s="28" t="s">
        <v>349</v>
      </c>
      <c r="K10" s="10" t="s">
        <v>350</v>
      </c>
      <c r="L10" s="20" t="s">
        <v>343</v>
      </c>
      <c r="M10" s="23">
        <v>3296</v>
      </c>
      <c r="N10" s="23">
        <v>2012</v>
      </c>
      <c r="O10" s="49">
        <v>3700</v>
      </c>
      <c r="P10" s="195">
        <v>3199</v>
      </c>
      <c r="Q10" s="195">
        <v>3240</v>
      </c>
      <c r="R10" s="534">
        <v>3226</v>
      </c>
      <c r="S10" s="1077">
        <v>2870</v>
      </c>
      <c r="T10" s="535">
        <v>2870</v>
      </c>
      <c r="U10" s="53">
        <f t="shared" si="0"/>
        <v>-1.0544554455445545</v>
      </c>
      <c r="V10" s="26"/>
      <c r="W10" s="26"/>
      <c r="X10" s="26"/>
      <c r="Y10" s="26"/>
      <c r="Z10" s="26"/>
      <c r="AA10" s="355" t="s">
        <v>1431</v>
      </c>
    </row>
    <row r="11" spans="1:29" s="66" customFormat="1" ht="56.25" customHeight="1" x14ac:dyDescent="0.2">
      <c r="A11" s="141">
        <v>2</v>
      </c>
      <c r="B11" s="141" t="s">
        <v>934</v>
      </c>
      <c r="C11" s="141" t="s">
        <v>674</v>
      </c>
      <c r="D11" s="185" t="s">
        <v>465</v>
      </c>
      <c r="E11" s="181" t="s">
        <v>245</v>
      </c>
      <c r="F11" s="141" t="s">
        <v>572</v>
      </c>
      <c r="G11" s="1098" t="s">
        <v>1233</v>
      </c>
      <c r="H11" s="1098" t="s">
        <v>235</v>
      </c>
      <c r="I11" s="1099" t="s">
        <v>473</v>
      </c>
      <c r="J11" s="28" t="s">
        <v>1369</v>
      </c>
      <c r="K11" s="1100" t="s">
        <v>1</v>
      </c>
      <c r="L11" s="1101" t="s">
        <v>343</v>
      </c>
      <c r="M11" s="1102">
        <v>45</v>
      </c>
      <c r="N11" s="1102">
        <v>2017</v>
      </c>
      <c r="O11" s="1103" t="s">
        <v>1370</v>
      </c>
      <c r="P11" s="1104" t="s">
        <v>290</v>
      </c>
      <c r="Q11" s="1104" t="s">
        <v>290</v>
      </c>
      <c r="R11" s="1104" t="s">
        <v>290</v>
      </c>
      <c r="S11" s="1104" t="s">
        <v>290</v>
      </c>
      <c r="T11" s="1106">
        <v>45</v>
      </c>
      <c r="U11" s="53">
        <f t="shared" si="0"/>
        <v>0</v>
      </c>
      <c r="V11" s="1105"/>
      <c r="W11" s="1105"/>
      <c r="X11" s="1105"/>
      <c r="Y11" s="1105"/>
      <c r="Z11" s="1105"/>
      <c r="AA11" s="355" t="s">
        <v>1371</v>
      </c>
    </row>
    <row r="12" spans="1:29" s="66" customFormat="1" ht="51" customHeight="1" thickBot="1" x14ac:dyDescent="0.25">
      <c r="A12" s="217">
        <v>2</v>
      </c>
      <c r="B12" s="217" t="s">
        <v>934</v>
      </c>
      <c r="C12" s="1107" t="s">
        <v>674</v>
      </c>
      <c r="D12" s="218" t="s">
        <v>465</v>
      </c>
      <c r="E12" s="374" t="s">
        <v>246</v>
      </c>
      <c r="F12" s="422" t="s">
        <v>573</v>
      </c>
      <c r="G12" s="259" t="s">
        <v>99</v>
      </c>
      <c r="H12" s="259" t="s">
        <v>235</v>
      </c>
      <c r="I12" s="260" t="s">
        <v>937</v>
      </c>
      <c r="J12" s="245" t="s">
        <v>351</v>
      </c>
      <c r="K12" s="254" t="s">
        <v>352</v>
      </c>
      <c r="L12" s="246" t="s">
        <v>343</v>
      </c>
      <c r="M12" s="407">
        <v>1.1000000000000001</v>
      </c>
      <c r="N12" s="254">
        <v>2013</v>
      </c>
      <c r="O12" s="423">
        <v>3.6</v>
      </c>
      <c r="P12" s="424">
        <v>1.2</v>
      </c>
      <c r="Q12" s="424">
        <v>1.4</v>
      </c>
      <c r="R12" s="424">
        <v>1.6</v>
      </c>
      <c r="S12" s="1093">
        <v>1.7</v>
      </c>
      <c r="T12" s="528">
        <v>1.7</v>
      </c>
      <c r="U12" s="397">
        <f t="shared" si="0"/>
        <v>0.23999999999999994</v>
      </c>
      <c r="V12" s="398"/>
      <c r="W12" s="398"/>
      <c r="X12" s="398"/>
      <c r="Y12" s="398"/>
      <c r="Z12" s="398"/>
      <c r="AA12" s="250" t="s">
        <v>1427</v>
      </c>
    </row>
    <row r="13" spans="1:29" s="66" customFormat="1" ht="174" customHeight="1" x14ac:dyDescent="0.2">
      <c r="A13" s="212">
        <v>4</v>
      </c>
      <c r="B13" s="213" t="s">
        <v>970</v>
      </c>
      <c r="C13" s="227" t="s">
        <v>677</v>
      </c>
      <c r="D13" s="214" t="s">
        <v>678</v>
      </c>
      <c r="E13" s="367" t="s">
        <v>247</v>
      </c>
      <c r="F13" s="381" t="s">
        <v>972</v>
      </c>
      <c r="G13" s="228" t="s">
        <v>114</v>
      </c>
      <c r="H13" s="228" t="s">
        <v>233</v>
      </c>
      <c r="I13" s="229" t="s">
        <v>973</v>
      </c>
      <c r="J13" s="230" t="s">
        <v>353</v>
      </c>
      <c r="K13" s="232" t="s">
        <v>1</v>
      </c>
      <c r="L13" s="231" t="s">
        <v>343</v>
      </c>
      <c r="M13" s="406">
        <v>3.1E-2</v>
      </c>
      <c r="N13" s="232">
        <v>2012</v>
      </c>
      <c r="O13" s="421" t="s">
        <v>354</v>
      </c>
      <c r="P13" s="404">
        <v>3.7999999999999999E-2</v>
      </c>
      <c r="Q13" s="234">
        <v>4.5999999999999999E-2</v>
      </c>
      <c r="R13" s="234">
        <v>6.3E-2</v>
      </c>
      <c r="S13" s="1051">
        <v>4.9000000000000002E-2</v>
      </c>
      <c r="T13" s="527">
        <v>4.9000000000000002E-2</v>
      </c>
      <c r="U13" s="404">
        <f>(T13-M13)/(O13-M13)</f>
        <v>0.46153846153846151</v>
      </c>
      <c r="V13" s="389"/>
      <c r="W13" s="389"/>
      <c r="X13" s="389"/>
      <c r="Y13" s="389"/>
      <c r="Z13" s="389"/>
      <c r="AA13" s="9" t="s">
        <v>1464</v>
      </c>
    </row>
    <row r="14" spans="1:29" s="66" customFormat="1" ht="46.5" customHeight="1" x14ac:dyDescent="0.2">
      <c r="A14" s="200">
        <v>4</v>
      </c>
      <c r="B14" s="141" t="s">
        <v>970</v>
      </c>
      <c r="C14" s="153" t="s">
        <v>677</v>
      </c>
      <c r="D14" s="185" t="s">
        <v>678</v>
      </c>
      <c r="E14" s="181" t="s">
        <v>247</v>
      </c>
      <c r="F14" s="65" t="s">
        <v>972</v>
      </c>
      <c r="G14" s="127" t="s">
        <v>117</v>
      </c>
      <c r="H14" s="127" t="s">
        <v>233</v>
      </c>
      <c r="I14" s="24" t="s">
        <v>974</v>
      </c>
      <c r="J14" s="17" t="s">
        <v>355</v>
      </c>
      <c r="K14" s="10" t="s">
        <v>356</v>
      </c>
      <c r="L14" s="20" t="s">
        <v>343</v>
      </c>
      <c r="M14" s="15">
        <v>0.87</v>
      </c>
      <c r="N14" s="10">
        <v>2012</v>
      </c>
      <c r="O14" s="11" t="s">
        <v>357</v>
      </c>
      <c r="P14" s="53">
        <v>0.87</v>
      </c>
      <c r="Q14" s="53">
        <v>1.57</v>
      </c>
      <c r="R14" s="89">
        <v>1.53</v>
      </c>
      <c r="S14" s="89">
        <v>1.27</v>
      </c>
      <c r="T14" s="89">
        <v>1.48</v>
      </c>
      <c r="U14" s="404">
        <f t="shared" ref="U14:U18" si="1">(T14-M14)/(O14-M14)</f>
        <v>4.6923076923076916</v>
      </c>
      <c r="V14" s="26"/>
      <c r="W14" s="26"/>
      <c r="X14" s="26"/>
      <c r="Y14" s="26"/>
      <c r="Z14" s="26"/>
      <c r="AA14" s="9" t="s">
        <v>1351</v>
      </c>
    </row>
    <row r="15" spans="1:29" s="66" customFormat="1" ht="58.15" customHeight="1" x14ac:dyDescent="0.2">
      <c r="A15" s="200">
        <v>4</v>
      </c>
      <c r="B15" s="141" t="s">
        <v>970</v>
      </c>
      <c r="C15" s="185" t="s">
        <v>679</v>
      </c>
      <c r="D15" s="185" t="s">
        <v>976</v>
      </c>
      <c r="E15" s="181" t="s">
        <v>248</v>
      </c>
      <c r="F15" s="65" t="s">
        <v>574</v>
      </c>
      <c r="G15" s="127" t="s">
        <v>358</v>
      </c>
      <c r="H15" s="127" t="s">
        <v>1158</v>
      </c>
      <c r="I15" s="24" t="s">
        <v>978</v>
      </c>
      <c r="J15" s="17" t="s">
        <v>359</v>
      </c>
      <c r="K15" s="10" t="s">
        <v>1</v>
      </c>
      <c r="L15" s="20" t="s">
        <v>343</v>
      </c>
      <c r="M15" s="12" t="s">
        <v>360</v>
      </c>
      <c r="N15" s="10">
        <v>2012</v>
      </c>
      <c r="O15" s="12" t="s">
        <v>361</v>
      </c>
      <c r="P15" s="89">
        <v>3.0200000000000001E-2</v>
      </c>
      <c r="Q15" s="525">
        <v>3.0200000000000001E-2</v>
      </c>
      <c r="R15" s="1108">
        <v>5.04E-2</v>
      </c>
      <c r="S15" s="525">
        <v>5.04E-2</v>
      </c>
      <c r="T15" s="525">
        <v>5.04E-2</v>
      </c>
      <c r="U15" s="404">
        <f>(T15-M15)/(O15-M15)</f>
        <v>0.32307692307692298</v>
      </c>
      <c r="V15" s="26"/>
      <c r="W15" s="26"/>
      <c r="X15" s="26"/>
      <c r="Y15" s="26"/>
      <c r="Z15" s="26"/>
      <c r="AA15" s="16" t="s">
        <v>1433</v>
      </c>
    </row>
    <row r="16" spans="1:29" s="66" customFormat="1" ht="115.5" customHeight="1" x14ac:dyDescent="0.2">
      <c r="A16" s="200">
        <v>4</v>
      </c>
      <c r="B16" s="141" t="s">
        <v>970</v>
      </c>
      <c r="C16" s="185" t="s">
        <v>679</v>
      </c>
      <c r="D16" s="185" t="s">
        <v>976</v>
      </c>
      <c r="E16" s="181" t="s">
        <v>248</v>
      </c>
      <c r="F16" s="65" t="s">
        <v>574</v>
      </c>
      <c r="G16" s="127" t="s">
        <v>121</v>
      </c>
      <c r="H16" s="127" t="s">
        <v>233</v>
      </c>
      <c r="I16" s="24" t="s">
        <v>965</v>
      </c>
      <c r="J16" s="17" t="s">
        <v>362</v>
      </c>
      <c r="K16" s="10" t="s">
        <v>1</v>
      </c>
      <c r="L16" s="20" t="s">
        <v>343</v>
      </c>
      <c r="M16" s="12" t="s">
        <v>363</v>
      </c>
      <c r="N16" s="10">
        <v>2012</v>
      </c>
      <c r="O16" s="12" t="s">
        <v>364</v>
      </c>
      <c r="P16" s="53">
        <v>6.4000000000000003E-3</v>
      </c>
      <c r="Q16" s="53">
        <v>7.1999999999999998E-3</v>
      </c>
      <c r="R16" s="89">
        <v>6.7999999999999996E-3</v>
      </c>
      <c r="S16" s="525">
        <v>6.7999999999999996E-3</v>
      </c>
      <c r="T16" s="89">
        <v>6.1000000000000004E-3</v>
      </c>
      <c r="U16" s="404">
        <f t="shared" si="1"/>
        <v>-0.87837837837837829</v>
      </c>
      <c r="V16" s="26"/>
      <c r="W16" s="26"/>
      <c r="X16" s="26"/>
      <c r="Y16" s="26"/>
      <c r="Z16" s="26"/>
      <c r="AA16" s="9" t="s">
        <v>1465</v>
      </c>
    </row>
    <row r="17" spans="1:27" s="66" customFormat="1" ht="94.5" customHeight="1" x14ac:dyDescent="0.2">
      <c r="A17" s="200">
        <v>4</v>
      </c>
      <c r="B17" s="141" t="s">
        <v>970</v>
      </c>
      <c r="C17" s="185" t="s">
        <v>679</v>
      </c>
      <c r="D17" s="185" t="s">
        <v>976</v>
      </c>
      <c r="E17" s="181" t="s">
        <v>249</v>
      </c>
      <c r="F17" s="65" t="s">
        <v>575</v>
      </c>
      <c r="G17" s="127" t="s">
        <v>125</v>
      </c>
      <c r="H17" s="127" t="s">
        <v>1094</v>
      </c>
      <c r="I17" s="24" t="s">
        <v>979</v>
      </c>
      <c r="J17" s="17" t="s">
        <v>365</v>
      </c>
      <c r="K17" s="10" t="s">
        <v>366</v>
      </c>
      <c r="L17" s="20" t="s">
        <v>343</v>
      </c>
      <c r="M17" s="14">
        <v>0.44</v>
      </c>
      <c r="N17" s="10">
        <v>2013</v>
      </c>
      <c r="O17" s="12" t="s">
        <v>1318</v>
      </c>
      <c r="P17" s="1059">
        <v>0.47</v>
      </c>
      <c r="Q17" s="1059">
        <v>0.5</v>
      </c>
      <c r="R17" s="1059">
        <v>0.52</v>
      </c>
      <c r="S17" s="1059">
        <v>0.49</v>
      </c>
      <c r="T17" s="1047">
        <v>0.49</v>
      </c>
      <c r="U17" s="404">
        <f t="shared" si="1"/>
        <v>1</v>
      </c>
      <c r="V17" s="26"/>
      <c r="W17" s="26"/>
      <c r="X17" s="26"/>
      <c r="Y17" s="26"/>
      <c r="Z17" s="26"/>
      <c r="AA17" s="1048" t="s">
        <v>1372</v>
      </c>
    </row>
    <row r="18" spans="1:27" s="66" customFormat="1" ht="59.25" customHeight="1" thickBot="1" x14ac:dyDescent="0.25">
      <c r="A18" s="216">
        <v>4</v>
      </c>
      <c r="B18" s="217" t="s">
        <v>970</v>
      </c>
      <c r="C18" s="218" t="s">
        <v>679</v>
      </c>
      <c r="D18" s="218" t="s">
        <v>976</v>
      </c>
      <c r="E18" s="374" t="s">
        <v>250</v>
      </c>
      <c r="F18" s="422" t="s">
        <v>576</v>
      </c>
      <c r="G18" s="259" t="s">
        <v>131</v>
      </c>
      <c r="H18" s="259" t="s">
        <v>234</v>
      </c>
      <c r="I18" s="260" t="s">
        <v>980</v>
      </c>
      <c r="J18" s="245" t="s">
        <v>367</v>
      </c>
      <c r="K18" s="254" t="s">
        <v>1</v>
      </c>
      <c r="L18" s="246" t="s">
        <v>343</v>
      </c>
      <c r="M18" s="413">
        <v>9.7000000000000003E-2</v>
      </c>
      <c r="N18" s="254"/>
      <c r="O18" s="413" t="s">
        <v>368</v>
      </c>
      <c r="P18" s="397">
        <v>0.10489999999999999</v>
      </c>
      <c r="Q18" s="526">
        <v>0.10489999999999999</v>
      </c>
      <c r="R18" s="247">
        <v>0.2697</v>
      </c>
      <c r="S18" s="526">
        <v>0.2697</v>
      </c>
      <c r="T18" s="526">
        <v>0.2697</v>
      </c>
      <c r="U18" s="397">
        <f t="shared" si="1"/>
        <v>1.6766990291262134</v>
      </c>
      <c r="V18" s="398"/>
      <c r="W18" s="398"/>
      <c r="X18" s="398"/>
      <c r="Y18" s="398"/>
      <c r="Z18" s="398"/>
      <c r="AA18" s="250" t="s">
        <v>1434</v>
      </c>
    </row>
    <row r="19" spans="1:27" s="66" customFormat="1" ht="30" customHeight="1" x14ac:dyDescent="0.2">
      <c r="A19" s="212">
        <v>5</v>
      </c>
      <c r="B19" s="213" t="s">
        <v>981</v>
      </c>
      <c r="C19" s="214" t="s">
        <v>682</v>
      </c>
      <c r="D19" s="214" t="s">
        <v>683</v>
      </c>
      <c r="E19" s="367" t="s">
        <v>251</v>
      </c>
      <c r="F19" s="213" t="s">
        <v>577</v>
      </c>
      <c r="G19" s="228"/>
      <c r="H19" s="228" t="s">
        <v>234</v>
      </c>
      <c r="I19" s="229" t="s">
        <v>982</v>
      </c>
      <c r="J19" s="230" t="s">
        <v>983</v>
      </c>
      <c r="K19" s="232" t="s">
        <v>984</v>
      </c>
      <c r="L19" s="231" t="s">
        <v>343</v>
      </c>
      <c r="M19" s="425">
        <v>7.7</v>
      </c>
      <c r="N19" s="567"/>
      <c r="O19" s="425">
        <v>13</v>
      </c>
      <c r="P19" s="566">
        <v>8.6</v>
      </c>
      <c r="Q19" s="566">
        <v>8.8000000000000007</v>
      </c>
      <c r="R19" s="566">
        <v>10</v>
      </c>
      <c r="S19" s="1053">
        <v>10.8</v>
      </c>
      <c r="T19" s="1055">
        <v>10.8</v>
      </c>
      <c r="U19" s="404">
        <f>(T19-M19)/(O19-M19)</f>
        <v>0.58490566037735858</v>
      </c>
      <c r="V19" s="389"/>
      <c r="W19" s="389"/>
      <c r="X19" s="389"/>
      <c r="Y19" s="389"/>
      <c r="Z19" s="389"/>
      <c r="AA19" s="241" t="s">
        <v>1335</v>
      </c>
    </row>
    <row r="20" spans="1:27" s="66" customFormat="1" ht="54.75" customHeight="1" x14ac:dyDescent="0.2">
      <c r="A20" s="212">
        <v>5</v>
      </c>
      <c r="B20" s="213" t="s">
        <v>981</v>
      </c>
      <c r="C20" s="214" t="s">
        <v>682</v>
      </c>
      <c r="D20" s="214" t="s">
        <v>683</v>
      </c>
      <c r="E20" s="367" t="s">
        <v>251</v>
      </c>
      <c r="F20" s="213" t="s">
        <v>577</v>
      </c>
      <c r="G20" s="236" t="s">
        <v>1374</v>
      </c>
      <c r="H20" s="236" t="s">
        <v>1176</v>
      </c>
      <c r="I20" s="237" t="s">
        <v>481</v>
      </c>
      <c r="J20" s="230" t="s">
        <v>369</v>
      </c>
      <c r="K20" s="232" t="s">
        <v>370</v>
      </c>
      <c r="L20" s="231" t="s">
        <v>343</v>
      </c>
      <c r="M20" s="419">
        <v>18516</v>
      </c>
      <c r="N20" s="232">
        <v>2012</v>
      </c>
      <c r="O20" s="420">
        <v>31500</v>
      </c>
      <c r="P20" s="389">
        <v>24100</v>
      </c>
      <c r="Q20" s="389">
        <v>24100</v>
      </c>
      <c r="R20" s="559">
        <v>24100</v>
      </c>
      <c r="S20" s="1054">
        <v>28300</v>
      </c>
      <c r="T20" s="1055">
        <v>28300</v>
      </c>
      <c r="U20" s="53">
        <f t="shared" ref="U20:U22" si="2">(T20-M20)/(O20-M20)</f>
        <v>0.7535428219346888</v>
      </c>
      <c r="V20" s="389"/>
      <c r="W20" s="389"/>
      <c r="X20" s="389"/>
      <c r="Y20" s="389"/>
      <c r="Z20" s="389"/>
      <c r="AA20" s="9" t="s">
        <v>1335</v>
      </c>
    </row>
    <row r="21" spans="1:27" s="66" customFormat="1" ht="58.5" customHeight="1" x14ac:dyDescent="0.2">
      <c r="A21" s="200">
        <v>5</v>
      </c>
      <c r="B21" s="141" t="s">
        <v>981</v>
      </c>
      <c r="C21" s="185" t="s">
        <v>682</v>
      </c>
      <c r="D21" s="185" t="s">
        <v>683</v>
      </c>
      <c r="E21" s="181" t="s">
        <v>251</v>
      </c>
      <c r="F21" s="141" t="s">
        <v>577</v>
      </c>
      <c r="G21" s="126" t="s">
        <v>1196</v>
      </c>
      <c r="H21" s="126" t="s">
        <v>1176</v>
      </c>
      <c r="I21" s="18" t="s">
        <v>985</v>
      </c>
      <c r="J21" s="17" t="s">
        <v>371</v>
      </c>
      <c r="K21" s="10" t="s">
        <v>372</v>
      </c>
      <c r="L21" s="20" t="s">
        <v>343</v>
      </c>
      <c r="M21" s="22">
        <v>11281</v>
      </c>
      <c r="N21" s="10">
        <v>2012</v>
      </c>
      <c r="O21" s="22">
        <v>15700</v>
      </c>
      <c r="P21" s="8">
        <v>14483</v>
      </c>
      <c r="Q21" s="8">
        <v>14711</v>
      </c>
      <c r="R21" s="8">
        <v>15348</v>
      </c>
      <c r="S21" s="1057">
        <v>16148</v>
      </c>
      <c r="T21" s="26">
        <v>16062</v>
      </c>
      <c r="U21" s="53">
        <f t="shared" si="2"/>
        <v>1.0819189861959719</v>
      </c>
      <c r="V21" s="26"/>
      <c r="W21" s="26"/>
      <c r="X21" s="26"/>
      <c r="Y21" s="26"/>
      <c r="Z21" s="26"/>
      <c r="AA21" s="241" t="s">
        <v>1375</v>
      </c>
    </row>
    <row r="22" spans="1:27" s="66" customFormat="1" ht="53.25" customHeight="1" thickBot="1" x14ac:dyDescent="0.25">
      <c r="A22" s="216">
        <v>5</v>
      </c>
      <c r="B22" s="217" t="s">
        <v>981</v>
      </c>
      <c r="C22" s="218" t="s">
        <v>680</v>
      </c>
      <c r="D22" s="218" t="s">
        <v>681</v>
      </c>
      <c r="E22" s="374" t="s">
        <v>252</v>
      </c>
      <c r="F22" s="217" t="s">
        <v>578</v>
      </c>
      <c r="G22" s="390" t="s">
        <v>373</v>
      </c>
      <c r="H22" s="390" t="s">
        <v>236</v>
      </c>
      <c r="I22" s="391" t="s">
        <v>986</v>
      </c>
      <c r="J22" s="392" t="s">
        <v>374</v>
      </c>
      <c r="K22" s="393" t="s">
        <v>1</v>
      </c>
      <c r="L22" s="246" t="s">
        <v>343</v>
      </c>
      <c r="M22" s="397">
        <v>0.29699999999999999</v>
      </c>
      <c r="N22" s="393">
        <v>2012</v>
      </c>
      <c r="O22" s="395" t="s">
        <v>375</v>
      </c>
      <c r="P22" s="397">
        <v>0.27800000000000002</v>
      </c>
      <c r="Q22" s="397">
        <v>0.26500000000000001</v>
      </c>
      <c r="R22" s="417">
        <v>0.25650000000000001</v>
      </c>
      <c r="S22" s="417">
        <v>0.25829999999999997</v>
      </c>
      <c r="T22" s="529">
        <v>0.25829999999999997</v>
      </c>
      <c r="U22" s="397">
        <f t="shared" si="2"/>
        <v>-12.899999999999993</v>
      </c>
      <c r="V22" s="418"/>
      <c r="W22" s="418"/>
      <c r="X22" s="418"/>
      <c r="Y22" s="418"/>
      <c r="Z22" s="398"/>
      <c r="AA22" s="250" t="s">
        <v>1435</v>
      </c>
    </row>
    <row r="23" spans="1:27" s="66" customFormat="1" ht="42" customHeight="1" x14ac:dyDescent="0.2">
      <c r="A23" s="212">
        <v>6</v>
      </c>
      <c r="B23" s="213" t="s">
        <v>987</v>
      </c>
      <c r="C23" s="214" t="s">
        <v>685</v>
      </c>
      <c r="D23" s="214" t="s">
        <v>686</v>
      </c>
      <c r="E23" s="367" t="s">
        <v>254</v>
      </c>
      <c r="F23" s="213" t="s">
        <v>579</v>
      </c>
      <c r="G23" s="399" t="s">
        <v>151</v>
      </c>
      <c r="H23" s="399" t="s">
        <v>234</v>
      </c>
      <c r="I23" s="400" t="s">
        <v>995</v>
      </c>
      <c r="J23" s="401" t="s">
        <v>376</v>
      </c>
      <c r="K23" s="402" t="s">
        <v>1</v>
      </c>
      <c r="L23" s="231" t="s">
        <v>378</v>
      </c>
      <c r="M23" s="387">
        <v>0.4</v>
      </c>
      <c r="N23" s="402">
        <v>2013</v>
      </c>
      <c r="O23" s="403" t="s">
        <v>1322</v>
      </c>
      <c r="P23" s="387">
        <v>0.4</v>
      </c>
      <c r="Q23" s="387">
        <v>0.4</v>
      </c>
      <c r="R23" s="388">
        <v>0.56999999999999995</v>
      </c>
      <c r="S23" s="1051">
        <v>0.59</v>
      </c>
      <c r="T23" s="234">
        <v>0.57999999999999996</v>
      </c>
      <c r="U23" s="404">
        <f>(T23-M23)/(O23-M23)</f>
        <v>1.1999999999999995</v>
      </c>
      <c r="V23" s="389"/>
      <c r="W23" s="389"/>
      <c r="X23" s="389"/>
      <c r="Y23" s="389"/>
      <c r="Z23" s="389"/>
      <c r="AA23" s="241" t="s">
        <v>1336</v>
      </c>
    </row>
    <row r="24" spans="1:27" s="66" customFormat="1" ht="177" customHeight="1" thickBot="1" x14ac:dyDescent="0.25">
      <c r="A24" s="216">
        <v>6</v>
      </c>
      <c r="B24" s="217" t="s">
        <v>987</v>
      </c>
      <c r="C24" s="218" t="s">
        <v>685</v>
      </c>
      <c r="D24" s="218" t="s">
        <v>686</v>
      </c>
      <c r="E24" s="374" t="s">
        <v>254</v>
      </c>
      <c r="F24" s="217" t="s">
        <v>579</v>
      </c>
      <c r="G24" s="390" t="s">
        <v>156</v>
      </c>
      <c r="H24" s="390" t="s">
        <v>234</v>
      </c>
      <c r="I24" s="391" t="s">
        <v>996</v>
      </c>
      <c r="J24" s="392" t="s">
        <v>377</v>
      </c>
      <c r="K24" s="393" t="s">
        <v>997</v>
      </c>
      <c r="L24" s="246" t="s">
        <v>378</v>
      </c>
      <c r="M24" s="223">
        <v>150</v>
      </c>
      <c r="N24" s="223">
        <v>2013</v>
      </c>
      <c r="O24" s="554" t="s">
        <v>379</v>
      </c>
      <c r="P24" s="347">
        <v>150</v>
      </c>
      <c r="Q24" s="347">
        <v>150</v>
      </c>
      <c r="R24" s="347">
        <v>0</v>
      </c>
      <c r="S24" s="1052">
        <v>16.3</v>
      </c>
      <c r="T24" s="1052">
        <v>23.69</v>
      </c>
      <c r="U24" s="247">
        <f>(T24-M24)/(O24-M24)</f>
        <v>12.631</v>
      </c>
      <c r="V24" s="398"/>
      <c r="W24" s="398"/>
      <c r="X24" s="398"/>
      <c r="Y24" s="398"/>
      <c r="Z24" s="398"/>
      <c r="AA24" s="1056" t="s">
        <v>1432</v>
      </c>
    </row>
    <row r="25" spans="1:27" s="66" customFormat="1" ht="59.45" customHeight="1" x14ac:dyDescent="0.2">
      <c r="A25" s="212">
        <v>7</v>
      </c>
      <c r="B25" s="213" t="s">
        <v>998</v>
      </c>
      <c r="C25" s="214" t="s">
        <v>687</v>
      </c>
      <c r="D25" s="214" t="s">
        <v>688</v>
      </c>
      <c r="E25" s="367" t="s">
        <v>255</v>
      </c>
      <c r="F25" s="213" t="s">
        <v>580</v>
      </c>
      <c r="G25" s="236" t="s">
        <v>158</v>
      </c>
      <c r="H25" s="236" t="s">
        <v>1094</v>
      </c>
      <c r="I25" s="237" t="s">
        <v>1002</v>
      </c>
      <c r="J25" s="238" t="s">
        <v>380</v>
      </c>
      <c r="K25" s="231" t="s">
        <v>1</v>
      </c>
      <c r="L25" s="231" t="s">
        <v>378</v>
      </c>
      <c r="M25" s="233">
        <v>0.91</v>
      </c>
      <c r="N25" s="416">
        <v>2013</v>
      </c>
      <c r="O25" s="233">
        <v>1</v>
      </c>
      <c r="P25" s="388">
        <v>0.97</v>
      </c>
      <c r="Q25" s="388">
        <v>0.98</v>
      </c>
      <c r="R25" s="388">
        <v>0.98</v>
      </c>
      <c r="S25" s="388">
        <v>0.98</v>
      </c>
      <c r="T25" s="388">
        <v>0.98</v>
      </c>
      <c r="U25" s="404">
        <f>(T25-M25)/(O25-M25)</f>
        <v>0.77777777777777746</v>
      </c>
      <c r="V25" s="389"/>
      <c r="W25" s="389"/>
      <c r="X25" s="389"/>
      <c r="Y25" s="389"/>
      <c r="Z25" s="389"/>
      <c r="AA25" s="241" t="s">
        <v>1339</v>
      </c>
    </row>
    <row r="26" spans="1:27" s="66" customFormat="1" ht="60.75" customHeight="1" x14ac:dyDescent="0.2">
      <c r="A26" s="200">
        <v>7</v>
      </c>
      <c r="B26" s="141" t="s">
        <v>998</v>
      </c>
      <c r="C26" s="185" t="s">
        <v>687</v>
      </c>
      <c r="D26" s="185" t="s">
        <v>688</v>
      </c>
      <c r="E26" s="181" t="s">
        <v>255</v>
      </c>
      <c r="F26" s="141" t="s">
        <v>580</v>
      </c>
      <c r="G26" s="126" t="s">
        <v>158</v>
      </c>
      <c r="H26" s="126" t="s">
        <v>1094</v>
      </c>
      <c r="I26" s="18" t="s">
        <v>1003</v>
      </c>
      <c r="J26" s="19" t="s">
        <v>381</v>
      </c>
      <c r="K26" s="20" t="s">
        <v>1</v>
      </c>
      <c r="L26" s="20" t="s">
        <v>378</v>
      </c>
      <c r="M26" s="15">
        <v>0.66</v>
      </c>
      <c r="N26" s="128">
        <v>2012</v>
      </c>
      <c r="O26" s="15">
        <v>0.95</v>
      </c>
      <c r="P26" s="176">
        <v>0.82</v>
      </c>
      <c r="Q26" s="176">
        <v>0.87</v>
      </c>
      <c r="R26" s="176">
        <v>0.85</v>
      </c>
      <c r="S26" s="176">
        <v>0.85</v>
      </c>
      <c r="T26" s="388">
        <v>0.95</v>
      </c>
      <c r="U26" s="404">
        <f t="shared" ref="U26:U29" si="3">(T26-M26)/(O26-M26)</f>
        <v>1</v>
      </c>
      <c r="V26" s="26"/>
      <c r="W26" s="26"/>
      <c r="X26" s="26"/>
      <c r="Y26" s="26"/>
      <c r="Z26" s="26"/>
      <c r="AA26" s="241"/>
    </row>
    <row r="27" spans="1:27" s="66" customFormat="1" ht="117" customHeight="1" x14ac:dyDescent="0.2">
      <c r="A27" s="200">
        <v>7</v>
      </c>
      <c r="B27" s="141" t="s">
        <v>998</v>
      </c>
      <c r="C27" s="185" t="s">
        <v>687</v>
      </c>
      <c r="D27" s="185" t="s">
        <v>688</v>
      </c>
      <c r="E27" s="181" t="s">
        <v>256</v>
      </c>
      <c r="F27" s="141" t="s">
        <v>1004</v>
      </c>
      <c r="G27" s="127" t="s">
        <v>159</v>
      </c>
      <c r="H27" s="127" t="s">
        <v>1094</v>
      </c>
      <c r="I27" s="24" t="s">
        <v>640</v>
      </c>
      <c r="J27" s="19" t="s">
        <v>382</v>
      </c>
      <c r="K27" s="20" t="s">
        <v>1</v>
      </c>
      <c r="L27" s="20" t="s">
        <v>378</v>
      </c>
      <c r="M27" s="15">
        <v>0.68</v>
      </c>
      <c r="N27" s="128">
        <v>2014</v>
      </c>
      <c r="O27" s="15">
        <v>0.77</v>
      </c>
      <c r="P27" s="48">
        <v>0.68</v>
      </c>
      <c r="Q27" s="48">
        <v>0.68</v>
      </c>
      <c r="R27" s="176">
        <v>0.76</v>
      </c>
      <c r="S27" s="176">
        <v>0.76</v>
      </c>
      <c r="T27" s="388">
        <v>0.79</v>
      </c>
      <c r="U27" s="404">
        <f t="shared" si="3"/>
        <v>1.2222222222222225</v>
      </c>
      <c r="V27" s="26"/>
      <c r="W27" s="26"/>
      <c r="X27" s="26"/>
      <c r="Y27" s="26"/>
      <c r="Z27" s="26"/>
      <c r="AA27" s="9" t="s">
        <v>1340</v>
      </c>
    </row>
    <row r="28" spans="1:27" s="66" customFormat="1" ht="71.25" customHeight="1" x14ac:dyDescent="0.2">
      <c r="A28" s="200">
        <v>7</v>
      </c>
      <c r="B28" s="141" t="s">
        <v>998</v>
      </c>
      <c r="C28" s="185" t="s">
        <v>687</v>
      </c>
      <c r="D28" s="185" t="s">
        <v>688</v>
      </c>
      <c r="E28" s="181" t="s">
        <v>256</v>
      </c>
      <c r="F28" s="141" t="s">
        <v>1004</v>
      </c>
      <c r="G28" s="127" t="s">
        <v>160</v>
      </c>
      <c r="H28" s="127" t="s">
        <v>1094</v>
      </c>
      <c r="I28" s="24" t="s">
        <v>1005</v>
      </c>
      <c r="J28" s="19" t="s">
        <v>383</v>
      </c>
      <c r="K28" s="20" t="s">
        <v>384</v>
      </c>
      <c r="L28" s="20" t="s">
        <v>378</v>
      </c>
      <c r="M28" s="14">
        <v>21</v>
      </c>
      <c r="N28" s="128">
        <v>2014</v>
      </c>
      <c r="O28" s="14">
        <v>5</v>
      </c>
      <c r="P28" s="26">
        <v>21</v>
      </c>
      <c r="Q28" s="26">
        <v>21</v>
      </c>
      <c r="R28" s="8">
        <v>21</v>
      </c>
      <c r="S28" s="8">
        <v>21</v>
      </c>
      <c r="T28" s="240">
        <v>21</v>
      </c>
      <c r="U28" s="404">
        <f t="shared" si="3"/>
        <v>0</v>
      </c>
      <c r="V28" s="26"/>
      <c r="W28" s="26"/>
      <c r="X28" s="26"/>
      <c r="Y28" s="26"/>
      <c r="Z28" s="26"/>
      <c r="AA28" s="9" t="s">
        <v>1436</v>
      </c>
    </row>
    <row r="29" spans="1:27" s="66" customFormat="1" ht="45" customHeight="1" thickBot="1" x14ac:dyDescent="0.25">
      <c r="A29" s="216">
        <v>7</v>
      </c>
      <c r="B29" s="217" t="s">
        <v>998</v>
      </c>
      <c r="C29" s="218" t="s">
        <v>687</v>
      </c>
      <c r="D29" s="218" t="s">
        <v>688</v>
      </c>
      <c r="E29" s="374" t="s">
        <v>256</v>
      </c>
      <c r="F29" s="217" t="s">
        <v>1004</v>
      </c>
      <c r="G29" s="259" t="s">
        <v>161</v>
      </c>
      <c r="H29" s="259" t="s">
        <v>1094</v>
      </c>
      <c r="I29" s="260" t="s">
        <v>1006</v>
      </c>
      <c r="J29" s="224" t="s">
        <v>385</v>
      </c>
      <c r="K29" s="246" t="s">
        <v>1</v>
      </c>
      <c r="L29" s="246" t="s">
        <v>378</v>
      </c>
      <c r="M29" s="413">
        <v>2.3E-2</v>
      </c>
      <c r="N29" s="414">
        <v>2013</v>
      </c>
      <c r="O29" s="255">
        <v>0.32</v>
      </c>
      <c r="P29" s="415">
        <v>2.3E-2</v>
      </c>
      <c r="Q29" s="415">
        <v>2.3E-2</v>
      </c>
      <c r="R29" s="248">
        <v>2.3E-2</v>
      </c>
      <c r="S29" s="248">
        <v>2.3E-2</v>
      </c>
      <c r="T29" s="248">
        <v>2.3E-2</v>
      </c>
      <c r="U29" s="397">
        <f t="shared" si="3"/>
        <v>0</v>
      </c>
      <c r="V29" s="398"/>
      <c r="W29" s="398"/>
      <c r="X29" s="398"/>
      <c r="Y29" s="398"/>
      <c r="Z29" s="398"/>
      <c r="AA29" s="250" t="s">
        <v>1341</v>
      </c>
    </row>
    <row r="30" spans="1:27" s="66" customFormat="1" ht="132" customHeight="1" x14ac:dyDescent="0.2">
      <c r="A30" s="212">
        <v>8</v>
      </c>
      <c r="B30" s="213" t="s">
        <v>1007</v>
      </c>
      <c r="C30" s="214" t="s">
        <v>691</v>
      </c>
      <c r="D30" s="214" t="s">
        <v>692</v>
      </c>
      <c r="E30" s="367" t="s">
        <v>257</v>
      </c>
      <c r="F30" s="213" t="s">
        <v>581</v>
      </c>
      <c r="G30" s="228" t="s">
        <v>162</v>
      </c>
      <c r="H30" s="228" t="s">
        <v>1094</v>
      </c>
      <c r="I30" s="229" t="s">
        <v>1027</v>
      </c>
      <c r="J30" s="238" t="s">
        <v>386</v>
      </c>
      <c r="K30" s="231" t="s">
        <v>1028</v>
      </c>
      <c r="L30" s="231" t="s">
        <v>378</v>
      </c>
      <c r="M30" s="410" t="s">
        <v>387</v>
      </c>
      <c r="N30" s="386"/>
      <c r="O30" s="410" t="s">
        <v>388</v>
      </c>
      <c r="P30" s="411" t="s">
        <v>389</v>
      </c>
      <c r="Q30" s="411" t="s">
        <v>389</v>
      </c>
      <c r="R30" s="412" t="s">
        <v>387</v>
      </c>
      <c r="S30" s="412" t="s">
        <v>387</v>
      </c>
      <c r="T30" s="412" t="s">
        <v>387</v>
      </c>
      <c r="U30" s="234">
        <v>0</v>
      </c>
      <c r="V30" s="389"/>
      <c r="W30" s="389"/>
      <c r="X30" s="389"/>
      <c r="Y30" s="389"/>
      <c r="Z30" s="389"/>
      <c r="AA30" s="241" t="s">
        <v>1333</v>
      </c>
    </row>
    <row r="31" spans="1:27" s="66" customFormat="1" ht="141" customHeight="1" x14ac:dyDescent="0.2">
      <c r="A31" s="200">
        <v>8</v>
      </c>
      <c r="B31" s="141" t="s">
        <v>1007</v>
      </c>
      <c r="C31" s="185" t="s">
        <v>691</v>
      </c>
      <c r="D31" s="185" t="s">
        <v>692</v>
      </c>
      <c r="E31" s="181" t="s">
        <v>257</v>
      </c>
      <c r="F31" s="141" t="s">
        <v>581</v>
      </c>
      <c r="G31" s="127" t="s">
        <v>163</v>
      </c>
      <c r="H31" s="127" t="s">
        <v>1094</v>
      </c>
      <c r="I31" s="24" t="s">
        <v>1025</v>
      </c>
      <c r="J31" s="19" t="s">
        <v>390</v>
      </c>
      <c r="K31" s="20" t="s">
        <v>1026</v>
      </c>
      <c r="L31" s="20" t="s">
        <v>378</v>
      </c>
      <c r="M31" s="17" t="s">
        <v>391</v>
      </c>
      <c r="N31" s="14">
        <v>2013</v>
      </c>
      <c r="O31" s="21" t="s">
        <v>392</v>
      </c>
      <c r="P31" s="29" t="s">
        <v>393</v>
      </c>
      <c r="Q31" s="29" t="s">
        <v>393</v>
      </c>
      <c r="R31" s="58" t="s">
        <v>394</v>
      </c>
      <c r="S31" s="58" t="s">
        <v>394</v>
      </c>
      <c r="T31" s="58" t="s">
        <v>394</v>
      </c>
      <c r="U31" s="89">
        <v>0</v>
      </c>
      <c r="V31" s="26"/>
      <c r="W31" s="26"/>
      <c r="X31" s="26"/>
      <c r="Y31" s="26"/>
      <c r="Z31" s="26"/>
      <c r="AA31" s="241" t="s">
        <v>1333</v>
      </c>
    </row>
    <row r="32" spans="1:27" s="66" customFormat="1" ht="42.75" customHeight="1" x14ac:dyDescent="0.2">
      <c r="A32" s="200">
        <v>8</v>
      </c>
      <c r="B32" s="141" t="s">
        <v>1007</v>
      </c>
      <c r="C32" s="185" t="s">
        <v>689</v>
      </c>
      <c r="D32" s="185" t="s">
        <v>690</v>
      </c>
      <c r="E32" s="181" t="s">
        <v>258</v>
      </c>
      <c r="F32" s="141" t="s">
        <v>582</v>
      </c>
      <c r="G32" s="126" t="s">
        <v>171</v>
      </c>
      <c r="H32" s="126" t="s">
        <v>1094</v>
      </c>
      <c r="I32" s="18" t="s">
        <v>1021</v>
      </c>
      <c r="J32" s="19" t="s">
        <v>281</v>
      </c>
      <c r="K32" s="20" t="s">
        <v>1</v>
      </c>
      <c r="L32" s="20" t="s">
        <v>378</v>
      </c>
      <c r="M32" s="15">
        <v>0.4</v>
      </c>
      <c r="N32" s="283">
        <v>2013</v>
      </c>
      <c r="O32" s="15">
        <v>0.6</v>
      </c>
      <c r="P32" s="48">
        <v>0.4</v>
      </c>
      <c r="Q32" s="48">
        <v>0.4</v>
      </c>
      <c r="R32" s="176">
        <v>0.4</v>
      </c>
      <c r="S32" s="176">
        <v>0.41439999999999999</v>
      </c>
      <c r="T32" s="388">
        <v>0.47199999999999998</v>
      </c>
      <c r="U32" s="404">
        <f>(T32-M32)/(O32-M32)</f>
        <v>0.35999999999999982</v>
      </c>
      <c r="V32" s="26"/>
      <c r="W32" s="26"/>
      <c r="X32" s="26"/>
      <c r="Y32" s="26"/>
      <c r="Z32" s="26"/>
      <c r="AA32" s="9" t="s">
        <v>1332</v>
      </c>
    </row>
    <row r="33" spans="1:27" s="66" customFormat="1" ht="57.75" customHeight="1" x14ac:dyDescent="0.2">
      <c r="A33" s="200">
        <v>8</v>
      </c>
      <c r="B33" s="141" t="s">
        <v>1007</v>
      </c>
      <c r="C33" s="185" t="s">
        <v>689</v>
      </c>
      <c r="D33" s="185" t="s">
        <v>690</v>
      </c>
      <c r="E33" s="181" t="s">
        <v>258</v>
      </c>
      <c r="F33" s="141" t="s">
        <v>582</v>
      </c>
      <c r="G33" s="126" t="s">
        <v>172</v>
      </c>
      <c r="H33" s="126" t="s">
        <v>238</v>
      </c>
      <c r="I33" s="18" t="s">
        <v>1020</v>
      </c>
      <c r="J33" s="17" t="s">
        <v>395</v>
      </c>
      <c r="K33" s="10" t="s">
        <v>396</v>
      </c>
      <c r="L33" s="20" t="s">
        <v>378</v>
      </c>
      <c r="M33" s="14">
        <v>3</v>
      </c>
      <c r="N33" s="10">
        <v>2015</v>
      </c>
      <c r="O33" s="14">
        <v>4</v>
      </c>
      <c r="P33" s="282">
        <v>3</v>
      </c>
      <c r="Q33" s="282">
        <v>3</v>
      </c>
      <c r="R33" s="280">
        <v>3</v>
      </c>
      <c r="S33" s="280">
        <v>3</v>
      </c>
      <c r="T33" s="280">
        <v>4</v>
      </c>
      <c r="U33" s="404">
        <f t="shared" ref="U33" si="4">(T33-M33)/(O33-M33)</f>
        <v>1</v>
      </c>
      <c r="V33" s="27"/>
      <c r="W33" s="27"/>
      <c r="X33" s="27"/>
      <c r="Y33" s="27"/>
      <c r="Z33" s="27"/>
      <c r="AA33" s="9" t="s">
        <v>1376</v>
      </c>
    </row>
    <row r="34" spans="1:27" s="66" customFormat="1" ht="78" customHeight="1" thickBot="1" x14ac:dyDescent="0.25">
      <c r="A34" s="216">
        <v>8</v>
      </c>
      <c r="B34" s="217" t="s">
        <v>1007</v>
      </c>
      <c r="C34" s="218" t="s">
        <v>689</v>
      </c>
      <c r="D34" s="218" t="s">
        <v>690</v>
      </c>
      <c r="E34" s="374" t="s">
        <v>258</v>
      </c>
      <c r="F34" s="217" t="s">
        <v>582</v>
      </c>
      <c r="G34" s="243" t="s">
        <v>173</v>
      </c>
      <c r="H34" s="243" t="s">
        <v>238</v>
      </c>
      <c r="I34" s="244" t="s">
        <v>1019</v>
      </c>
      <c r="J34" s="245" t="s">
        <v>397</v>
      </c>
      <c r="K34" s="254" t="s">
        <v>398</v>
      </c>
      <c r="L34" s="246" t="s">
        <v>378</v>
      </c>
      <c r="M34" s="407">
        <v>12</v>
      </c>
      <c r="N34" s="254">
        <v>2014</v>
      </c>
      <c r="O34" s="407">
        <v>6</v>
      </c>
      <c r="P34" s="408">
        <v>12</v>
      </c>
      <c r="Q34" s="408">
        <v>12</v>
      </c>
      <c r="R34" s="347">
        <v>12</v>
      </c>
      <c r="S34" s="347">
        <v>12</v>
      </c>
      <c r="T34" s="347">
        <v>6</v>
      </c>
      <c r="U34" s="397">
        <f>(T34-M34)/(O34-M34)</f>
        <v>1</v>
      </c>
      <c r="V34" s="409"/>
      <c r="W34" s="409"/>
      <c r="X34" s="409"/>
      <c r="Y34" s="409"/>
      <c r="Z34" s="409"/>
      <c r="AA34" s="250" t="s">
        <v>1334</v>
      </c>
    </row>
    <row r="35" spans="1:27" s="66" customFormat="1" ht="70.150000000000006" customHeight="1" x14ac:dyDescent="0.2">
      <c r="A35" s="212">
        <v>9</v>
      </c>
      <c r="B35" s="213" t="s">
        <v>1029</v>
      </c>
      <c r="C35" s="214" t="s">
        <v>1030</v>
      </c>
      <c r="D35" s="214" t="s">
        <v>693</v>
      </c>
      <c r="E35" s="367" t="s">
        <v>259</v>
      </c>
      <c r="F35" s="213" t="s">
        <v>583</v>
      </c>
      <c r="G35" s="399" t="s">
        <v>399</v>
      </c>
      <c r="H35" s="399" t="s">
        <v>236</v>
      </c>
      <c r="I35" s="400" t="s">
        <v>1016</v>
      </c>
      <c r="J35" s="401" t="s">
        <v>400</v>
      </c>
      <c r="K35" s="402" t="s">
        <v>1</v>
      </c>
      <c r="L35" s="402" t="s">
        <v>343</v>
      </c>
      <c r="M35" s="404">
        <v>0.48499999999999999</v>
      </c>
      <c r="N35" s="402">
        <v>2012</v>
      </c>
      <c r="O35" s="403" t="s">
        <v>401</v>
      </c>
      <c r="P35" s="404">
        <v>0.45500000000000002</v>
      </c>
      <c r="Q35" s="404">
        <v>0.45500000000000002</v>
      </c>
      <c r="R35" s="239">
        <v>0.44143926587780702</v>
      </c>
      <c r="S35" s="404">
        <v>0.41599999999999998</v>
      </c>
      <c r="T35" s="1219">
        <v>0.41899999999999998</v>
      </c>
      <c r="U35" s="404">
        <f>(T35-M35)/(O35-M35)</f>
        <v>-4.3999999999999959</v>
      </c>
      <c r="V35" s="389"/>
      <c r="W35" s="389"/>
      <c r="X35" s="389"/>
      <c r="Y35" s="389"/>
      <c r="Z35" s="389"/>
      <c r="AA35" s="241" t="s">
        <v>1467</v>
      </c>
    </row>
    <row r="36" spans="1:27" s="66" customFormat="1" ht="41.25" customHeight="1" x14ac:dyDescent="0.2">
      <c r="A36" s="200">
        <v>9</v>
      </c>
      <c r="B36" s="141" t="s">
        <v>1029</v>
      </c>
      <c r="C36" s="185" t="s">
        <v>674</v>
      </c>
      <c r="D36" s="185" t="s">
        <v>694</v>
      </c>
      <c r="E36" s="181" t="s">
        <v>1040</v>
      </c>
      <c r="F36" s="141" t="s">
        <v>1041</v>
      </c>
      <c r="G36" s="126" t="s">
        <v>175</v>
      </c>
      <c r="H36" s="126" t="s">
        <v>236</v>
      </c>
      <c r="I36" s="18" t="s">
        <v>1044</v>
      </c>
      <c r="J36" s="17" t="s">
        <v>402</v>
      </c>
      <c r="K36" s="10" t="s">
        <v>1042</v>
      </c>
      <c r="L36" s="23" t="s">
        <v>343</v>
      </c>
      <c r="M36" s="14">
        <v>4430</v>
      </c>
      <c r="N36" s="10">
        <v>2012</v>
      </c>
      <c r="O36" s="14">
        <v>300</v>
      </c>
      <c r="P36" s="26">
        <v>4430</v>
      </c>
      <c r="Q36" s="26">
        <v>1833</v>
      </c>
      <c r="R36" s="8">
        <v>967</v>
      </c>
      <c r="S36" s="26">
        <v>967</v>
      </c>
      <c r="T36" s="389">
        <v>874</v>
      </c>
      <c r="U36" s="404">
        <f t="shared" ref="U36:U37" si="5">(T36-M36)/(O36-M36)</f>
        <v>0.86101694915254234</v>
      </c>
      <c r="V36" s="26"/>
      <c r="W36" s="26"/>
      <c r="X36" s="26"/>
      <c r="Y36" s="26"/>
      <c r="Z36" s="26"/>
      <c r="AA36" s="9" t="s">
        <v>1320</v>
      </c>
    </row>
    <row r="37" spans="1:27" s="66" customFormat="1" ht="51" customHeight="1" thickBot="1" x14ac:dyDescent="0.25">
      <c r="A37" s="216">
        <v>9</v>
      </c>
      <c r="B37" s="217" t="s">
        <v>1029</v>
      </c>
      <c r="C37" s="218" t="s">
        <v>695</v>
      </c>
      <c r="D37" s="218" t="s">
        <v>696</v>
      </c>
      <c r="E37" s="374" t="s">
        <v>260</v>
      </c>
      <c r="F37" s="217" t="s">
        <v>584</v>
      </c>
      <c r="G37" s="390" t="s">
        <v>177</v>
      </c>
      <c r="H37" s="390" t="s">
        <v>236</v>
      </c>
      <c r="I37" s="391" t="s">
        <v>1043</v>
      </c>
      <c r="J37" s="392" t="s">
        <v>403</v>
      </c>
      <c r="K37" s="392" t="s">
        <v>404</v>
      </c>
      <c r="L37" s="393" t="s">
        <v>343</v>
      </c>
      <c r="M37" s="395">
        <v>0</v>
      </c>
      <c r="N37" s="393">
        <v>2013</v>
      </c>
      <c r="O37" s="395" t="s">
        <v>405</v>
      </c>
      <c r="P37" s="398">
        <v>0</v>
      </c>
      <c r="Q37" s="398">
        <v>0</v>
      </c>
      <c r="R37" s="256">
        <v>0</v>
      </c>
      <c r="S37" s="398">
        <v>0</v>
      </c>
      <c r="T37" s="398">
        <v>0</v>
      </c>
      <c r="U37" s="397">
        <f t="shared" si="5"/>
        <v>0</v>
      </c>
      <c r="V37" s="398"/>
      <c r="W37" s="398"/>
      <c r="X37" s="398"/>
      <c r="Y37" s="398"/>
      <c r="Z37" s="398"/>
      <c r="AA37" s="250" t="s">
        <v>1321</v>
      </c>
    </row>
    <row r="38" spans="1:27" s="66" customFormat="1" ht="99.75" customHeight="1" x14ac:dyDescent="0.2">
      <c r="A38" s="213">
        <v>10</v>
      </c>
      <c r="B38" s="213" t="s">
        <v>889</v>
      </c>
      <c r="C38" s="213" t="s">
        <v>697</v>
      </c>
      <c r="D38" s="213" t="s">
        <v>698</v>
      </c>
      <c r="E38" s="400" t="s">
        <v>261</v>
      </c>
      <c r="F38" s="381" t="s">
        <v>891</v>
      </c>
      <c r="G38" s="228" t="s">
        <v>178</v>
      </c>
      <c r="H38" s="228" t="s">
        <v>234</v>
      </c>
      <c r="I38" s="229" t="s">
        <v>892</v>
      </c>
      <c r="J38" s="230" t="s">
        <v>406</v>
      </c>
      <c r="K38" s="232" t="s">
        <v>1</v>
      </c>
      <c r="L38" s="232" t="s">
        <v>378</v>
      </c>
      <c r="M38" s="233">
        <v>0.12</v>
      </c>
      <c r="N38" s="232">
        <v>2012</v>
      </c>
      <c r="O38" s="233">
        <v>0.11</v>
      </c>
      <c r="P38" s="404">
        <v>0.12</v>
      </c>
      <c r="Q38" s="404">
        <v>0.06</v>
      </c>
      <c r="R38" s="234">
        <v>5.1999999999999998E-2</v>
      </c>
      <c r="S38" s="404">
        <v>3.3000000000000002E-2</v>
      </c>
      <c r="T38" s="404">
        <v>2.1999999999999999E-2</v>
      </c>
      <c r="U38" s="234">
        <f>(T38-M38)/(O38-M38)</f>
        <v>9.800000000000006</v>
      </c>
      <c r="V38" s="389"/>
      <c r="W38" s="389"/>
      <c r="X38" s="389"/>
      <c r="Y38" s="389"/>
      <c r="Z38" s="389"/>
      <c r="AA38" s="241" t="s">
        <v>1331</v>
      </c>
    </row>
    <row r="39" spans="1:27" s="66" customFormat="1" ht="63.75" customHeight="1" x14ac:dyDescent="0.2">
      <c r="A39" s="141">
        <v>10</v>
      </c>
      <c r="B39" s="141" t="s">
        <v>889</v>
      </c>
      <c r="C39" s="141" t="s">
        <v>697</v>
      </c>
      <c r="D39" s="141" t="s">
        <v>698</v>
      </c>
      <c r="E39" s="52" t="s">
        <v>261</v>
      </c>
      <c r="F39" s="65" t="s">
        <v>891</v>
      </c>
      <c r="G39" s="127" t="s">
        <v>180</v>
      </c>
      <c r="H39" s="127" t="s">
        <v>234</v>
      </c>
      <c r="I39" s="24" t="s">
        <v>893</v>
      </c>
      <c r="J39" s="17" t="s">
        <v>407</v>
      </c>
      <c r="K39" s="10" t="s">
        <v>894</v>
      </c>
      <c r="L39" s="10" t="s">
        <v>378</v>
      </c>
      <c r="M39" s="183">
        <v>12.8</v>
      </c>
      <c r="N39" s="10">
        <v>2013</v>
      </c>
      <c r="O39" s="850">
        <v>14.8</v>
      </c>
      <c r="P39" s="25">
        <v>13.29</v>
      </c>
      <c r="Q39" s="25">
        <v>13.98</v>
      </c>
      <c r="R39" s="851">
        <v>14.26</v>
      </c>
      <c r="S39" s="47">
        <v>15.36</v>
      </c>
      <c r="T39" s="235">
        <v>15.6</v>
      </c>
      <c r="U39" s="234">
        <f t="shared" ref="U39:U41" si="6">(T39-M39)/(O39-M39)</f>
        <v>1.3999999999999995</v>
      </c>
      <c r="V39" s="26"/>
      <c r="W39" s="26"/>
      <c r="X39" s="26"/>
      <c r="Y39" s="26"/>
      <c r="Z39" s="26"/>
      <c r="AA39" s="9" t="s">
        <v>1337</v>
      </c>
    </row>
    <row r="40" spans="1:27" s="66" customFormat="1" ht="215.25" customHeight="1" x14ac:dyDescent="0.2">
      <c r="A40" s="141">
        <v>10</v>
      </c>
      <c r="B40" s="141" t="s">
        <v>889</v>
      </c>
      <c r="C40" s="141" t="s">
        <v>895</v>
      </c>
      <c r="D40" s="141" t="s">
        <v>896</v>
      </c>
      <c r="E40" s="181" t="s">
        <v>262</v>
      </c>
      <c r="F40" s="141" t="s">
        <v>585</v>
      </c>
      <c r="G40" s="127" t="s">
        <v>1197</v>
      </c>
      <c r="H40" s="127" t="s">
        <v>234</v>
      </c>
      <c r="I40" s="24" t="s">
        <v>905</v>
      </c>
      <c r="J40" s="17" t="s">
        <v>408</v>
      </c>
      <c r="K40" s="10" t="s">
        <v>1</v>
      </c>
      <c r="L40" s="10" t="s">
        <v>378</v>
      </c>
      <c r="M40" s="15">
        <v>0.43</v>
      </c>
      <c r="N40" s="10">
        <v>2013</v>
      </c>
      <c r="O40" s="15">
        <v>0.5</v>
      </c>
      <c r="P40" s="53">
        <v>0.42370000000000002</v>
      </c>
      <c r="Q40" s="53">
        <v>0.42799999999999999</v>
      </c>
      <c r="R40" s="89">
        <v>0.4012</v>
      </c>
      <c r="S40" s="53">
        <v>0.38890000000000002</v>
      </c>
      <c r="T40" s="404">
        <v>0.38469999999999999</v>
      </c>
      <c r="U40" s="234">
        <f>(T40-M40)/(O40-M40)</f>
        <v>-0.64714285714285713</v>
      </c>
      <c r="V40" s="8"/>
      <c r="W40" s="8"/>
      <c r="X40" s="8"/>
      <c r="Y40" s="8"/>
      <c r="Z40" s="8"/>
      <c r="AA40" s="9" t="s">
        <v>1449</v>
      </c>
    </row>
    <row r="41" spans="1:27" s="66" customFormat="1" ht="123" customHeight="1" thickBot="1" x14ac:dyDescent="0.25">
      <c r="A41" s="217">
        <v>10</v>
      </c>
      <c r="B41" s="217" t="s">
        <v>889</v>
      </c>
      <c r="C41" s="217" t="s">
        <v>895</v>
      </c>
      <c r="D41" s="217" t="s">
        <v>896</v>
      </c>
      <c r="E41" s="374" t="s">
        <v>262</v>
      </c>
      <c r="F41" s="217" t="s">
        <v>585</v>
      </c>
      <c r="G41" s="259" t="s">
        <v>183</v>
      </c>
      <c r="H41" s="259" t="s">
        <v>234</v>
      </c>
      <c r="I41" s="260" t="s">
        <v>904</v>
      </c>
      <c r="J41" s="245" t="s">
        <v>409</v>
      </c>
      <c r="K41" s="254" t="s">
        <v>906</v>
      </c>
      <c r="L41" s="254" t="s">
        <v>378</v>
      </c>
      <c r="M41" s="530">
        <v>4.2</v>
      </c>
      <c r="N41" s="254">
        <v>2013</v>
      </c>
      <c r="O41" s="530">
        <v>8.4</v>
      </c>
      <c r="P41" s="424">
        <v>5.94</v>
      </c>
      <c r="Q41" s="424">
        <v>6.62</v>
      </c>
      <c r="R41" s="249">
        <v>6.9</v>
      </c>
      <c r="S41" s="424">
        <v>7.4</v>
      </c>
      <c r="T41" s="424">
        <v>7.76</v>
      </c>
      <c r="U41" s="247">
        <f t="shared" si="6"/>
        <v>0.84761904761904749</v>
      </c>
      <c r="V41" s="398"/>
      <c r="W41" s="398"/>
      <c r="X41" s="398"/>
      <c r="Y41" s="398"/>
      <c r="Z41" s="398"/>
      <c r="AA41" s="250" t="s">
        <v>1323</v>
      </c>
    </row>
    <row r="42" spans="1:27" s="66" customFormat="1" ht="114" customHeight="1" x14ac:dyDescent="0.2">
      <c r="A42" s="379">
        <v>11</v>
      </c>
      <c r="B42" s="214" t="s">
        <v>907</v>
      </c>
      <c r="C42" s="382" t="s">
        <v>699</v>
      </c>
      <c r="D42" s="214" t="s">
        <v>700</v>
      </c>
      <c r="E42" s="367" t="s">
        <v>263</v>
      </c>
      <c r="F42" s="213" t="s">
        <v>586</v>
      </c>
      <c r="G42" s="236" t="s">
        <v>186</v>
      </c>
      <c r="H42" s="236" t="s">
        <v>234</v>
      </c>
      <c r="I42" s="237" t="s">
        <v>908</v>
      </c>
      <c r="J42" s="230" t="s">
        <v>410</v>
      </c>
      <c r="K42" s="230" t="s">
        <v>1</v>
      </c>
      <c r="L42" s="230" t="s">
        <v>343</v>
      </c>
      <c r="M42" s="406">
        <v>3.5999999999999997E-2</v>
      </c>
      <c r="N42" s="232">
        <v>2012</v>
      </c>
      <c r="O42" s="233">
        <v>0.6</v>
      </c>
      <c r="P42" s="404">
        <v>3.5999999999999997E-2</v>
      </c>
      <c r="Q42" s="404">
        <v>3.5999999999999997E-2</v>
      </c>
      <c r="R42" s="234">
        <v>0.11</v>
      </c>
      <c r="S42" s="404">
        <v>0.14000000000000001</v>
      </c>
      <c r="T42" s="404">
        <v>0.15</v>
      </c>
      <c r="U42" s="404">
        <f>((T42-P42))/(O42-M42)</f>
        <v>0.2021276595744681</v>
      </c>
      <c r="V42" s="389"/>
      <c r="W42" s="389"/>
      <c r="X42" s="389"/>
      <c r="Y42" s="389"/>
      <c r="Z42" s="389"/>
      <c r="AA42" s="241" t="s">
        <v>1450</v>
      </c>
    </row>
    <row r="43" spans="1:27" s="66" customFormat="1" ht="89.25" customHeight="1" x14ac:dyDescent="0.2">
      <c r="A43" s="184">
        <v>11</v>
      </c>
      <c r="B43" s="185" t="s">
        <v>907</v>
      </c>
      <c r="C43" s="141" t="s">
        <v>909</v>
      </c>
      <c r="D43" s="141" t="s">
        <v>910</v>
      </c>
      <c r="E43" s="181" t="s">
        <v>264</v>
      </c>
      <c r="F43" s="141" t="s">
        <v>587</v>
      </c>
      <c r="G43" s="126" t="s">
        <v>187</v>
      </c>
      <c r="H43" s="126" t="s">
        <v>234</v>
      </c>
      <c r="I43" s="18" t="s">
        <v>912</v>
      </c>
      <c r="J43" s="17" t="s">
        <v>411</v>
      </c>
      <c r="K43" s="10" t="s">
        <v>412</v>
      </c>
      <c r="L43" s="17" t="s">
        <v>343</v>
      </c>
      <c r="M43" s="22">
        <v>428649</v>
      </c>
      <c r="N43" s="10">
        <v>2011</v>
      </c>
      <c r="O43" s="22">
        <v>800000</v>
      </c>
      <c r="P43" s="8">
        <v>428649</v>
      </c>
      <c r="Q43" s="8">
        <v>428649</v>
      </c>
      <c r="R43" s="8">
        <v>642851.13</v>
      </c>
      <c r="S43" s="8">
        <v>651207</v>
      </c>
      <c r="T43" s="8">
        <v>865673</v>
      </c>
      <c r="U43" s="404">
        <f t="shared" ref="U43:U44" si="7">((T43-P43))/(O43-M43)</f>
        <v>1.1768488572805782</v>
      </c>
      <c r="V43" s="26"/>
      <c r="W43" s="26"/>
      <c r="X43" s="26"/>
      <c r="Y43" s="26"/>
      <c r="Z43" s="26"/>
      <c r="AA43" s="9" t="s">
        <v>1324</v>
      </c>
    </row>
    <row r="44" spans="1:27" s="66" customFormat="1" ht="162" customHeight="1" thickBot="1" x14ac:dyDescent="0.25">
      <c r="A44" s="380">
        <v>11</v>
      </c>
      <c r="B44" s="218" t="s">
        <v>907</v>
      </c>
      <c r="C44" s="217" t="s">
        <v>909</v>
      </c>
      <c r="D44" s="217" t="s">
        <v>910</v>
      </c>
      <c r="E44" s="374" t="s">
        <v>264</v>
      </c>
      <c r="F44" s="217" t="s">
        <v>587</v>
      </c>
      <c r="G44" s="243" t="s">
        <v>187</v>
      </c>
      <c r="H44" s="243" t="s">
        <v>234</v>
      </c>
      <c r="I44" s="244" t="s">
        <v>913</v>
      </c>
      <c r="J44" s="245" t="s">
        <v>413</v>
      </c>
      <c r="K44" s="254" t="s">
        <v>414</v>
      </c>
      <c r="L44" s="245" t="s">
        <v>343</v>
      </c>
      <c r="M44" s="405">
        <v>2000</v>
      </c>
      <c r="N44" s="254">
        <v>2013</v>
      </c>
      <c r="O44" s="405">
        <v>2800</v>
      </c>
      <c r="P44" s="398">
        <v>2000</v>
      </c>
      <c r="Q44" s="398">
        <v>2000</v>
      </c>
      <c r="R44" s="256">
        <v>2834</v>
      </c>
      <c r="S44" s="1119">
        <v>2583</v>
      </c>
      <c r="T44" s="256">
        <v>2742</v>
      </c>
      <c r="U44" s="397">
        <f t="shared" si="7"/>
        <v>0.92749999999999999</v>
      </c>
      <c r="V44" s="398"/>
      <c r="W44" s="398"/>
      <c r="X44" s="398"/>
      <c r="Y44" s="398"/>
      <c r="Z44" s="398"/>
      <c r="AA44" s="250" t="s">
        <v>1325</v>
      </c>
    </row>
    <row r="45" spans="1:27" s="66" customFormat="1" ht="240.75" customHeight="1" x14ac:dyDescent="0.2">
      <c r="A45" s="213">
        <v>12</v>
      </c>
      <c r="B45" s="213" t="s">
        <v>914</v>
      </c>
      <c r="C45" s="213" t="s">
        <v>702</v>
      </c>
      <c r="D45" s="214" t="s">
        <v>701</v>
      </c>
      <c r="E45" s="367" t="s">
        <v>265</v>
      </c>
      <c r="F45" s="213" t="s">
        <v>588</v>
      </c>
      <c r="G45" s="399" t="s">
        <v>415</v>
      </c>
      <c r="H45" s="399" t="s">
        <v>234</v>
      </c>
      <c r="I45" s="400" t="s">
        <v>917</v>
      </c>
      <c r="J45" s="401" t="s">
        <v>915</v>
      </c>
      <c r="K45" s="402" t="s">
        <v>1</v>
      </c>
      <c r="L45" s="230" t="s">
        <v>343</v>
      </c>
      <c r="M45" s="387">
        <v>0.67</v>
      </c>
      <c r="N45" s="402">
        <v>2012</v>
      </c>
      <c r="O45" s="403" t="s">
        <v>416</v>
      </c>
      <c r="P45" s="387">
        <v>0.67</v>
      </c>
      <c r="Q45" s="387">
        <v>0.67</v>
      </c>
      <c r="R45" s="388">
        <v>0.66</v>
      </c>
      <c r="S45" s="387">
        <v>0.79</v>
      </c>
      <c r="T45" s="387">
        <v>0.62</v>
      </c>
      <c r="U45" s="404">
        <f>(T45-M45)/(O45-M45)</f>
        <v>-0.27777777777777812</v>
      </c>
      <c r="V45" s="389"/>
      <c r="W45" s="389"/>
      <c r="X45" s="389"/>
      <c r="Y45" s="389"/>
      <c r="Z45" s="389"/>
      <c r="AA45" s="1145" t="s">
        <v>1451</v>
      </c>
    </row>
    <row r="46" spans="1:27" s="66" customFormat="1" ht="93.75" customHeight="1" x14ac:dyDescent="0.2">
      <c r="A46" s="141">
        <v>12</v>
      </c>
      <c r="B46" s="141" t="s">
        <v>914</v>
      </c>
      <c r="C46" s="141" t="s">
        <v>702</v>
      </c>
      <c r="D46" s="185" t="s">
        <v>701</v>
      </c>
      <c r="E46" s="181" t="s">
        <v>265</v>
      </c>
      <c r="F46" s="141" t="s">
        <v>588</v>
      </c>
      <c r="G46" s="124" t="s">
        <v>415</v>
      </c>
      <c r="H46" s="124" t="s">
        <v>234</v>
      </c>
      <c r="I46" s="52" t="s">
        <v>918</v>
      </c>
      <c r="J46" s="28" t="s">
        <v>916</v>
      </c>
      <c r="K46" s="23" t="s">
        <v>1</v>
      </c>
      <c r="L46" s="17" t="s">
        <v>343</v>
      </c>
      <c r="M46" s="48">
        <v>0.76</v>
      </c>
      <c r="N46" s="23">
        <v>2012</v>
      </c>
      <c r="O46" s="49" t="s">
        <v>417</v>
      </c>
      <c r="P46" s="48">
        <v>0.76</v>
      </c>
      <c r="Q46" s="48">
        <v>0.76</v>
      </c>
      <c r="R46" s="176">
        <v>0.54</v>
      </c>
      <c r="S46" s="48">
        <v>0.84</v>
      </c>
      <c r="T46" s="48">
        <v>0.62</v>
      </c>
      <c r="U46" s="404">
        <f>(T46-M46)/(O46-M46)</f>
        <v>-1</v>
      </c>
      <c r="V46" s="26"/>
      <c r="W46" s="26"/>
      <c r="X46" s="26"/>
      <c r="Y46" s="26"/>
      <c r="Z46" s="26"/>
      <c r="AA46" s="9" t="s">
        <v>1326</v>
      </c>
    </row>
    <row r="47" spans="1:27" s="66" customFormat="1" ht="81.75" customHeight="1" thickBot="1" x14ac:dyDescent="0.25">
      <c r="A47" s="217">
        <v>12</v>
      </c>
      <c r="B47" s="217" t="s">
        <v>914</v>
      </c>
      <c r="C47" s="217" t="s">
        <v>702</v>
      </c>
      <c r="D47" s="218" t="s">
        <v>701</v>
      </c>
      <c r="E47" s="374" t="s">
        <v>265</v>
      </c>
      <c r="F47" s="217" t="s">
        <v>588</v>
      </c>
      <c r="G47" s="390" t="s">
        <v>415</v>
      </c>
      <c r="H47" s="390" t="s">
        <v>234</v>
      </c>
      <c r="I47" s="391" t="s">
        <v>919</v>
      </c>
      <c r="J47" s="392" t="s">
        <v>418</v>
      </c>
      <c r="K47" s="393" t="s">
        <v>1</v>
      </c>
      <c r="L47" s="245" t="s">
        <v>343</v>
      </c>
      <c r="M47" s="394">
        <v>0.28999999999999998</v>
      </c>
      <c r="N47" s="393">
        <v>2012</v>
      </c>
      <c r="O47" s="395" t="s">
        <v>417</v>
      </c>
      <c r="P47" s="394">
        <v>0.28999999999999998</v>
      </c>
      <c r="Q47" s="394">
        <v>0.28999999999999998</v>
      </c>
      <c r="R47" s="396">
        <v>0.28999999999999998</v>
      </c>
      <c r="S47" s="394">
        <v>0.69</v>
      </c>
      <c r="T47" s="394">
        <v>0.7</v>
      </c>
      <c r="U47" s="397">
        <f t="shared" ref="U47" si="8">(T47-M47)/(O47-M47)</f>
        <v>0.67213114754098346</v>
      </c>
      <c r="V47" s="398"/>
      <c r="W47" s="398"/>
      <c r="X47" s="398"/>
      <c r="Y47" s="398"/>
      <c r="Z47" s="398"/>
      <c r="AA47" s="250" t="s">
        <v>1338</v>
      </c>
    </row>
    <row r="48" spans="1:27" s="66" customFormat="1" ht="57.6" customHeight="1" x14ac:dyDescent="0.2">
      <c r="A48" s="212">
        <v>13</v>
      </c>
      <c r="B48" s="213" t="s">
        <v>72</v>
      </c>
      <c r="C48" s="214"/>
      <c r="D48" s="214" t="s">
        <v>703</v>
      </c>
      <c r="E48" s="367" t="s">
        <v>295</v>
      </c>
      <c r="F48" s="213" t="s">
        <v>589</v>
      </c>
      <c r="G48" s="236" t="s">
        <v>296</v>
      </c>
      <c r="H48" s="236" t="s">
        <v>236</v>
      </c>
      <c r="I48" s="237" t="s">
        <v>468</v>
      </c>
      <c r="J48" s="232" t="s">
        <v>419</v>
      </c>
      <c r="K48" s="232" t="s">
        <v>1</v>
      </c>
      <c r="L48" s="230" t="s">
        <v>343</v>
      </c>
      <c r="M48" s="385">
        <v>0.94</v>
      </c>
      <c r="N48" s="386">
        <v>2014</v>
      </c>
      <c r="O48" s="385">
        <v>0.94</v>
      </c>
      <c r="P48" s="387">
        <v>0.94</v>
      </c>
      <c r="Q48" s="387">
        <v>0.9</v>
      </c>
      <c r="R48" s="388">
        <v>0.82</v>
      </c>
      <c r="S48" s="387">
        <v>0.83</v>
      </c>
      <c r="T48" s="387">
        <v>0.8</v>
      </c>
      <c r="U48" s="404">
        <f>T48/O48</f>
        <v>0.85106382978723416</v>
      </c>
      <c r="V48" s="389"/>
      <c r="W48" s="389"/>
      <c r="X48" s="389"/>
      <c r="Y48" s="389"/>
      <c r="Z48" s="389"/>
      <c r="AA48" s="241"/>
    </row>
    <row r="49" spans="1:27" s="66" customFormat="1" ht="41.45" customHeight="1" x14ac:dyDescent="0.2">
      <c r="A49" s="200">
        <v>13</v>
      </c>
      <c r="B49" s="141" t="s">
        <v>72</v>
      </c>
      <c r="C49" s="185"/>
      <c r="D49" s="185" t="s">
        <v>703</v>
      </c>
      <c r="E49" s="181" t="s">
        <v>295</v>
      </c>
      <c r="F49" s="141" t="s">
        <v>589</v>
      </c>
      <c r="G49" s="126" t="s">
        <v>296</v>
      </c>
      <c r="H49" s="126" t="s">
        <v>236</v>
      </c>
      <c r="I49" s="18" t="s">
        <v>903</v>
      </c>
      <c r="J49" s="10" t="s">
        <v>420</v>
      </c>
      <c r="K49" s="10" t="s">
        <v>1</v>
      </c>
      <c r="L49" s="17" t="s">
        <v>343</v>
      </c>
      <c r="M49" s="55">
        <v>0.189</v>
      </c>
      <c r="N49" s="14">
        <v>2013</v>
      </c>
      <c r="O49" s="54">
        <v>0.15</v>
      </c>
      <c r="P49" s="281">
        <v>0.189</v>
      </c>
      <c r="Q49" s="281">
        <v>0.189</v>
      </c>
      <c r="R49" s="84">
        <v>0.189</v>
      </c>
      <c r="S49" s="281">
        <v>7.1999999999999995E-2</v>
      </c>
      <c r="T49" s="281">
        <v>6.0999999999999999E-2</v>
      </c>
      <c r="U49" s="53">
        <v>1</v>
      </c>
      <c r="V49" s="26"/>
      <c r="W49" s="26"/>
      <c r="X49" s="26"/>
      <c r="Y49" s="26"/>
      <c r="Z49" s="26"/>
      <c r="AA49" s="432"/>
    </row>
    <row r="50" spans="1:27" s="66" customFormat="1" ht="49.5" customHeight="1" x14ac:dyDescent="0.2">
      <c r="A50" s="200">
        <v>13</v>
      </c>
      <c r="B50" s="141" t="s">
        <v>72</v>
      </c>
      <c r="C50" s="185"/>
      <c r="D50" s="185" t="s">
        <v>703</v>
      </c>
      <c r="E50" s="181" t="s">
        <v>295</v>
      </c>
      <c r="F50" s="141" t="s">
        <v>589</v>
      </c>
      <c r="G50" s="126" t="s">
        <v>296</v>
      </c>
      <c r="H50" s="126" t="s">
        <v>236</v>
      </c>
      <c r="I50" s="18" t="s">
        <v>1049</v>
      </c>
      <c r="J50" s="17" t="s">
        <v>421</v>
      </c>
      <c r="K50" s="17" t="s">
        <v>1</v>
      </c>
      <c r="L50" s="17" t="s">
        <v>343</v>
      </c>
      <c r="M50" s="11">
        <v>6.3E-3</v>
      </c>
      <c r="N50" s="14">
        <v>2013</v>
      </c>
      <c r="O50" s="14" t="s">
        <v>422</v>
      </c>
      <c r="P50" s="53">
        <v>6.3E-3</v>
      </c>
      <c r="Q50" s="53">
        <v>6.3E-3</v>
      </c>
      <c r="R50" s="89">
        <v>1.14E-2</v>
      </c>
      <c r="S50" s="53">
        <v>1.6799999999999999E-2</v>
      </c>
      <c r="T50" s="53">
        <v>7.3000000000000001E-3</v>
      </c>
      <c r="U50" s="53">
        <v>1</v>
      </c>
      <c r="V50" s="26"/>
      <c r="W50" s="26"/>
      <c r="X50" s="26"/>
      <c r="Y50" s="26"/>
      <c r="Z50" s="26"/>
      <c r="AA50" s="9"/>
    </row>
    <row r="51" spans="1:27" s="66" customFormat="1" ht="58.15" customHeight="1" x14ac:dyDescent="0.2">
      <c r="A51" s="200">
        <v>13</v>
      </c>
      <c r="B51" s="141" t="s">
        <v>72</v>
      </c>
      <c r="C51" s="185"/>
      <c r="D51" s="185" t="s">
        <v>704</v>
      </c>
      <c r="E51" s="181" t="s">
        <v>1050</v>
      </c>
      <c r="F51" s="141" t="s">
        <v>589</v>
      </c>
      <c r="G51" s="126" t="s">
        <v>423</v>
      </c>
      <c r="H51" s="126" t="s">
        <v>236</v>
      </c>
      <c r="I51" s="18" t="s">
        <v>468</v>
      </c>
      <c r="J51" s="10" t="s">
        <v>419</v>
      </c>
      <c r="K51" s="10" t="s">
        <v>1</v>
      </c>
      <c r="L51" s="10" t="s">
        <v>378</v>
      </c>
      <c r="M51" s="54">
        <v>0.94</v>
      </c>
      <c r="N51" s="14">
        <v>2014</v>
      </c>
      <c r="O51" s="54">
        <v>0.94</v>
      </c>
      <c r="P51" s="387">
        <v>0.94</v>
      </c>
      <c r="Q51" s="387">
        <v>0.9</v>
      </c>
      <c r="R51" s="388">
        <v>0.82</v>
      </c>
      <c r="S51" s="387">
        <v>0.83</v>
      </c>
      <c r="T51" s="387">
        <v>0.8</v>
      </c>
      <c r="U51" s="404">
        <f>T51/O51</f>
        <v>0.85106382978723416</v>
      </c>
      <c r="V51" s="389"/>
      <c r="W51" s="389"/>
      <c r="X51" s="389"/>
      <c r="Y51" s="389"/>
      <c r="Z51" s="389"/>
      <c r="AA51" s="241"/>
    </row>
    <row r="52" spans="1:27" s="66" customFormat="1" ht="41.45" customHeight="1" x14ac:dyDescent="0.2">
      <c r="A52" s="200">
        <v>13</v>
      </c>
      <c r="B52" s="141" t="s">
        <v>72</v>
      </c>
      <c r="C52" s="185"/>
      <c r="D52" s="185" t="s">
        <v>704</v>
      </c>
      <c r="E52" s="181" t="s">
        <v>1050</v>
      </c>
      <c r="F52" s="141" t="s">
        <v>589</v>
      </c>
      <c r="G52" s="126" t="s">
        <v>423</v>
      </c>
      <c r="H52" s="126" t="s">
        <v>236</v>
      </c>
      <c r="I52" s="18" t="s">
        <v>903</v>
      </c>
      <c r="J52" s="10" t="s">
        <v>420</v>
      </c>
      <c r="K52" s="10" t="s">
        <v>1</v>
      </c>
      <c r="L52" s="10" t="s">
        <v>378</v>
      </c>
      <c r="M52" s="55">
        <v>0.189</v>
      </c>
      <c r="N52" s="14">
        <v>2013</v>
      </c>
      <c r="O52" s="54">
        <v>0.15</v>
      </c>
      <c r="P52" s="281">
        <v>0.189</v>
      </c>
      <c r="Q52" s="281">
        <v>0.189</v>
      </c>
      <c r="R52" s="84">
        <v>0.189</v>
      </c>
      <c r="S52" s="281">
        <v>7.1999999999999995E-2</v>
      </c>
      <c r="T52" s="281">
        <v>6.0999999999999999E-2</v>
      </c>
      <c r="U52" s="53">
        <v>1</v>
      </c>
      <c r="V52" s="26"/>
      <c r="W52" s="26"/>
      <c r="X52" s="26"/>
      <c r="Y52" s="26"/>
      <c r="Z52" s="26"/>
      <c r="AA52" s="432"/>
    </row>
    <row r="53" spans="1:27" s="66" customFormat="1" ht="29.25" customHeight="1" thickBot="1" x14ac:dyDescent="0.25">
      <c r="A53" s="216">
        <v>13</v>
      </c>
      <c r="B53" s="217" t="s">
        <v>72</v>
      </c>
      <c r="C53" s="218"/>
      <c r="D53" s="218" t="s">
        <v>704</v>
      </c>
      <c r="E53" s="374" t="s">
        <v>1050</v>
      </c>
      <c r="F53" s="217" t="s">
        <v>589</v>
      </c>
      <c r="G53" s="243" t="s">
        <v>423</v>
      </c>
      <c r="H53" s="243" t="s">
        <v>236</v>
      </c>
      <c r="I53" s="244" t="s">
        <v>1049</v>
      </c>
      <c r="J53" s="245" t="s">
        <v>421</v>
      </c>
      <c r="K53" s="245" t="s">
        <v>1</v>
      </c>
      <c r="L53" s="254" t="s">
        <v>378</v>
      </c>
      <c r="M53" s="413">
        <v>6.3E-3</v>
      </c>
      <c r="N53" s="407">
        <v>2013</v>
      </c>
      <c r="O53" s="407" t="s">
        <v>422</v>
      </c>
      <c r="P53" s="397">
        <v>6.3E-3</v>
      </c>
      <c r="Q53" s="397">
        <v>6.3E-3</v>
      </c>
      <c r="R53" s="247">
        <v>1.14E-2</v>
      </c>
      <c r="S53" s="397">
        <v>1.6199999999999999E-2</v>
      </c>
      <c r="T53" s="397">
        <v>7.3000000000000001E-3</v>
      </c>
      <c r="U53" s="397">
        <v>1</v>
      </c>
      <c r="V53" s="398"/>
      <c r="W53" s="398"/>
      <c r="X53" s="398"/>
      <c r="Y53" s="398"/>
      <c r="Z53" s="398"/>
      <c r="AA53" s="250"/>
    </row>
  </sheetData>
  <autoFilter ref="A4:AA53" xr:uid="{00000000-0009-0000-0000-000001000000}"/>
  <mergeCells count="2">
    <mergeCell ref="A3:AA3"/>
    <mergeCell ref="A2:AA2"/>
  </mergeCells>
  <pageMargins left="0.7" right="0.7" top="0.75" bottom="0.75" header="0.3" footer="0.3"/>
  <pageSetup paperSize="9"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60"/>
  <sheetViews>
    <sheetView topLeftCell="C3" workbookViewId="0">
      <pane ySplit="4" topLeftCell="A40" activePane="bottomLeft" state="frozen"/>
      <selection activeCell="A3" sqref="A3"/>
      <selection pane="bottomLeft" activeCell="M37" sqref="M37"/>
    </sheetView>
  </sheetViews>
  <sheetFormatPr defaultColWidth="8.85546875" defaultRowHeight="14.25" x14ac:dyDescent="0.3"/>
  <cols>
    <col min="1" max="1" width="4" style="198" bestFit="1" customWidth="1"/>
    <col min="2" max="2" width="24.5703125" style="80" customWidth="1"/>
    <col min="3" max="3" width="4.42578125" style="80" bestFit="1" customWidth="1"/>
    <col min="4" max="4" width="42" style="44" customWidth="1"/>
    <col min="5" max="5" width="5.140625" style="44" customWidth="1"/>
    <col min="6" max="6" width="42" style="44" customWidth="1"/>
    <col min="7" max="7" width="14.140625" style="44" customWidth="1"/>
    <col min="8" max="9" width="7.7109375" style="44" customWidth="1"/>
    <col min="10" max="15" width="7.7109375" style="59" customWidth="1"/>
    <col min="16" max="17" width="8.85546875" style="44" customWidth="1"/>
    <col min="18" max="27" width="8.85546875" style="44" hidden="1" customWidth="1"/>
    <col min="28" max="30" width="7.7109375" style="157" customWidth="1"/>
    <col min="31" max="31" width="15.7109375" style="44" customWidth="1"/>
    <col min="32" max="16384" width="8.85546875" style="44"/>
  </cols>
  <sheetData>
    <row r="1" spans="1:31" x14ac:dyDescent="0.3">
      <c r="D1" s="43"/>
      <c r="E1" s="43"/>
      <c r="F1" s="46" t="s">
        <v>525</v>
      </c>
      <c r="G1" s="46"/>
      <c r="H1" s="43"/>
      <c r="I1" s="43"/>
      <c r="J1" s="43"/>
      <c r="K1" s="43"/>
      <c r="L1" s="43"/>
      <c r="M1" s="43"/>
      <c r="N1" s="43"/>
      <c r="O1" s="43"/>
      <c r="P1" s="43"/>
      <c r="Q1" s="43"/>
      <c r="R1" s="43"/>
      <c r="S1" s="43"/>
      <c r="T1" s="43"/>
      <c r="U1" s="43"/>
      <c r="V1" s="43"/>
      <c r="W1" s="43"/>
      <c r="X1" s="43"/>
      <c r="Y1" s="43"/>
      <c r="Z1" s="43"/>
      <c r="AA1" s="43"/>
      <c r="AB1" s="158"/>
      <c r="AC1" s="158"/>
      <c r="AD1" s="158"/>
    </row>
    <row r="2" spans="1:31" x14ac:dyDescent="0.3">
      <c r="D2" s="1303"/>
      <c r="E2" s="1304"/>
      <c r="F2" s="1305"/>
      <c r="G2" s="1305"/>
      <c r="H2" s="1305"/>
      <c r="I2" s="1305"/>
      <c r="J2" s="1305"/>
      <c r="K2" s="1305"/>
      <c r="L2" s="1305"/>
      <c r="M2" s="1305"/>
      <c r="N2" s="1305"/>
      <c r="O2" s="1305"/>
      <c r="P2" s="1305"/>
      <c r="Q2" s="1305"/>
      <c r="R2" s="1305"/>
      <c r="S2" s="1305"/>
      <c r="T2" s="1305"/>
      <c r="U2" s="1305"/>
      <c r="V2" s="1305"/>
      <c r="W2" s="1305"/>
      <c r="X2" s="1305"/>
      <c r="Y2" s="1305"/>
      <c r="Z2" s="1305"/>
      <c r="AA2" s="1305"/>
      <c r="AB2" s="1305"/>
      <c r="AC2" s="1305"/>
      <c r="AD2" s="1305"/>
    </row>
    <row r="3" spans="1:31" ht="18.75" customHeight="1" x14ac:dyDescent="0.3">
      <c r="A3" s="226" t="s">
        <v>822</v>
      </c>
      <c r="B3" s="154"/>
      <c r="C3" s="154"/>
      <c r="D3" s="154"/>
      <c r="E3" s="154"/>
      <c r="F3" s="154"/>
      <c r="G3" s="154"/>
      <c r="H3" s="154"/>
      <c r="I3" s="154"/>
      <c r="J3" s="154"/>
      <c r="K3" s="154"/>
      <c r="L3" s="154"/>
      <c r="M3" s="154"/>
      <c r="N3" s="154"/>
      <c r="O3" s="154"/>
      <c r="P3" s="154"/>
      <c r="Q3" s="154"/>
      <c r="R3" s="154"/>
      <c r="S3" s="154"/>
      <c r="T3" s="154"/>
      <c r="U3" s="154"/>
      <c r="V3" s="154"/>
      <c r="W3" s="154"/>
      <c r="X3" s="154"/>
      <c r="Y3" s="155"/>
      <c r="Z3" s="129"/>
      <c r="AA3" s="129"/>
      <c r="AB3" s="159"/>
      <c r="AC3" s="159"/>
      <c r="AD3" s="160"/>
    </row>
    <row r="4" spans="1:31" ht="18.75" customHeight="1" x14ac:dyDescent="0.3">
      <c r="A4" s="539" t="s">
        <v>823</v>
      </c>
      <c r="B4" s="132"/>
      <c r="C4" s="132"/>
      <c r="D4" s="132"/>
      <c r="E4" s="132"/>
      <c r="F4" s="132"/>
      <c r="G4" s="132"/>
      <c r="H4" s="132"/>
      <c r="I4" s="132"/>
      <c r="J4" s="132"/>
      <c r="K4" s="132"/>
      <c r="L4" s="132"/>
      <c r="M4" s="132"/>
      <c r="N4" s="132"/>
      <c r="O4" s="132"/>
      <c r="P4" s="132"/>
      <c r="Q4" s="132"/>
      <c r="R4" s="132"/>
      <c r="S4" s="132"/>
      <c r="T4" s="132"/>
      <c r="U4" s="132"/>
      <c r="V4" s="132"/>
      <c r="W4" s="132"/>
      <c r="X4" s="132"/>
      <c r="Y4" s="156"/>
      <c r="Z4" s="130"/>
      <c r="AA4" s="130"/>
      <c r="AB4" s="161"/>
      <c r="AC4" s="161"/>
      <c r="AD4" s="162"/>
    </row>
    <row r="5" spans="1:31" ht="14.45" customHeight="1" x14ac:dyDescent="0.2">
      <c r="A5" s="1315" t="s">
        <v>657</v>
      </c>
      <c r="B5" s="1317" t="s">
        <v>806</v>
      </c>
      <c r="C5" s="1317" t="s">
        <v>658</v>
      </c>
      <c r="D5" s="1319" t="s">
        <v>538</v>
      </c>
      <c r="E5" s="1321" t="s">
        <v>490</v>
      </c>
      <c r="F5" s="1306" t="s">
        <v>716</v>
      </c>
      <c r="G5" s="1308" t="s">
        <v>824</v>
      </c>
      <c r="H5" s="1309" t="s">
        <v>850</v>
      </c>
      <c r="I5" s="1310"/>
      <c r="J5" s="1311" t="s">
        <v>851</v>
      </c>
      <c r="K5" s="1312"/>
      <c r="L5" s="1311" t="s">
        <v>852</v>
      </c>
      <c r="M5" s="1312"/>
      <c r="N5" s="1313" t="s">
        <v>853</v>
      </c>
      <c r="O5" s="1314"/>
      <c r="P5" s="1302">
        <v>2018</v>
      </c>
      <c r="Q5" s="1302"/>
      <c r="R5" s="1302">
        <v>2019</v>
      </c>
      <c r="S5" s="1302"/>
      <c r="T5" s="1302">
        <v>2020</v>
      </c>
      <c r="U5" s="1302"/>
      <c r="V5" s="1302">
        <v>2021</v>
      </c>
      <c r="W5" s="1302"/>
      <c r="X5" s="1302">
        <v>2022</v>
      </c>
      <c r="Y5" s="1302"/>
      <c r="Z5" s="1302">
        <v>2023</v>
      </c>
      <c r="AA5" s="1302"/>
      <c r="AB5" s="1302" t="s">
        <v>502</v>
      </c>
      <c r="AC5" s="1302"/>
      <c r="AD5" s="1302"/>
    </row>
    <row r="6" spans="1:31" ht="14.45" customHeight="1" x14ac:dyDescent="0.2">
      <c r="A6" s="1316"/>
      <c r="B6" s="1318"/>
      <c r="C6" s="1318"/>
      <c r="D6" s="1320"/>
      <c r="E6" s="1319"/>
      <c r="F6" s="1307"/>
      <c r="G6" s="1306"/>
      <c r="H6" s="81" t="s">
        <v>526</v>
      </c>
      <c r="I6" s="81" t="s">
        <v>527</v>
      </c>
      <c r="J6" s="81" t="s">
        <v>526</v>
      </c>
      <c r="K6" s="81" t="s">
        <v>527</v>
      </c>
      <c r="L6" s="81" t="s">
        <v>526</v>
      </c>
      <c r="M6" s="81" t="s">
        <v>527</v>
      </c>
      <c r="N6" s="81" t="s">
        <v>526</v>
      </c>
      <c r="O6" s="81" t="s">
        <v>527</v>
      </c>
      <c r="P6" s="81" t="s">
        <v>526</v>
      </c>
      <c r="Q6" s="81" t="s">
        <v>527</v>
      </c>
      <c r="R6" s="81" t="s">
        <v>526</v>
      </c>
      <c r="S6" s="81" t="s">
        <v>527</v>
      </c>
      <c r="T6" s="81" t="s">
        <v>526</v>
      </c>
      <c r="U6" s="81" t="s">
        <v>527</v>
      </c>
      <c r="V6" s="81" t="s">
        <v>526</v>
      </c>
      <c r="W6" s="81" t="s">
        <v>527</v>
      </c>
      <c r="X6" s="81" t="s">
        <v>526</v>
      </c>
      <c r="Y6" s="81" t="s">
        <v>527</v>
      </c>
      <c r="Z6" s="81" t="s">
        <v>526</v>
      </c>
      <c r="AA6" s="81" t="s">
        <v>527</v>
      </c>
      <c r="AB6" s="81" t="s">
        <v>502</v>
      </c>
      <c r="AC6" s="81" t="s">
        <v>526</v>
      </c>
      <c r="AD6" s="81" t="s">
        <v>527</v>
      </c>
    </row>
    <row r="7" spans="1:31" ht="53.25" customHeight="1" x14ac:dyDescent="0.2">
      <c r="A7" s="199" t="s">
        <v>713</v>
      </c>
      <c r="B7" s="7" t="s">
        <v>800</v>
      </c>
      <c r="C7" s="82" t="s">
        <v>523</v>
      </c>
      <c r="D7" s="7" t="s">
        <v>709</v>
      </c>
      <c r="E7" s="7" t="s">
        <v>825</v>
      </c>
      <c r="F7" s="7" t="s">
        <v>529</v>
      </c>
      <c r="G7" s="7" t="s">
        <v>719</v>
      </c>
      <c r="H7" s="1087"/>
      <c r="I7" s="1087"/>
      <c r="J7" s="1233">
        <v>0</v>
      </c>
      <c r="K7" s="1233">
        <v>0</v>
      </c>
      <c r="L7" s="1233">
        <v>0</v>
      </c>
      <c r="M7" s="1233">
        <v>0</v>
      </c>
      <c r="N7" s="1233">
        <v>0</v>
      </c>
      <c r="O7" s="1233">
        <v>0</v>
      </c>
      <c r="P7" s="1233">
        <v>0</v>
      </c>
      <c r="Q7" s="1233">
        <v>0</v>
      </c>
      <c r="R7" s="51"/>
      <c r="S7" s="51"/>
      <c r="T7" s="51"/>
      <c r="U7" s="51"/>
      <c r="V7" s="51"/>
      <c r="W7" s="51"/>
      <c r="X7" s="51"/>
      <c r="Y7" s="51"/>
      <c r="Z7" s="51"/>
      <c r="AA7" s="51"/>
      <c r="AB7" s="163">
        <f>H7+I7+J7+K7+L7+M7+N7+O7+P7+Q7</f>
        <v>0</v>
      </c>
      <c r="AC7" s="57">
        <f>J7+L7+N7+P7</f>
        <v>0</v>
      </c>
      <c r="AD7" s="57">
        <f>K7+M7+O7+Q7</f>
        <v>0</v>
      </c>
    </row>
    <row r="8" spans="1:31" ht="70.900000000000006" customHeight="1" x14ac:dyDescent="0.2">
      <c r="A8" s="199" t="s">
        <v>713</v>
      </c>
      <c r="B8" s="7" t="s">
        <v>800</v>
      </c>
      <c r="C8" s="82" t="s">
        <v>523</v>
      </c>
      <c r="D8" s="7" t="s">
        <v>709</v>
      </c>
      <c r="E8" s="7" t="s">
        <v>826</v>
      </c>
      <c r="F8" s="7" t="s">
        <v>530</v>
      </c>
      <c r="G8" s="7" t="s">
        <v>719</v>
      </c>
      <c r="H8" s="1085"/>
      <c r="I8" s="1085"/>
      <c r="J8" s="1234">
        <v>1</v>
      </c>
      <c r="K8" s="1234">
        <v>1</v>
      </c>
      <c r="L8" s="1234">
        <v>21</v>
      </c>
      <c r="M8" s="1235">
        <v>126</v>
      </c>
      <c r="N8" s="1235">
        <v>30</v>
      </c>
      <c r="O8" s="1235">
        <v>374</v>
      </c>
      <c r="P8" s="1234">
        <v>40</v>
      </c>
      <c r="Q8" s="1234">
        <v>599</v>
      </c>
      <c r="R8" s="51"/>
      <c r="S8" s="51"/>
      <c r="T8" s="51"/>
      <c r="U8" s="51"/>
      <c r="V8" s="51"/>
      <c r="W8" s="51"/>
      <c r="X8" s="51"/>
      <c r="Y8" s="51"/>
      <c r="Z8" s="51"/>
      <c r="AA8" s="51"/>
      <c r="AB8" s="163">
        <f t="shared" ref="AB8:AB15" si="0">H8+I8+J8+K8+L8+M8+N8+O8+P8+Q8</f>
        <v>1192</v>
      </c>
      <c r="AC8" s="57">
        <f t="shared" ref="AC8:AC15" si="1">J8+L8+N8+P8</f>
        <v>92</v>
      </c>
      <c r="AD8" s="57">
        <f t="shared" ref="AD8:AD15" si="2">K8+M8+O8+Q8</f>
        <v>1100</v>
      </c>
      <c r="AE8" s="558"/>
    </row>
    <row r="9" spans="1:31" ht="16.149999999999999" customHeight="1" x14ac:dyDescent="0.2">
      <c r="A9" s="199" t="s">
        <v>713</v>
      </c>
      <c r="B9" s="7" t="s">
        <v>800</v>
      </c>
      <c r="C9" s="82" t="s">
        <v>523</v>
      </c>
      <c r="D9" s="7" t="s">
        <v>709</v>
      </c>
      <c r="E9" s="7" t="s">
        <v>827</v>
      </c>
      <c r="F9" s="7" t="s">
        <v>531</v>
      </c>
      <c r="G9" s="7" t="s">
        <v>719</v>
      </c>
      <c r="H9" s="1085"/>
      <c r="I9" s="1085"/>
      <c r="J9" s="1235">
        <v>1</v>
      </c>
      <c r="K9" s="1235">
        <v>9</v>
      </c>
      <c r="L9" s="1234">
        <v>22</v>
      </c>
      <c r="M9" s="1235">
        <v>134</v>
      </c>
      <c r="N9" s="1235">
        <v>98</v>
      </c>
      <c r="O9" s="1235">
        <v>986</v>
      </c>
      <c r="P9" s="1236">
        <v>235</v>
      </c>
      <c r="Q9" s="1236">
        <v>1790</v>
      </c>
      <c r="R9" s="51"/>
      <c r="S9" s="51"/>
      <c r="T9" s="51"/>
      <c r="U9" s="51"/>
      <c r="V9" s="51"/>
      <c r="W9" s="51"/>
      <c r="X9" s="51"/>
      <c r="Y9" s="51"/>
      <c r="Z9" s="51"/>
      <c r="AA9" s="51"/>
      <c r="AB9" s="163">
        <f t="shared" si="0"/>
        <v>3275</v>
      </c>
      <c r="AC9" s="57">
        <f t="shared" si="1"/>
        <v>356</v>
      </c>
      <c r="AD9" s="57">
        <f t="shared" si="2"/>
        <v>2919</v>
      </c>
      <c r="AE9" s="558"/>
    </row>
    <row r="10" spans="1:31" ht="27.75" customHeight="1" x14ac:dyDescent="0.2">
      <c r="A10" s="199" t="s">
        <v>713</v>
      </c>
      <c r="B10" s="7" t="s">
        <v>800</v>
      </c>
      <c r="C10" s="82" t="s">
        <v>523</v>
      </c>
      <c r="D10" s="7" t="s">
        <v>709</v>
      </c>
      <c r="E10" s="7" t="s">
        <v>828</v>
      </c>
      <c r="F10" s="7" t="s">
        <v>532</v>
      </c>
      <c r="G10" s="7" t="s">
        <v>719</v>
      </c>
      <c r="H10" s="1085"/>
      <c r="I10" s="1085"/>
      <c r="J10" s="1234">
        <v>0</v>
      </c>
      <c r="K10" s="1234">
        <v>0</v>
      </c>
      <c r="L10" s="1234">
        <v>1</v>
      </c>
      <c r="M10" s="1234">
        <v>2</v>
      </c>
      <c r="N10" s="1234">
        <v>1</v>
      </c>
      <c r="O10" s="1235">
        <v>3</v>
      </c>
      <c r="P10" s="1236">
        <v>1</v>
      </c>
      <c r="Q10" s="1236">
        <v>9</v>
      </c>
      <c r="R10" s="51"/>
      <c r="S10" s="51"/>
      <c r="T10" s="51"/>
      <c r="U10" s="51"/>
      <c r="V10" s="51"/>
      <c r="W10" s="51"/>
      <c r="X10" s="51"/>
      <c r="Y10" s="51"/>
      <c r="Z10" s="51"/>
      <c r="AA10" s="51"/>
      <c r="AB10" s="163">
        <f t="shared" si="0"/>
        <v>17</v>
      </c>
      <c r="AC10" s="57">
        <f t="shared" si="1"/>
        <v>3</v>
      </c>
      <c r="AD10" s="57">
        <f t="shared" si="2"/>
        <v>14</v>
      </c>
    </row>
    <row r="11" spans="1:31" ht="54" customHeight="1" x14ac:dyDescent="0.2">
      <c r="A11" s="199" t="s">
        <v>713</v>
      </c>
      <c r="B11" s="7" t="s">
        <v>800</v>
      </c>
      <c r="C11" s="82" t="s">
        <v>523</v>
      </c>
      <c r="D11" s="7" t="s">
        <v>709</v>
      </c>
      <c r="E11" s="7" t="s">
        <v>829</v>
      </c>
      <c r="F11" s="7" t="s">
        <v>533</v>
      </c>
      <c r="G11" s="7" t="s">
        <v>719</v>
      </c>
      <c r="H11" s="1085"/>
      <c r="I11" s="1085"/>
      <c r="J11" s="1237">
        <v>0</v>
      </c>
      <c r="K11" s="1237">
        <v>0</v>
      </c>
      <c r="L11" s="1235">
        <v>4</v>
      </c>
      <c r="M11" s="1235">
        <v>21</v>
      </c>
      <c r="N11" s="1235">
        <v>31</v>
      </c>
      <c r="O11" s="1235">
        <v>227</v>
      </c>
      <c r="P11" s="1236">
        <v>64</v>
      </c>
      <c r="Q11" s="1236">
        <v>492</v>
      </c>
      <c r="R11" s="131"/>
      <c r="S11" s="131"/>
      <c r="T11" s="131"/>
      <c r="U11" s="131"/>
      <c r="V11" s="131"/>
      <c r="W11" s="131"/>
      <c r="X11" s="131"/>
      <c r="Y11" s="131"/>
      <c r="Z11" s="131"/>
      <c r="AA11" s="131"/>
      <c r="AB11" s="163">
        <f t="shared" si="0"/>
        <v>839</v>
      </c>
      <c r="AC11" s="57">
        <f t="shared" si="1"/>
        <v>99</v>
      </c>
      <c r="AD11" s="57">
        <f t="shared" si="2"/>
        <v>740</v>
      </c>
    </row>
    <row r="12" spans="1:31" ht="30" customHeight="1" x14ac:dyDescent="0.2">
      <c r="A12" s="199" t="s">
        <v>713</v>
      </c>
      <c r="B12" s="7" t="s">
        <v>800</v>
      </c>
      <c r="C12" s="82" t="s">
        <v>523</v>
      </c>
      <c r="D12" s="7" t="s">
        <v>709</v>
      </c>
      <c r="E12" s="7" t="s">
        <v>830</v>
      </c>
      <c r="F12" s="7" t="s">
        <v>534</v>
      </c>
      <c r="G12" s="7" t="s">
        <v>719</v>
      </c>
      <c r="H12" s="1085"/>
      <c r="I12" s="1085"/>
      <c r="J12" s="1234">
        <v>0</v>
      </c>
      <c r="K12" s="1234">
        <v>0</v>
      </c>
      <c r="L12" s="1234">
        <v>1</v>
      </c>
      <c r="M12" s="1234">
        <v>0</v>
      </c>
      <c r="N12" s="1234">
        <v>1</v>
      </c>
      <c r="O12" s="1235">
        <v>6</v>
      </c>
      <c r="P12" s="1236">
        <v>1</v>
      </c>
      <c r="Q12" s="1236">
        <v>6</v>
      </c>
      <c r="R12" s="51"/>
      <c r="S12" s="51"/>
      <c r="T12" s="51"/>
      <c r="U12" s="51"/>
      <c r="V12" s="51"/>
      <c r="W12" s="51"/>
      <c r="X12" s="51"/>
      <c r="Y12" s="51"/>
      <c r="Z12" s="51"/>
      <c r="AA12" s="51"/>
      <c r="AB12" s="163">
        <f t="shared" si="0"/>
        <v>15</v>
      </c>
      <c r="AC12" s="57">
        <f t="shared" si="1"/>
        <v>3</v>
      </c>
      <c r="AD12" s="57">
        <f t="shared" si="2"/>
        <v>12</v>
      </c>
    </row>
    <row r="13" spans="1:31" ht="30.6" customHeight="1" x14ac:dyDescent="0.2">
      <c r="A13" s="199" t="s">
        <v>713</v>
      </c>
      <c r="B13" s="7" t="s">
        <v>800</v>
      </c>
      <c r="C13" s="82" t="s">
        <v>523</v>
      </c>
      <c r="D13" s="7" t="s">
        <v>709</v>
      </c>
      <c r="E13" s="7" t="s">
        <v>831</v>
      </c>
      <c r="F13" s="7" t="s">
        <v>535</v>
      </c>
      <c r="G13" s="7" t="s">
        <v>719</v>
      </c>
      <c r="H13" s="1085"/>
      <c r="I13" s="1085"/>
      <c r="J13" s="1234">
        <v>0</v>
      </c>
      <c r="K13" s="1234">
        <v>0</v>
      </c>
      <c r="L13" s="1234">
        <v>1</v>
      </c>
      <c r="M13" s="1234">
        <v>0</v>
      </c>
      <c r="N13" s="1235">
        <v>3</v>
      </c>
      <c r="O13" s="1235">
        <v>83</v>
      </c>
      <c r="P13" s="1236">
        <v>6</v>
      </c>
      <c r="Q13" s="1236">
        <v>38</v>
      </c>
      <c r="R13" s="51"/>
      <c r="S13" s="51"/>
      <c r="T13" s="51"/>
      <c r="U13" s="51"/>
      <c r="V13" s="51"/>
      <c r="W13" s="51"/>
      <c r="X13" s="51"/>
      <c r="Y13" s="51"/>
      <c r="Z13" s="51"/>
      <c r="AA13" s="51"/>
      <c r="AB13" s="163">
        <f t="shared" si="0"/>
        <v>131</v>
      </c>
      <c r="AC13" s="57">
        <f t="shared" si="1"/>
        <v>10</v>
      </c>
      <c r="AD13" s="57">
        <f t="shared" si="2"/>
        <v>121</v>
      </c>
    </row>
    <row r="14" spans="1:31" ht="41.45" customHeight="1" x14ac:dyDescent="0.2">
      <c r="A14" s="199" t="s">
        <v>713</v>
      </c>
      <c r="B14" s="7" t="s">
        <v>800</v>
      </c>
      <c r="C14" s="82" t="s">
        <v>523</v>
      </c>
      <c r="D14" s="7" t="s">
        <v>709</v>
      </c>
      <c r="E14" s="7" t="s">
        <v>832</v>
      </c>
      <c r="F14" s="7" t="s">
        <v>536</v>
      </c>
      <c r="G14" s="7" t="s">
        <v>719</v>
      </c>
      <c r="H14" s="1085"/>
      <c r="I14" s="1085"/>
      <c r="J14" s="1234">
        <v>0</v>
      </c>
      <c r="K14" s="1234">
        <v>0</v>
      </c>
      <c r="L14" s="1234">
        <v>0</v>
      </c>
      <c r="M14" s="1234">
        <v>0</v>
      </c>
      <c r="N14" s="1234">
        <v>0</v>
      </c>
      <c r="O14" s="1234">
        <v>0</v>
      </c>
      <c r="P14" s="1236">
        <v>0</v>
      </c>
      <c r="Q14" s="1236">
        <v>0</v>
      </c>
      <c r="R14" s="51"/>
      <c r="S14" s="51"/>
      <c r="T14" s="51"/>
      <c r="U14" s="51"/>
      <c r="V14" s="51"/>
      <c r="W14" s="51"/>
      <c r="X14" s="51"/>
      <c r="Y14" s="51"/>
      <c r="Z14" s="51"/>
      <c r="AA14" s="51"/>
      <c r="AB14" s="163">
        <f t="shared" si="0"/>
        <v>0</v>
      </c>
      <c r="AC14" s="57">
        <f t="shared" si="1"/>
        <v>0</v>
      </c>
      <c r="AD14" s="57">
        <f t="shared" si="2"/>
        <v>0</v>
      </c>
    </row>
    <row r="15" spans="1:31" ht="42.6" customHeight="1" thickBot="1" x14ac:dyDescent="0.25">
      <c r="A15" s="215" t="s">
        <v>713</v>
      </c>
      <c r="B15" s="207" t="s">
        <v>800</v>
      </c>
      <c r="C15" s="208" t="s">
        <v>523</v>
      </c>
      <c r="D15" s="207" t="s">
        <v>709</v>
      </c>
      <c r="E15" s="207" t="s">
        <v>833</v>
      </c>
      <c r="F15" s="207" t="s">
        <v>537</v>
      </c>
      <c r="G15" s="207" t="s">
        <v>719</v>
      </c>
      <c r="H15" s="1086"/>
      <c r="I15" s="1086"/>
      <c r="J15" s="1238">
        <v>0</v>
      </c>
      <c r="K15" s="1238">
        <v>0</v>
      </c>
      <c r="L15" s="1238">
        <v>0</v>
      </c>
      <c r="M15" s="1238">
        <v>0</v>
      </c>
      <c r="N15" s="1238">
        <v>1</v>
      </c>
      <c r="O15" s="1238">
        <v>1</v>
      </c>
      <c r="P15" s="1239">
        <v>0</v>
      </c>
      <c r="Q15" s="1239">
        <v>1</v>
      </c>
      <c r="R15" s="209"/>
      <c r="S15" s="209"/>
      <c r="T15" s="209"/>
      <c r="U15" s="209"/>
      <c r="V15" s="209"/>
      <c r="W15" s="209"/>
      <c r="X15" s="209"/>
      <c r="Y15" s="209"/>
      <c r="Z15" s="209"/>
      <c r="AA15" s="209"/>
      <c r="AB15" s="210">
        <f t="shared" si="0"/>
        <v>3</v>
      </c>
      <c r="AC15" s="211">
        <f t="shared" si="1"/>
        <v>1</v>
      </c>
      <c r="AD15" s="211">
        <f t="shared" si="2"/>
        <v>2</v>
      </c>
    </row>
    <row r="16" spans="1:31" ht="28.9" customHeight="1" x14ac:dyDescent="0.2">
      <c r="A16" s="201" t="s">
        <v>713</v>
      </c>
      <c r="B16" s="202" t="s">
        <v>800</v>
      </c>
      <c r="C16" s="203" t="s">
        <v>524</v>
      </c>
      <c r="D16" s="202" t="s">
        <v>710</v>
      </c>
      <c r="E16" s="202" t="s">
        <v>825</v>
      </c>
      <c r="F16" s="202" t="s">
        <v>529</v>
      </c>
      <c r="G16" s="202" t="s">
        <v>719</v>
      </c>
      <c r="H16" s="1087"/>
      <c r="I16" s="1087"/>
      <c r="J16" s="1233">
        <v>0</v>
      </c>
      <c r="K16" s="1233">
        <v>0</v>
      </c>
      <c r="L16" s="1240">
        <v>1</v>
      </c>
      <c r="M16" s="1240">
        <v>0</v>
      </c>
      <c r="N16" s="1240">
        <v>2</v>
      </c>
      <c r="O16" s="1240">
        <v>5</v>
      </c>
      <c r="P16" s="1233">
        <v>3</v>
      </c>
      <c r="Q16" s="1233">
        <v>10</v>
      </c>
      <c r="R16" s="204"/>
      <c r="S16" s="204"/>
      <c r="T16" s="204"/>
      <c r="U16" s="204"/>
      <c r="V16" s="204"/>
      <c r="W16" s="204"/>
      <c r="X16" s="204"/>
      <c r="Y16" s="204"/>
      <c r="Z16" s="204"/>
      <c r="AA16" s="204"/>
      <c r="AB16" s="205">
        <f>H16+I16+J16+K16+L16+M16+N16+O16+P16+Q16</f>
        <v>21</v>
      </c>
      <c r="AC16" s="206">
        <f>J16+L16+N16+P16</f>
        <v>6</v>
      </c>
      <c r="AD16" s="206">
        <f>K16+M16+O16+Q16</f>
        <v>15</v>
      </c>
    </row>
    <row r="17" spans="1:30" ht="70.900000000000006" customHeight="1" x14ac:dyDescent="0.2">
      <c r="A17" s="199" t="s">
        <v>713</v>
      </c>
      <c r="B17" s="7" t="s">
        <v>800</v>
      </c>
      <c r="C17" s="82" t="s">
        <v>524</v>
      </c>
      <c r="D17" s="7" t="s">
        <v>710</v>
      </c>
      <c r="E17" s="7" t="s">
        <v>826</v>
      </c>
      <c r="F17" s="7" t="s">
        <v>530</v>
      </c>
      <c r="G17" s="7" t="s">
        <v>719</v>
      </c>
      <c r="H17" s="1085"/>
      <c r="I17" s="1085"/>
      <c r="J17" s="1241">
        <v>0</v>
      </c>
      <c r="K17" s="1241">
        <v>0</v>
      </c>
      <c r="L17" s="1235">
        <v>384</v>
      </c>
      <c r="M17" s="1235">
        <v>491</v>
      </c>
      <c r="N17" s="1235">
        <v>541</v>
      </c>
      <c r="O17" s="1235">
        <v>938</v>
      </c>
      <c r="P17" s="1234">
        <v>832</v>
      </c>
      <c r="Q17" s="1234">
        <v>1535</v>
      </c>
      <c r="R17" s="51"/>
      <c r="S17" s="51"/>
      <c r="T17" s="51"/>
      <c r="U17" s="51"/>
      <c r="V17" s="51"/>
      <c r="W17" s="51"/>
      <c r="X17" s="51"/>
      <c r="Y17" s="51"/>
      <c r="Z17" s="51"/>
      <c r="AA17" s="51"/>
      <c r="AB17" s="205">
        <f t="shared" ref="AB17:AB24" si="3">H17+I17+J17+K17+L17+M17+N17+O17+P17+Q17</f>
        <v>4721</v>
      </c>
      <c r="AC17" s="206">
        <f t="shared" ref="AC17:AC24" si="4">J17+L17+N17+P17</f>
        <v>1757</v>
      </c>
      <c r="AD17" s="206">
        <f t="shared" ref="AD17:AD24" si="5">K17+M17+O17+Q17</f>
        <v>2964</v>
      </c>
    </row>
    <row r="18" spans="1:30" ht="15" customHeight="1" x14ac:dyDescent="0.2">
      <c r="A18" s="199" t="s">
        <v>713</v>
      </c>
      <c r="B18" s="7" t="s">
        <v>800</v>
      </c>
      <c r="C18" s="82" t="s">
        <v>524</v>
      </c>
      <c r="D18" s="7" t="s">
        <v>710</v>
      </c>
      <c r="E18" s="7" t="s">
        <v>827</v>
      </c>
      <c r="F18" s="7" t="s">
        <v>531</v>
      </c>
      <c r="G18" s="7" t="s">
        <v>719</v>
      </c>
      <c r="H18" s="1085"/>
      <c r="I18" s="1085"/>
      <c r="J18" s="1234">
        <v>0</v>
      </c>
      <c r="K18" s="1235">
        <v>1</v>
      </c>
      <c r="L18" s="1235">
        <v>2056</v>
      </c>
      <c r="M18" s="1235">
        <v>2807</v>
      </c>
      <c r="N18" s="1235">
        <v>2747</v>
      </c>
      <c r="O18" s="1235">
        <v>4521</v>
      </c>
      <c r="P18" s="1236">
        <v>3930</v>
      </c>
      <c r="Q18" s="1236">
        <v>7299</v>
      </c>
      <c r="R18" s="51"/>
      <c r="S18" s="51"/>
      <c r="T18" s="51"/>
      <c r="U18" s="51"/>
      <c r="V18" s="51"/>
      <c r="W18" s="51"/>
      <c r="X18" s="51"/>
      <c r="Y18" s="51"/>
      <c r="Z18" s="51"/>
      <c r="AA18" s="51"/>
      <c r="AB18" s="205">
        <f t="shared" si="3"/>
        <v>23361</v>
      </c>
      <c r="AC18" s="206">
        <f t="shared" si="4"/>
        <v>8733</v>
      </c>
      <c r="AD18" s="206">
        <f t="shared" si="5"/>
        <v>14628</v>
      </c>
    </row>
    <row r="19" spans="1:30" ht="27.6" customHeight="1" x14ac:dyDescent="0.2">
      <c r="A19" s="199" t="s">
        <v>713</v>
      </c>
      <c r="B19" s="7" t="s">
        <v>800</v>
      </c>
      <c r="C19" s="82" t="s">
        <v>524</v>
      </c>
      <c r="D19" s="7" t="s">
        <v>710</v>
      </c>
      <c r="E19" s="7" t="s">
        <v>828</v>
      </c>
      <c r="F19" s="7" t="s">
        <v>532</v>
      </c>
      <c r="G19" s="7" t="s">
        <v>719</v>
      </c>
      <c r="H19" s="1085"/>
      <c r="I19" s="1085"/>
      <c r="J19" s="1241">
        <v>0</v>
      </c>
      <c r="K19" s="1241">
        <v>0</v>
      </c>
      <c r="L19" s="1235">
        <v>110</v>
      </c>
      <c r="M19" s="1235">
        <v>162</v>
      </c>
      <c r="N19" s="1235">
        <v>208</v>
      </c>
      <c r="O19" s="1235">
        <v>361</v>
      </c>
      <c r="P19" s="1236">
        <v>305</v>
      </c>
      <c r="Q19" s="1236">
        <v>668</v>
      </c>
      <c r="R19" s="51"/>
      <c r="S19" s="51"/>
      <c r="T19" s="51"/>
      <c r="U19" s="51"/>
      <c r="V19" s="51"/>
      <c r="W19" s="51"/>
      <c r="X19" s="51"/>
      <c r="Y19" s="51"/>
      <c r="Z19" s="51"/>
      <c r="AA19" s="51"/>
      <c r="AB19" s="205">
        <f t="shared" si="3"/>
        <v>1814</v>
      </c>
      <c r="AC19" s="206">
        <f t="shared" si="4"/>
        <v>623</v>
      </c>
      <c r="AD19" s="206">
        <f t="shared" si="5"/>
        <v>1191</v>
      </c>
    </row>
    <row r="20" spans="1:30" ht="57" customHeight="1" x14ac:dyDescent="0.2">
      <c r="A20" s="199" t="s">
        <v>713</v>
      </c>
      <c r="B20" s="7" t="s">
        <v>800</v>
      </c>
      <c r="C20" s="82" t="s">
        <v>524</v>
      </c>
      <c r="D20" s="7" t="s">
        <v>710</v>
      </c>
      <c r="E20" s="7" t="s">
        <v>829</v>
      </c>
      <c r="F20" s="7" t="s">
        <v>533</v>
      </c>
      <c r="G20" s="7" t="s">
        <v>719</v>
      </c>
      <c r="H20" s="1085"/>
      <c r="I20" s="1085"/>
      <c r="J20" s="1241">
        <v>0</v>
      </c>
      <c r="K20" s="1242">
        <v>1</v>
      </c>
      <c r="L20" s="1235">
        <v>1122</v>
      </c>
      <c r="M20" s="1235">
        <v>1057</v>
      </c>
      <c r="N20" s="1235">
        <v>1394</v>
      </c>
      <c r="O20" s="1235">
        <v>1718</v>
      </c>
      <c r="P20" s="1236">
        <v>2052</v>
      </c>
      <c r="Q20" s="1236">
        <v>2764</v>
      </c>
      <c r="R20" s="51"/>
      <c r="S20" s="51"/>
      <c r="T20" s="51"/>
      <c r="U20" s="51"/>
      <c r="V20" s="51"/>
      <c r="W20" s="51"/>
      <c r="X20" s="51"/>
      <c r="Y20" s="51"/>
      <c r="Z20" s="51"/>
      <c r="AA20" s="51"/>
      <c r="AB20" s="205">
        <f t="shared" si="3"/>
        <v>10108</v>
      </c>
      <c r="AC20" s="206">
        <f t="shared" si="4"/>
        <v>4568</v>
      </c>
      <c r="AD20" s="206">
        <f t="shared" si="5"/>
        <v>5540</v>
      </c>
    </row>
    <row r="21" spans="1:30" ht="30.6" customHeight="1" x14ac:dyDescent="0.2">
      <c r="A21" s="199" t="s">
        <v>713</v>
      </c>
      <c r="B21" s="7" t="s">
        <v>800</v>
      </c>
      <c r="C21" s="82" t="s">
        <v>524</v>
      </c>
      <c r="D21" s="7" t="s">
        <v>710</v>
      </c>
      <c r="E21" s="7" t="s">
        <v>830</v>
      </c>
      <c r="F21" s="7" t="s">
        <v>534</v>
      </c>
      <c r="G21" s="7" t="s">
        <v>719</v>
      </c>
      <c r="H21" s="1085"/>
      <c r="I21" s="1085"/>
      <c r="J21" s="1234">
        <v>0</v>
      </c>
      <c r="K21" s="1234">
        <v>0</v>
      </c>
      <c r="L21" s="1235">
        <v>152</v>
      </c>
      <c r="M21" s="1235">
        <v>169</v>
      </c>
      <c r="N21" s="1235">
        <v>323</v>
      </c>
      <c r="O21" s="1235">
        <v>513</v>
      </c>
      <c r="P21" s="1236">
        <v>408</v>
      </c>
      <c r="Q21" s="1236">
        <v>874</v>
      </c>
      <c r="R21" s="51"/>
      <c r="S21" s="51"/>
      <c r="T21" s="51"/>
      <c r="U21" s="51"/>
      <c r="V21" s="51"/>
      <c r="W21" s="51"/>
      <c r="X21" s="51"/>
      <c r="Y21" s="51"/>
      <c r="Z21" s="51"/>
      <c r="AA21" s="51"/>
      <c r="AB21" s="205">
        <f t="shared" si="3"/>
        <v>2439</v>
      </c>
      <c r="AC21" s="206">
        <f t="shared" si="4"/>
        <v>883</v>
      </c>
      <c r="AD21" s="206">
        <f t="shared" si="5"/>
        <v>1556</v>
      </c>
    </row>
    <row r="22" spans="1:30" ht="27" customHeight="1" x14ac:dyDescent="0.2">
      <c r="A22" s="199" t="s">
        <v>713</v>
      </c>
      <c r="B22" s="7" t="s">
        <v>800</v>
      </c>
      <c r="C22" s="82" t="s">
        <v>524</v>
      </c>
      <c r="D22" s="7" t="s">
        <v>710</v>
      </c>
      <c r="E22" s="7" t="s">
        <v>831</v>
      </c>
      <c r="F22" s="7" t="s">
        <v>535</v>
      </c>
      <c r="G22" s="7" t="s">
        <v>719</v>
      </c>
      <c r="H22" s="1085"/>
      <c r="I22" s="1085"/>
      <c r="J22" s="1234">
        <v>0</v>
      </c>
      <c r="K22" s="1234">
        <v>0</v>
      </c>
      <c r="L22" s="1235">
        <v>50</v>
      </c>
      <c r="M22" s="1235">
        <v>83</v>
      </c>
      <c r="N22" s="1235">
        <v>137</v>
      </c>
      <c r="O22" s="1235">
        <v>247</v>
      </c>
      <c r="P22" s="1236">
        <v>256</v>
      </c>
      <c r="Q22" s="1236">
        <v>389</v>
      </c>
      <c r="R22" s="51"/>
      <c r="S22" s="51"/>
      <c r="T22" s="51"/>
      <c r="U22" s="51"/>
      <c r="V22" s="51"/>
      <c r="W22" s="51"/>
      <c r="X22" s="51"/>
      <c r="Y22" s="51"/>
      <c r="Z22" s="51"/>
      <c r="AA22" s="51"/>
      <c r="AB22" s="205">
        <f t="shared" si="3"/>
        <v>1162</v>
      </c>
      <c r="AC22" s="206">
        <f t="shared" si="4"/>
        <v>443</v>
      </c>
      <c r="AD22" s="206">
        <f t="shared" si="5"/>
        <v>719</v>
      </c>
    </row>
    <row r="23" spans="1:30" ht="41.45" customHeight="1" x14ac:dyDescent="0.2">
      <c r="A23" s="199" t="s">
        <v>713</v>
      </c>
      <c r="B23" s="7" t="s">
        <v>800</v>
      </c>
      <c r="C23" s="82" t="s">
        <v>524</v>
      </c>
      <c r="D23" s="7" t="s">
        <v>710</v>
      </c>
      <c r="E23" s="7" t="s">
        <v>832</v>
      </c>
      <c r="F23" s="7" t="s">
        <v>536</v>
      </c>
      <c r="G23" s="7" t="s">
        <v>719</v>
      </c>
      <c r="H23" s="1085"/>
      <c r="I23" s="1085"/>
      <c r="J23" s="1234">
        <v>0</v>
      </c>
      <c r="K23" s="1234">
        <v>0</v>
      </c>
      <c r="L23" s="1235">
        <v>26</v>
      </c>
      <c r="M23" s="1235">
        <v>32</v>
      </c>
      <c r="N23" s="1235">
        <v>44</v>
      </c>
      <c r="O23" s="1235">
        <v>78</v>
      </c>
      <c r="P23" s="1236">
        <v>51</v>
      </c>
      <c r="Q23" s="1236">
        <v>139</v>
      </c>
      <c r="R23" s="51"/>
      <c r="S23" s="51"/>
      <c r="T23" s="51"/>
      <c r="U23" s="51"/>
      <c r="V23" s="51"/>
      <c r="W23" s="51"/>
      <c r="X23" s="51"/>
      <c r="Y23" s="51"/>
      <c r="Z23" s="51"/>
      <c r="AA23" s="51"/>
      <c r="AB23" s="205">
        <f t="shared" si="3"/>
        <v>370</v>
      </c>
      <c r="AC23" s="206">
        <f t="shared" si="4"/>
        <v>121</v>
      </c>
      <c r="AD23" s="206">
        <f t="shared" si="5"/>
        <v>249</v>
      </c>
    </row>
    <row r="24" spans="1:30" ht="41.45" customHeight="1" thickBot="1" x14ac:dyDescent="0.25">
      <c r="A24" s="215" t="s">
        <v>713</v>
      </c>
      <c r="B24" s="207" t="s">
        <v>800</v>
      </c>
      <c r="C24" s="208" t="s">
        <v>524</v>
      </c>
      <c r="D24" s="207" t="s">
        <v>710</v>
      </c>
      <c r="E24" s="207" t="s">
        <v>833</v>
      </c>
      <c r="F24" s="207" t="s">
        <v>537</v>
      </c>
      <c r="G24" s="207" t="s">
        <v>719</v>
      </c>
      <c r="H24" s="1086"/>
      <c r="I24" s="1086"/>
      <c r="J24" s="1238">
        <v>0</v>
      </c>
      <c r="K24" s="1238">
        <v>0</v>
      </c>
      <c r="L24" s="1243">
        <v>82</v>
      </c>
      <c r="M24" s="1243">
        <v>65</v>
      </c>
      <c r="N24" s="1243">
        <v>175</v>
      </c>
      <c r="O24" s="1243">
        <v>201</v>
      </c>
      <c r="P24" s="1239">
        <v>215</v>
      </c>
      <c r="Q24" s="1239">
        <v>327</v>
      </c>
      <c r="R24" s="209"/>
      <c r="S24" s="209"/>
      <c r="T24" s="209"/>
      <c r="U24" s="209"/>
      <c r="V24" s="209"/>
      <c r="W24" s="209"/>
      <c r="X24" s="209"/>
      <c r="Y24" s="209"/>
      <c r="Z24" s="209"/>
      <c r="AA24" s="209"/>
      <c r="AB24" s="210">
        <f t="shared" si="3"/>
        <v>1065</v>
      </c>
      <c r="AC24" s="211">
        <f t="shared" si="4"/>
        <v>472</v>
      </c>
      <c r="AD24" s="211">
        <f t="shared" si="5"/>
        <v>593</v>
      </c>
    </row>
    <row r="25" spans="1:30" ht="27.75" customHeight="1" x14ac:dyDescent="0.2">
      <c r="A25" s="212">
        <v>2</v>
      </c>
      <c r="B25" s="213" t="s">
        <v>934</v>
      </c>
      <c r="C25" s="213" t="s">
        <v>567</v>
      </c>
      <c r="D25" s="214" t="s">
        <v>707</v>
      </c>
      <c r="E25" s="202" t="s">
        <v>825</v>
      </c>
      <c r="F25" s="202" t="s">
        <v>529</v>
      </c>
      <c r="G25" s="202" t="s">
        <v>719</v>
      </c>
      <c r="H25" s="1087"/>
      <c r="I25" s="1087"/>
      <c r="J25" s="1233">
        <v>0</v>
      </c>
      <c r="K25" s="1233">
        <v>0</v>
      </c>
      <c r="L25" s="1240">
        <v>1</v>
      </c>
      <c r="M25" s="1240">
        <v>4</v>
      </c>
      <c r="N25" s="1233">
        <v>0</v>
      </c>
      <c r="O25" s="1240">
        <v>3</v>
      </c>
      <c r="P25" s="1233">
        <v>1</v>
      </c>
      <c r="Q25" s="1233">
        <v>2</v>
      </c>
      <c r="R25" s="204"/>
      <c r="S25" s="204"/>
      <c r="T25" s="204"/>
      <c r="U25" s="204"/>
      <c r="V25" s="204"/>
      <c r="W25" s="204"/>
      <c r="X25" s="204"/>
      <c r="Y25" s="204"/>
      <c r="Z25" s="204"/>
      <c r="AA25" s="204"/>
      <c r="AB25" s="205">
        <f>H25+I25+J25+K25+L25+M25+N25+O25+P25+Q25</f>
        <v>11</v>
      </c>
      <c r="AC25" s="206">
        <f>J25+L25+N25+P25</f>
        <v>2</v>
      </c>
      <c r="AD25" s="206">
        <f>K25+M25+O25+Q25</f>
        <v>9</v>
      </c>
    </row>
    <row r="26" spans="1:30" ht="63.75" x14ac:dyDescent="0.2">
      <c r="A26" s="200">
        <v>2</v>
      </c>
      <c r="B26" s="141" t="s">
        <v>934</v>
      </c>
      <c r="C26" s="141" t="s">
        <v>567</v>
      </c>
      <c r="D26" s="185" t="s">
        <v>707</v>
      </c>
      <c r="E26" s="7" t="s">
        <v>826</v>
      </c>
      <c r="F26" s="7" t="s">
        <v>530</v>
      </c>
      <c r="G26" s="7" t="s">
        <v>719</v>
      </c>
      <c r="H26" s="1085"/>
      <c r="I26" s="1085"/>
      <c r="J26" s="1242">
        <v>5</v>
      </c>
      <c r="K26" s="1241">
        <v>7</v>
      </c>
      <c r="L26" s="1234">
        <v>75</v>
      </c>
      <c r="M26" s="1235">
        <v>196</v>
      </c>
      <c r="N26" s="1235">
        <v>104</v>
      </c>
      <c r="O26" s="1235">
        <v>370</v>
      </c>
      <c r="P26" s="1234">
        <v>135</v>
      </c>
      <c r="Q26" s="1234">
        <v>405</v>
      </c>
      <c r="R26" s="51"/>
      <c r="S26" s="51"/>
      <c r="T26" s="51"/>
      <c r="U26" s="51"/>
      <c r="V26" s="51"/>
      <c r="W26" s="51"/>
      <c r="X26" s="51"/>
      <c r="Y26" s="51"/>
      <c r="Z26" s="51"/>
      <c r="AA26" s="51"/>
      <c r="AB26" s="205">
        <f t="shared" ref="AB26:AB33" si="6">H26+I26+J26+K26+L26+M26+N26+O26+P26+Q26</f>
        <v>1297</v>
      </c>
      <c r="AC26" s="206">
        <f t="shared" ref="AC26:AC33" si="7">J26+L26+N26+P26</f>
        <v>319</v>
      </c>
      <c r="AD26" s="206">
        <f t="shared" ref="AD26:AD33" si="8">K26+M26+O26+Q26</f>
        <v>978</v>
      </c>
    </row>
    <row r="27" spans="1:30" ht="13.5" customHeight="1" x14ac:dyDescent="0.2">
      <c r="A27" s="200">
        <v>2</v>
      </c>
      <c r="B27" s="141" t="s">
        <v>934</v>
      </c>
      <c r="C27" s="141" t="s">
        <v>567</v>
      </c>
      <c r="D27" s="185" t="s">
        <v>707</v>
      </c>
      <c r="E27" s="7" t="s">
        <v>827</v>
      </c>
      <c r="F27" s="7" t="s">
        <v>531</v>
      </c>
      <c r="G27" s="7" t="s">
        <v>719</v>
      </c>
      <c r="H27" s="1085"/>
      <c r="I27" s="1085"/>
      <c r="J27" s="1234">
        <v>0</v>
      </c>
      <c r="K27" s="1234">
        <v>0</v>
      </c>
      <c r="L27" s="1234">
        <v>0</v>
      </c>
      <c r="M27" s="1234">
        <v>1</v>
      </c>
      <c r="N27" s="1234">
        <v>0</v>
      </c>
      <c r="O27" s="1234">
        <v>0</v>
      </c>
      <c r="P27" s="1236">
        <v>0</v>
      </c>
      <c r="Q27" s="1236">
        <v>0</v>
      </c>
      <c r="R27" s="51"/>
      <c r="S27" s="51"/>
      <c r="T27" s="51"/>
      <c r="U27" s="51"/>
      <c r="V27" s="51"/>
      <c r="W27" s="51"/>
      <c r="X27" s="51"/>
      <c r="Y27" s="51"/>
      <c r="Z27" s="51"/>
      <c r="AA27" s="51"/>
      <c r="AB27" s="205">
        <f t="shared" si="6"/>
        <v>1</v>
      </c>
      <c r="AC27" s="206">
        <f t="shared" si="7"/>
        <v>0</v>
      </c>
      <c r="AD27" s="206">
        <f t="shared" si="8"/>
        <v>1</v>
      </c>
    </row>
    <row r="28" spans="1:30" ht="27" customHeight="1" x14ac:dyDescent="0.2">
      <c r="A28" s="200">
        <v>2</v>
      </c>
      <c r="B28" s="141" t="s">
        <v>934</v>
      </c>
      <c r="C28" s="141" t="s">
        <v>567</v>
      </c>
      <c r="D28" s="185" t="s">
        <v>707</v>
      </c>
      <c r="E28" s="7" t="s">
        <v>828</v>
      </c>
      <c r="F28" s="7" t="s">
        <v>532</v>
      </c>
      <c r="G28" s="7" t="s">
        <v>719</v>
      </c>
      <c r="H28" s="1085"/>
      <c r="I28" s="1085"/>
      <c r="J28" s="1241">
        <v>0</v>
      </c>
      <c r="K28" s="1242">
        <v>4</v>
      </c>
      <c r="L28" s="1235">
        <v>54</v>
      </c>
      <c r="M28" s="1234">
        <v>116</v>
      </c>
      <c r="N28" s="1235">
        <v>56</v>
      </c>
      <c r="O28" s="1235">
        <v>167</v>
      </c>
      <c r="P28" s="1236">
        <v>69</v>
      </c>
      <c r="Q28" s="1236">
        <v>151</v>
      </c>
      <c r="R28" s="51"/>
      <c r="S28" s="51"/>
      <c r="T28" s="51"/>
      <c r="U28" s="51"/>
      <c r="V28" s="51"/>
      <c r="W28" s="51"/>
      <c r="X28" s="51"/>
      <c r="Y28" s="51"/>
      <c r="Z28" s="51"/>
      <c r="AA28" s="51"/>
      <c r="AB28" s="205">
        <f t="shared" si="6"/>
        <v>617</v>
      </c>
      <c r="AC28" s="206">
        <f t="shared" si="7"/>
        <v>179</v>
      </c>
      <c r="AD28" s="206">
        <f t="shared" si="8"/>
        <v>438</v>
      </c>
    </row>
    <row r="29" spans="1:30" ht="51" x14ac:dyDescent="0.2">
      <c r="A29" s="200">
        <v>2</v>
      </c>
      <c r="B29" s="141" t="s">
        <v>934</v>
      </c>
      <c r="C29" s="141" t="s">
        <v>567</v>
      </c>
      <c r="D29" s="185" t="s">
        <v>707</v>
      </c>
      <c r="E29" s="7" t="s">
        <v>829</v>
      </c>
      <c r="F29" s="7" t="s">
        <v>533</v>
      </c>
      <c r="G29" s="7" t="s">
        <v>719</v>
      </c>
      <c r="H29" s="1085"/>
      <c r="I29" s="1085"/>
      <c r="J29" s="1242">
        <v>5</v>
      </c>
      <c r="K29" s="1241">
        <v>9</v>
      </c>
      <c r="L29" s="1235">
        <v>118</v>
      </c>
      <c r="M29" s="1235">
        <v>292</v>
      </c>
      <c r="N29" s="1235">
        <v>146</v>
      </c>
      <c r="O29" s="1235">
        <v>490</v>
      </c>
      <c r="P29" s="1236">
        <v>183</v>
      </c>
      <c r="Q29" s="1236">
        <v>507</v>
      </c>
      <c r="R29" s="51"/>
      <c r="S29" s="51"/>
      <c r="T29" s="51"/>
      <c r="U29" s="51"/>
      <c r="V29" s="51"/>
      <c r="W29" s="51"/>
      <c r="X29" s="51"/>
      <c r="Y29" s="51"/>
      <c r="Z29" s="51"/>
      <c r="AA29" s="51"/>
      <c r="AB29" s="205">
        <f t="shared" si="6"/>
        <v>1750</v>
      </c>
      <c r="AC29" s="206">
        <f t="shared" si="7"/>
        <v>452</v>
      </c>
      <c r="AD29" s="206">
        <f t="shared" si="8"/>
        <v>1298</v>
      </c>
    </row>
    <row r="30" spans="1:30" ht="26.25" customHeight="1" x14ac:dyDescent="0.2">
      <c r="A30" s="200">
        <v>2</v>
      </c>
      <c r="B30" s="141" t="s">
        <v>934</v>
      </c>
      <c r="C30" s="141" t="s">
        <v>567</v>
      </c>
      <c r="D30" s="185" t="s">
        <v>707</v>
      </c>
      <c r="E30" s="7" t="s">
        <v>830</v>
      </c>
      <c r="F30" s="7" t="s">
        <v>534</v>
      </c>
      <c r="G30" s="7" t="s">
        <v>719</v>
      </c>
      <c r="H30" s="1085"/>
      <c r="I30" s="1085"/>
      <c r="J30" s="1234">
        <v>0</v>
      </c>
      <c r="K30" s="1234">
        <v>0</v>
      </c>
      <c r="L30" s="1235">
        <v>44</v>
      </c>
      <c r="M30" s="1235">
        <v>112</v>
      </c>
      <c r="N30" s="1234">
        <v>59</v>
      </c>
      <c r="O30" s="1235">
        <v>175</v>
      </c>
      <c r="P30" s="1236">
        <v>75</v>
      </c>
      <c r="Q30" s="1236">
        <v>233</v>
      </c>
      <c r="R30" s="51"/>
      <c r="S30" s="51"/>
      <c r="T30" s="51"/>
      <c r="U30" s="51"/>
      <c r="V30" s="51"/>
      <c r="W30" s="51"/>
      <c r="X30" s="51"/>
      <c r="Y30" s="51"/>
      <c r="Z30" s="51"/>
      <c r="AA30" s="51"/>
      <c r="AB30" s="205">
        <f t="shared" si="6"/>
        <v>698</v>
      </c>
      <c r="AC30" s="206">
        <f t="shared" si="7"/>
        <v>178</v>
      </c>
      <c r="AD30" s="206">
        <f t="shared" si="8"/>
        <v>520</v>
      </c>
    </row>
    <row r="31" spans="1:30" ht="27" customHeight="1" x14ac:dyDescent="0.2">
      <c r="A31" s="200">
        <v>2</v>
      </c>
      <c r="B31" s="141" t="s">
        <v>934</v>
      </c>
      <c r="C31" s="141" t="s">
        <v>567</v>
      </c>
      <c r="D31" s="185" t="s">
        <v>707</v>
      </c>
      <c r="E31" s="7" t="s">
        <v>831</v>
      </c>
      <c r="F31" s="7" t="s">
        <v>535</v>
      </c>
      <c r="G31" s="7" t="s">
        <v>719</v>
      </c>
      <c r="H31" s="1085"/>
      <c r="I31" s="1085"/>
      <c r="J31" s="1234">
        <v>0</v>
      </c>
      <c r="K31" s="1234">
        <v>0</v>
      </c>
      <c r="L31" s="1234">
        <v>3</v>
      </c>
      <c r="M31" s="1234">
        <v>9</v>
      </c>
      <c r="N31" s="1234">
        <v>15</v>
      </c>
      <c r="O31" s="1235">
        <v>29</v>
      </c>
      <c r="P31" s="1236">
        <v>11</v>
      </c>
      <c r="Q31" s="1236">
        <v>14</v>
      </c>
      <c r="R31" s="51"/>
      <c r="S31" s="51"/>
      <c r="T31" s="51"/>
      <c r="U31" s="51"/>
      <c r="V31" s="51"/>
      <c r="W31" s="51"/>
      <c r="X31" s="51"/>
      <c r="Y31" s="51"/>
      <c r="Z31" s="51"/>
      <c r="AA31" s="51"/>
      <c r="AB31" s="205">
        <f t="shared" si="6"/>
        <v>81</v>
      </c>
      <c r="AC31" s="206">
        <f t="shared" si="7"/>
        <v>29</v>
      </c>
      <c r="AD31" s="206">
        <f t="shared" si="8"/>
        <v>52</v>
      </c>
    </row>
    <row r="32" spans="1:30" ht="38.25" customHeight="1" x14ac:dyDescent="0.2">
      <c r="A32" s="200">
        <v>2</v>
      </c>
      <c r="B32" s="141" t="s">
        <v>934</v>
      </c>
      <c r="C32" s="141" t="s">
        <v>567</v>
      </c>
      <c r="D32" s="185" t="s">
        <v>707</v>
      </c>
      <c r="E32" s="7" t="s">
        <v>832</v>
      </c>
      <c r="F32" s="7" t="s">
        <v>536</v>
      </c>
      <c r="G32" s="7" t="s">
        <v>719</v>
      </c>
      <c r="H32" s="1085"/>
      <c r="I32" s="1085"/>
      <c r="J32" s="1234">
        <v>0</v>
      </c>
      <c r="K32" s="1234">
        <v>0</v>
      </c>
      <c r="L32" s="1234">
        <v>1</v>
      </c>
      <c r="M32" s="1234">
        <v>5</v>
      </c>
      <c r="N32" s="1234">
        <v>3</v>
      </c>
      <c r="O32" s="1234">
        <v>8</v>
      </c>
      <c r="P32" s="1236">
        <v>6</v>
      </c>
      <c r="Q32" s="1236">
        <v>14</v>
      </c>
      <c r="R32" s="51"/>
      <c r="S32" s="51"/>
      <c r="T32" s="51"/>
      <c r="U32" s="51"/>
      <c r="V32" s="51"/>
      <c r="W32" s="51"/>
      <c r="X32" s="51"/>
      <c r="Y32" s="51"/>
      <c r="Z32" s="51"/>
      <c r="AA32" s="51"/>
      <c r="AB32" s="205">
        <f t="shared" si="6"/>
        <v>37</v>
      </c>
      <c r="AC32" s="206">
        <f t="shared" si="7"/>
        <v>10</v>
      </c>
      <c r="AD32" s="206">
        <f t="shared" si="8"/>
        <v>27</v>
      </c>
    </row>
    <row r="33" spans="1:30" ht="43.9" customHeight="1" thickBot="1" x14ac:dyDescent="0.25">
      <c r="A33" s="216">
        <v>2</v>
      </c>
      <c r="B33" s="217" t="s">
        <v>934</v>
      </c>
      <c r="C33" s="217" t="s">
        <v>567</v>
      </c>
      <c r="D33" s="218" t="s">
        <v>707</v>
      </c>
      <c r="E33" s="207" t="s">
        <v>833</v>
      </c>
      <c r="F33" s="207" t="s">
        <v>537</v>
      </c>
      <c r="G33" s="207" t="s">
        <v>719</v>
      </c>
      <c r="H33" s="1086"/>
      <c r="I33" s="1086"/>
      <c r="J33" s="1238">
        <v>0</v>
      </c>
      <c r="K33" s="1238">
        <v>0</v>
      </c>
      <c r="L33" s="1243">
        <v>44</v>
      </c>
      <c r="M33" s="1243">
        <v>112</v>
      </c>
      <c r="N33" s="1238">
        <v>59</v>
      </c>
      <c r="O33" s="1243">
        <v>171</v>
      </c>
      <c r="P33" s="1239">
        <v>73</v>
      </c>
      <c r="Q33" s="1239">
        <v>231</v>
      </c>
      <c r="R33" s="209"/>
      <c r="S33" s="209"/>
      <c r="T33" s="209"/>
      <c r="U33" s="209"/>
      <c r="V33" s="209"/>
      <c r="W33" s="209"/>
      <c r="X33" s="209"/>
      <c r="Y33" s="209"/>
      <c r="Z33" s="209"/>
      <c r="AA33" s="209"/>
      <c r="AB33" s="210">
        <f t="shared" si="6"/>
        <v>690</v>
      </c>
      <c r="AC33" s="211">
        <f t="shared" si="7"/>
        <v>176</v>
      </c>
      <c r="AD33" s="211">
        <f t="shared" si="8"/>
        <v>514</v>
      </c>
    </row>
    <row r="34" spans="1:30" ht="30" customHeight="1" x14ac:dyDescent="0.2">
      <c r="A34" s="213">
        <v>2</v>
      </c>
      <c r="B34" s="213" t="s">
        <v>934</v>
      </c>
      <c r="C34" s="213" t="s">
        <v>566</v>
      </c>
      <c r="D34" s="214" t="s">
        <v>708</v>
      </c>
      <c r="E34" s="202" t="s">
        <v>825</v>
      </c>
      <c r="F34" s="202" t="s">
        <v>529</v>
      </c>
      <c r="G34" s="202" t="s">
        <v>719</v>
      </c>
      <c r="H34" s="1087"/>
      <c r="I34" s="1087"/>
      <c r="J34" s="1233">
        <v>0</v>
      </c>
      <c r="K34" s="1233">
        <v>0</v>
      </c>
      <c r="L34" s="1233">
        <v>0</v>
      </c>
      <c r="M34" s="1233">
        <v>0</v>
      </c>
      <c r="N34" s="1233">
        <v>0</v>
      </c>
      <c r="O34" s="1233">
        <v>1</v>
      </c>
      <c r="P34" s="1233">
        <v>0</v>
      </c>
      <c r="Q34" s="1233">
        <v>2</v>
      </c>
      <c r="R34" s="204"/>
      <c r="S34" s="204"/>
      <c r="T34" s="204"/>
      <c r="U34" s="204"/>
      <c r="V34" s="204"/>
      <c r="W34" s="204"/>
      <c r="X34" s="204"/>
      <c r="Y34" s="204"/>
      <c r="Z34" s="204"/>
      <c r="AA34" s="204"/>
      <c r="AB34" s="205">
        <f>H34+I34+J34+K34+L34+M34+N34+O34+P34+Q34</f>
        <v>3</v>
      </c>
      <c r="AC34" s="206">
        <f>J34+L34+N34+P34</f>
        <v>0</v>
      </c>
      <c r="AD34" s="206">
        <f>K34+M34+O34+Q34</f>
        <v>3</v>
      </c>
    </row>
    <row r="35" spans="1:30" ht="63.75" x14ac:dyDescent="0.2">
      <c r="A35" s="141">
        <v>2</v>
      </c>
      <c r="B35" s="141" t="s">
        <v>934</v>
      </c>
      <c r="C35" s="141" t="s">
        <v>566</v>
      </c>
      <c r="D35" s="185" t="s">
        <v>708</v>
      </c>
      <c r="E35" s="7" t="s">
        <v>826</v>
      </c>
      <c r="F35" s="7" t="s">
        <v>530</v>
      </c>
      <c r="G35" s="7" t="s">
        <v>719</v>
      </c>
      <c r="H35" s="1085"/>
      <c r="I35" s="1085"/>
      <c r="J35" s="1241">
        <v>0</v>
      </c>
      <c r="K35" s="1241">
        <v>0</v>
      </c>
      <c r="L35" s="1234">
        <v>10</v>
      </c>
      <c r="M35" s="1235">
        <v>32</v>
      </c>
      <c r="N35" s="1234">
        <v>13</v>
      </c>
      <c r="O35" s="1235">
        <v>68</v>
      </c>
      <c r="P35" s="1234">
        <v>21</v>
      </c>
      <c r="Q35" s="1234">
        <v>97</v>
      </c>
      <c r="R35" s="51"/>
      <c r="S35" s="51"/>
      <c r="T35" s="51"/>
      <c r="U35" s="51"/>
      <c r="V35" s="51"/>
      <c r="W35" s="51"/>
      <c r="X35" s="51"/>
      <c r="Y35" s="51"/>
      <c r="Z35" s="51"/>
      <c r="AA35" s="51"/>
      <c r="AB35" s="205">
        <f t="shared" ref="AB35:AB42" si="9">H35+I35+J35+K35+L35+M35+N35+O35+P35+Q35</f>
        <v>241</v>
      </c>
      <c r="AC35" s="206">
        <f t="shared" ref="AC35:AC42" si="10">J35+L35+N35+P35</f>
        <v>44</v>
      </c>
      <c r="AD35" s="206">
        <f t="shared" ref="AD35:AD42" si="11">K35+M35+O35+Q35</f>
        <v>197</v>
      </c>
    </row>
    <row r="36" spans="1:30" ht="14.25" customHeight="1" x14ac:dyDescent="0.2">
      <c r="A36" s="141">
        <v>2</v>
      </c>
      <c r="B36" s="141" t="s">
        <v>934</v>
      </c>
      <c r="C36" s="141" t="s">
        <v>566</v>
      </c>
      <c r="D36" s="185" t="s">
        <v>708</v>
      </c>
      <c r="E36" s="7" t="s">
        <v>827</v>
      </c>
      <c r="F36" s="7" t="s">
        <v>531</v>
      </c>
      <c r="G36" s="7" t="s">
        <v>719</v>
      </c>
      <c r="H36" s="1085"/>
      <c r="I36" s="1085"/>
      <c r="J36" s="1241">
        <v>4</v>
      </c>
      <c r="K36" s="1242">
        <v>26</v>
      </c>
      <c r="L36" s="1235">
        <v>19</v>
      </c>
      <c r="M36" s="1235">
        <v>90</v>
      </c>
      <c r="N36" s="1234">
        <v>19</v>
      </c>
      <c r="O36" s="1234">
        <v>147</v>
      </c>
      <c r="P36" s="1236">
        <v>14</v>
      </c>
      <c r="Q36" s="1236">
        <v>99</v>
      </c>
      <c r="R36" s="51"/>
      <c r="S36" s="51"/>
      <c r="T36" s="51"/>
      <c r="U36" s="51"/>
      <c r="V36" s="51"/>
      <c r="W36" s="51"/>
      <c r="X36" s="51"/>
      <c r="Y36" s="51"/>
      <c r="Z36" s="51"/>
      <c r="AA36" s="51"/>
      <c r="AB36" s="205">
        <f t="shared" si="9"/>
        <v>418</v>
      </c>
      <c r="AC36" s="206">
        <f t="shared" si="10"/>
        <v>56</v>
      </c>
      <c r="AD36" s="206">
        <f t="shared" si="11"/>
        <v>362</v>
      </c>
    </row>
    <row r="37" spans="1:30" ht="27.75" customHeight="1" x14ac:dyDescent="0.2">
      <c r="A37" s="141">
        <v>2</v>
      </c>
      <c r="B37" s="141" t="s">
        <v>934</v>
      </c>
      <c r="C37" s="141" t="s">
        <v>566</v>
      </c>
      <c r="D37" s="185" t="s">
        <v>708</v>
      </c>
      <c r="E37" s="7" t="s">
        <v>828</v>
      </c>
      <c r="F37" s="7" t="s">
        <v>532</v>
      </c>
      <c r="G37" s="7" t="s">
        <v>719</v>
      </c>
      <c r="H37" s="1085"/>
      <c r="I37" s="1085"/>
      <c r="J37" s="1241">
        <v>1</v>
      </c>
      <c r="K37" s="1241">
        <v>2</v>
      </c>
      <c r="L37" s="1234">
        <v>21</v>
      </c>
      <c r="M37" s="1235">
        <v>42</v>
      </c>
      <c r="N37" s="1234">
        <v>43</v>
      </c>
      <c r="O37" s="1234">
        <v>65</v>
      </c>
      <c r="P37" s="1236">
        <v>48</v>
      </c>
      <c r="Q37" s="1236">
        <v>129</v>
      </c>
      <c r="R37" s="51"/>
      <c r="S37" s="51"/>
      <c r="T37" s="51"/>
      <c r="U37" s="51"/>
      <c r="V37" s="51"/>
      <c r="W37" s="51"/>
      <c r="X37" s="51"/>
      <c r="Y37" s="51"/>
      <c r="Z37" s="51"/>
      <c r="AA37" s="51"/>
      <c r="AB37" s="205">
        <f t="shared" si="9"/>
        <v>351</v>
      </c>
      <c r="AC37" s="206">
        <f t="shared" si="10"/>
        <v>113</v>
      </c>
      <c r="AD37" s="206">
        <f t="shared" si="11"/>
        <v>238</v>
      </c>
    </row>
    <row r="38" spans="1:30" ht="51" x14ac:dyDescent="0.2">
      <c r="A38" s="141">
        <v>2</v>
      </c>
      <c r="B38" s="141" t="s">
        <v>934</v>
      </c>
      <c r="C38" s="141" t="s">
        <v>566</v>
      </c>
      <c r="D38" s="185" t="s">
        <v>708</v>
      </c>
      <c r="E38" s="7" t="s">
        <v>829</v>
      </c>
      <c r="F38" s="7" t="s">
        <v>533</v>
      </c>
      <c r="G38" s="7" t="s">
        <v>719</v>
      </c>
      <c r="H38" s="1085"/>
      <c r="I38" s="1085"/>
      <c r="J38" s="1241">
        <v>3</v>
      </c>
      <c r="K38" s="1241">
        <v>5</v>
      </c>
      <c r="L38" s="1235">
        <v>30</v>
      </c>
      <c r="M38" s="1235">
        <v>39</v>
      </c>
      <c r="N38" s="1234">
        <v>52</v>
      </c>
      <c r="O38" s="1235">
        <v>78</v>
      </c>
      <c r="P38" s="1236">
        <v>63</v>
      </c>
      <c r="Q38" s="1236">
        <v>101</v>
      </c>
      <c r="R38" s="51"/>
      <c r="S38" s="51"/>
      <c r="T38" s="51"/>
      <c r="U38" s="51"/>
      <c r="V38" s="51"/>
      <c r="W38" s="51"/>
      <c r="X38" s="51"/>
      <c r="Y38" s="51"/>
      <c r="Z38" s="51"/>
      <c r="AA38" s="51"/>
      <c r="AB38" s="205">
        <f t="shared" si="9"/>
        <v>371</v>
      </c>
      <c r="AC38" s="206">
        <f t="shared" si="10"/>
        <v>148</v>
      </c>
      <c r="AD38" s="206">
        <f t="shared" si="11"/>
        <v>223</v>
      </c>
    </row>
    <row r="39" spans="1:30" ht="26.25" customHeight="1" x14ac:dyDescent="0.2">
      <c r="A39" s="141">
        <v>2</v>
      </c>
      <c r="B39" s="141" t="s">
        <v>934</v>
      </c>
      <c r="C39" s="141" t="s">
        <v>566</v>
      </c>
      <c r="D39" s="185" t="s">
        <v>708</v>
      </c>
      <c r="E39" s="7" t="s">
        <v>830</v>
      </c>
      <c r="F39" s="7" t="s">
        <v>534</v>
      </c>
      <c r="G39" s="7" t="s">
        <v>719</v>
      </c>
      <c r="H39" s="1085"/>
      <c r="I39" s="1085"/>
      <c r="J39" s="1234">
        <v>0</v>
      </c>
      <c r="K39" s="1234">
        <v>0</v>
      </c>
      <c r="L39" s="1234">
        <v>12</v>
      </c>
      <c r="M39" s="1235">
        <v>23</v>
      </c>
      <c r="N39" s="1235">
        <v>39</v>
      </c>
      <c r="O39" s="1235">
        <v>60</v>
      </c>
      <c r="P39" s="1236">
        <v>53</v>
      </c>
      <c r="Q39" s="1236">
        <v>102</v>
      </c>
      <c r="R39" s="51"/>
      <c r="S39" s="51"/>
      <c r="T39" s="51"/>
      <c r="U39" s="51"/>
      <c r="V39" s="51"/>
      <c r="W39" s="51"/>
      <c r="X39" s="51"/>
      <c r="Y39" s="51"/>
      <c r="Z39" s="51"/>
      <c r="AA39" s="51"/>
      <c r="AB39" s="205">
        <f t="shared" si="9"/>
        <v>289</v>
      </c>
      <c r="AC39" s="206">
        <f t="shared" si="10"/>
        <v>104</v>
      </c>
      <c r="AD39" s="206">
        <f t="shared" si="11"/>
        <v>185</v>
      </c>
    </row>
    <row r="40" spans="1:30" ht="27" customHeight="1" x14ac:dyDescent="0.2">
      <c r="A40" s="141">
        <v>2</v>
      </c>
      <c r="B40" s="141" t="s">
        <v>934</v>
      </c>
      <c r="C40" s="141" t="s">
        <v>566</v>
      </c>
      <c r="D40" s="185" t="s">
        <v>708</v>
      </c>
      <c r="E40" s="7" t="s">
        <v>831</v>
      </c>
      <c r="F40" s="7" t="s">
        <v>535</v>
      </c>
      <c r="G40" s="7" t="s">
        <v>719</v>
      </c>
      <c r="H40" s="1085"/>
      <c r="I40" s="1085"/>
      <c r="J40" s="1241">
        <v>0</v>
      </c>
      <c r="K40" s="1241">
        <v>0</v>
      </c>
      <c r="L40" s="1234">
        <v>0</v>
      </c>
      <c r="M40" s="1234">
        <v>0</v>
      </c>
      <c r="N40" s="1234">
        <v>0</v>
      </c>
      <c r="O40" s="1235">
        <v>15</v>
      </c>
      <c r="P40" s="1236">
        <v>1</v>
      </c>
      <c r="Q40" s="1236">
        <v>20</v>
      </c>
      <c r="R40" s="51"/>
      <c r="S40" s="51"/>
      <c r="T40" s="51"/>
      <c r="U40" s="51"/>
      <c r="V40" s="51"/>
      <c r="W40" s="51"/>
      <c r="X40" s="51"/>
      <c r="Y40" s="51"/>
      <c r="Z40" s="51"/>
      <c r="AA40" s="51"/>
      <c r="AB40" s="205">
        <f t="shared" si="9"/>
        <v>36</v>
      </c>
      <c r="AC40" s="206">
        <f t="shared" si="10"/>
        <v>1</v>
      </c>
      <c r="AD40" s="206">
        <f t="shared" si="11"/>
        <v>35</v>
      </c>
    </row>
    <row r="41" spans="1:30" ht="37.5" customHeight="1" x14ac:dyDescent="0.2">
      <c r="A41" s="141">
        <v>2</v>
      </c>
      <c r="B41" s="141" t="s">
        <v>934</v>
      </c>
      <c r="C41" s="141" t="s">
        <v>566</v>
      </c>
      <c r="D41" s="185" t="s">
        <v>708</v>
      </c>
      <c r="E41" s="7" t="s">
        <v>832</v>
      </c>
      <c r="F41" s="7" t="s">
        <v>536</v>
      </c>
      <c r="G41" s="7" t="s">
        <v>719</v>
      </c>
      <c r="H41" s="1085"/>
      <c r="I41" s="1085"/>
      <c r="J41" s="1234">
        <v>0</v>
      </c>
      <c r="K41" s="1234">
        <v>0</v>
      </c>
      <c r="L41" s="1234">
        <v>0</v>
      </c>
      <c r="M41" s="1234">
        <v>0</v>
      </c>
      <c r="N41" s="1234">
        <v>4</v>
      </c>
      <c r="O41" s="1234">
        <v>2</v>
      </c>
      <c r="P41" s="1236">
        <v>4</v>
      </c>
      <c r="Q41" s="1236">
        <v>2</v>
      </c>
      <c r="R41" s="51"/>
      <c r="S41" s="51"/>
      <c r="T41" s="51"/>
      <c r="U41" s="51"/>
      <c r="V41" s="51"/>
      <c r="W41" s="51"/>
      <c r="X41" s="51"/>
      <c r="Y41" s="51"/>
      <c r="Z41" s="51"/>
      <c r="AA41" s="51"/>
      <c r="AB41" s="205">
        <f t="shared" si="9"/>
        <v>12</v>
      </c>
      <c r="AC41" s="206">
        <f t="shared" si="10"/>
        <v>8</v>
      </c>
      <c r="AD41" s="206">
        <f t="shared" si="11"/>
        <v>4</v>
      </c>
    </row>
    <row r="42" spans="1:30" ht="39.75" customHeight="1" thickBot="1" x14ac:dyDescent="0.25">
      <c r="A42" s="217">
        <v>2</v>
      </c>
      <c r="B42" s="217" t="s">
        <v>934</v>
      </c>
      <c r="C42" s="217" t="s">
        <v>566</v>
      </c>
      <c r="D42" s="218" t="s">
        <v>708</v>
      </c>
      <c r="E42" s="207" t="s">
        <v>833</v>
      </c>
      <c r="F42" s="207" t="s">
        <v>537</v>
      </c>
      <c r="G42" s="207" t="s">
        <v>719</v>
      </c>
      <c r="H42" s="1086"/>
      <c r="I42" s="1086"/>
      <c r="J42" s="1238">
        <v>0</v>
      </c>
      <c r="K42" s="1238">
        <v>0</v>
      </c>
      <c r="L42" s="1238">
        <v>8</v>
      </c>
      <c r="M42" s="1238">
        <v>6</v>
      </c>
      <c r="N42" s="1243">
        <v>38</v>
      </c>
      <c r="O42" s="1238">
        <v>22</v>
      </c>
      <c r="P42" s="1239">
        <v>50</v>
      </c>
      <c r="Q42" s="1239">
        <v>41</v>
      </c>
      <c r="R42" s="209"/>
      <c r="S42" s="209"/>
      <c r="T42" s="209"/>
      <c r="U42" s="209"/>
      <c r="V42" s="209"/>
      <c r="W42" s="209"/>
      <c r="X42" s="209"/>
      <c r="Y42" s="209"/>
      <c r="Z42" s="209"/>
      <c r="AA42" s="209"/>
      <c r="AB42" s="210">
        <f t="shared" si="9"/>
        <v>165</v>
      </c>
      <c r="AC42" s="211">
        <f t="shared" si="10"/>
        <v>96</v>
      </c>
      <c r="AD42" s="211">
        <f t="shared" si="11"/>
        <v>69</v>
      </c>
    </row>
    <row r="43" spans="1:30" ht="27" customHeight="1" x14ac:dyDescent="0.2">
      <c r="A43" s="212">
        <v>3</v>
      </c>
      <c r="B43" s="213" t="s">
        <v>964</v>
      </c>
      <c r="C43" s="219" t="s">
        <v>522</v>
      </c>
      <c r="D43" s="220" t="s">
        <v>706</v>
      </c>
      <c r="E43" s="202" t="s">
        <v>825</v>
      </c>
      <c r="F43" s="202" t="s">
        <v>529</v>
      </c>
      <c r="G43" s="202" t="s">
        <v>719</v>
      </c>
      <c r="H43" s="1085"/>
      <c r="I43" s="1085"/>
      <c r="J43" s="1241">
        <v>0</v>
      </c>
      <c r="K43" s="1241">
        <v>0</v>
      </c>
      <c r="L43" s="1234">
        <v>0</v>
      </c>
      <c r="M43" s="1234">
        <v>0</v>
      </c>
      <c r="N43" s="1234">
        <v>0</v>
      </c>
      <c r="O43" s="1235">
        <v>0</v>
      </c>
      <c r="P43" s="1234">
        <v>0</v>
      </c>
      <c r="Q43" s="1234">
        <v>0</v>
      </c>
      <c r="R43" s="204"/>
      <c r="S43" s="204"/>
      <c r="T43" s="204"/>
      <c r="U43" s="204"/>
      <c r="V43" s="204"/>
      <c r="W43" s="204"/>
      <c r="X43" s="204"/>
      <c r="Y43" s="204"/>
      <c r="Z43" s="204"/>
      <c r="AA43" s="204"/>
      <c r="AB43" s="205">
        <f>H43+I43+J43+K43+L43+M43+N43+O43+P43+Q43</f>
        <v>0</v>
      </c>
      <c r="AC43" s="206">
        <f>J43+L43+N43+P43</f>
        <v>0</v>
      </c>
      <c r="AD43" s="206">
        <f>K43+M43+O43+Q43</f>
        <v>0</v>
      </c>
    </row>
    <row r="44" spans="1:30" ht="63.75" x14ac:dyDescent="0.2">
      <c r="A44" s="200">
        <v>3</v>
      </c>
      <c r="B44" s="141" t="s">
        <v>964</v>
      </c>
      <c r="C44" s="172" t="s">
        <v>522</v>
      </c>
      <c r="D44" s="173" t="s">
        <v>706</v>
      </c>
      <c r="E44" s="7" t="s">
        <v>826</v>
      </c>
      <c r="F44" s="7" t="s">
        <v>530</v>
      </c>
      <c r="G44" s="7" t="s">
        <v>719</v>
      </c>
      <c r="H44" s="1085"/>
      <c r="I44" s="1085"/>
      <c r="J44" s="1241">
        <v>1</v>
      </c>
      <c r="K44" s="1241">
        <v>2</v>
      </c>
      <c r="L44" s="1235">
        <v>21</v>
      </c>
      <c r="M44" s="1235">
        <v>35</v>
      </c>
      <c r="N44" s="1235">
        <v>121</v>
      </c>
      <c r="O44" s="1235">
        <v>211</v>
      </c>
      <c r="P44" s="1234">
        <v>202</v>
      </c>
      <c r="Q44" s="1234">
        <v>359</v>
      </c>
      <c r="R44" s="51"/>
      <c r="S44" s="51"/>
      <c r="T44" s="51"/>
      <c r="U44" s="51"/>
      <c r="V44" s="51"/>
      <c r="W44" s="51"/>
      <c r="X44" s="51"/>
      <c r="Y44" s="51"/>
      <c r="Z44" s="51"/>
      <c r="AA44" s="51"/>
      <c r="AB44" s="205">
        <f t="shared" ref="AB44:AB51" si="12">H44+I44+J44+K44+L44+M44+N44+O44+P44+Q44</f>
        <v>952</v>
      </c>
      <c r="AC44" s="206">
        <f t="shared" ref="AC44:AC51" si="13">J44+L44+N44+P44</f>
        <v>345</v>
      </c>
      <c r="AD44" s="206">
        <f t="shared" ref="AD44:AD51" si="14">K44+M44+O44+Q44</f>
        <v>607</v>
      </c>
    </row>
    <row r="45" spans="1:30" ht="15" customHeight="1" x14ac:dyDescent="0.2">
      <c r="A45" s="200">
        <v>3</v>
      </c>
      <c r="B45" s="141" t="s">
        <v>964</v>
      </c>
      <c r="C45" s="172" t="s">
        <v>522</v>
      </c>
      <c r="D45" s="173" t="s">
        <v>706</v>
      </c>
      <c r="E45" s="7" t="s">
        <v>827</v>
      </c>
      <c r="F45" s="7" t="s">
        <v>531</v>
      </c>
      <c r="G45" s="7" t="s">
        <v>719</v>
      </c>
      <c r="H45" s="1085"/>
      <c r="I45" s="1085"/>
      <c r="J45" s="1241">
        <v>0</v>
      </c>
      <c r="K45" s="1242">
        <v>0</v>
      </c>
      <c r="L45" s="1235">
        <v>102</v>
      </c>
      <c r="M45" s="1235">
        <v>34</v>
      </c>
      <c r="N45" s="1235">
        <v>214</v>
      </c>
      <c r="O45" s="1235">
        <v>180</v>
      </c>
      <c r="P45" s="1236">
        <v>160</v>
      </c>
      <c r="Q45" s="1236">
        <v>156</v>
      </c>
      <c r="R45" s="51"/>
      <c r="S45" s="51"/>
      <c r="T45" s="51"/>
      <c r="U45" s="51"/>
      <c r="V45" s="51"/>
      <c r="W45" s="51"/>
      <c r="X45" s="51"/>
      <c r="Y45" s="51"/>
      <c r="Z45" s="51"/>
      <c r="AA45" s="51"/>
      <c r="AB45" s="205">
        <f t="shared" si="12"/>
        <v>846</v>
      </c>
      <c r="AC45" s="206">
        <f t="shared" si="13"/>
        <v>476</v>
      </c>
      <c r="AD45" s="206">
        <f t="shared" si="14"/>
        <v>370</v>
      </c>
    </row>
    <row r="46" spans="1:30" ht="27" customHeight="1" x14ac:dyDescent="0.2">
      <c r="A46" s="200">
        <v>3</v>
      </c>
      <c r="B46" s="141" t="s">
        <v>964</v>
      </c>
      <c r="C46" s="172" t="s">
        <v>522</v>
      </c>
      <c r="D46" s="173" t="s">
        <v>706</v>
      </c>
      <c r="E46" s="7" t="s">
        <v>828</v>
      </c>
      <c r="F46" s="7" t="s">
        <v>532</v>
      </c>
      <c r="G46" s="7" t="s">
        <v>719</v>
      </c>
      <c r="H46" s="1085"/>
      <c r="I46" s="1085"/>
      <c r="J46" s="1241">
        <v>13</v>
      </c>
      <c r="K46" s="1241">
        <v>11</v>
      </c>
      <c r="L46" s="1235">
        <v>395</v>
      </c>
      <c r="M46" s="1235">
        <v>434</v>
      </c>
      <c r="N46" s="1235">
        <v>865</v>
      </c>
      <c r="O46" s="1235">
        <v>1198</v>
      </c>
      <c r="P46" s="1236">
        <v>1267</v>
      </c>
      <c r="Q46" s="1236">
        <v>1648</v>
      </c>
      <c r="R46" s="51"/>
      <c r="S46" s="51"/>
      <c r="T46" s="51"/>
      <c r="U46" s="51"/>
      <c r="V46" s="51"/>
      <c r="W46" s="51"/>
      <c r="X46" s="51"/>
      <c r="Y46" s="51"/>
      <c r="Z46" s="51"/>
      <c r="AA46" s="51"/>
      <c r="AB46" s="205">
        <f t="shared" si="12"/>
        <v>5831</v>
      </c>
      <c r="AC46" s="206">
        <f t="shared" si="13"/>
        <v>2540</v>
      </c>
      <c r="AD46" s="206">
        <f t="shared" si="14"/>
        <v>3291</v>
      </c>
    </row>
    <row r="47" spans="1:30" ht="51.75" customHeight="1" x14ac:dyDescent="0.2">
      <c r="A47" s="200">
        <v>3</v>
      </c>
      <c r="B47" s="141" t="s">
        <v>964</v>
      </c>
      <c r="C47" s="172" t="s">
        <v>522</v>
      </c>
      <c r="D47" s="173" t="s">
        <v>706</v>
      </c>
      <c r="E47" s="7" t="s">
        <v>829</v>
      </c>
      <c r="F47" s="7" t="s">
        <v>533</v>
      </c>
      <c r="G47" s="7" t="s">
        <v>719</v>
      </c>
      <c r="H47" s="1085"/>
      <c r="I47" s="1085"/>
      <c r="J47" s="1242">
        <v>5</v>
      </c>
      <c r="K47" s="1241">
        <v>5</v>
      </c>
      <c r="L47" s="1235">
        <v>313</v>
      </c>
      <c r="M47" s="1235">
        <v>244</v>
      </c>
      <c r="N47" s="1235">
        <v>750</v>
      </c>
      <c r="O47" s="1235">
        <v>870</v>
      </c>
      <c r="P47" s="1236">
        <v>1131</v>
      </c>
      <c r="Q47" s="1236">
        <v>1326</v>
      </c>
      <c r="R47" s="51"/>
      <c r="S47" s="51"/>
      <c r="T47" s="51"/>
      <c r="U47" s="51"/>
      <c r="V47" s="51"/>
      <c r="W47" s="51"/>
      <c r="X47" s="51"/>
      <c r="Y47" s="51"/>
      <c r="Z47" s="51"/>
      <c r="AA47" s="51"/>
      <c r="AB47" s="205">
        <f t="shared" si="12"/>
        <v>4644</v>
      </c>
      <c r="AC47" s="206">
        <f t="shared" si="13"/>
        <v>2199</v>
      </c>
      <c r="AD47" s="206">
        <f t="shared" si="14"/>
        <v>2445</v>
      </c>
    </row>
    <row r="48" spans="1:30" ht="27" customHeight="1" x14ac:dyDescent="0.2">
      <c r="A48" s="200">
        <v>3</v>
      </c>
      <c r="B48" s="141" t="s">
        <v>964</v>
      </c>
      <c r="C48" s="172" t="s">
        <v>522</v>
      </c>
      <c r="D48" s="173" t="s">
        <v>706</v>
      </c>
      <c r="E48" s="7" t="s">
        <v>830</v>
      </c>
      <c r="F48" s="7" t="s">
        <v>534</v>
      </c>
      <c r="G48" s="7" t="s">
        <v>719</v>
      </c>
      <c r="H48" s="1085"/>
      <c r="I48" s="1085"/>
      <c r="J48" s="1241">
        <v>9</v>
      </c>
      <c r="K48" s="1241">
        <v>10</v>
      </c>
      <c r="L48" s="1235">
        <v>238</v>
      </c>
      <c r="M48" s="1235">
        <v>274</v>
      </c>
      <c r="N48" s="1235">
        <v>884</v>
      </c>
      <c r="O48" s="1235">
        <v>1111</v>
      </c>
      <c r="P48" s="1236">
        <v>1281</v>
      </c>
      <c r="Q48" s="1236">
        <v>1872</v>
      </c>
      <c r="R48" s="51"/>
      <c r="S48" s="51"/>
      <c r="T48" s="51"/>
      <c r="U48" s="51"/>
      <c r="V48" s="51"/>
      <c r="W48" s="51"/>
      <c r="X48" s="51"/>
      <c r="Y48" s="51"/>
      <c r="Z48" s="51"/>
      <c r="AA48" s="51"/>
      <c r="AB48" s="205">
        <f t="shared" si="12"/>
        <v>5679</v>
      </c>
      <c r="AC48" s="206">
        <f t="shared" si="13"/>
        <v>2412</v>
      </c>
      <c r="AD48" s="206">
        <f t="shared" si="14"/>
        <v>3267</v>
      </c>
    </row>
    <row r="49" spans="1:30" ht="27" customHeight="1" x14ac:dyDescent="0.2">
      <c r="A49" s="200">
        <v>3</v>
      </c>
      <c r="B49" s="141" t="s">
        <v>964</v>
      </c>
      <c r="C49" s="172" t="s">
        <v>522</v>
      </c>
      <c r="D49" s="173" t="s">
        <v>706</v>
      </c>
      <c r="E49" s="7" t="s">
        <v>831</v>
      </c>
      <c r="F49" s="7" t="s">
        <v>535</v>
      </c>
      <c r="G49" s="7" t="s">
        <v>719</v>
      </c>
      <c r="H49" s="1085"/>
      <c r="I49" s="1085"/>
      <c r="J49" s="1241">
        <v>0</v>
      </c>
      <c r="K49" s="1241">
        <v>0</v>
      </c>
      <c r="L49" s="1234">
        <v>0</v>
      </c>
      <c r="M49" s="1234">
        <v>0</v>
      </c>
      <c r="N49" s="1235">
        <v>0</v>
      </c>
      <c r="O49" s="1234">
        <v>0</v>
      </c>
      <c r="P49" s="1236">
        <v>0</v>
      </c>
      <c r="Q49" s="1236">
        <v>0</v>
      </c>
      <c r="R49" s="51"/>
      <c r="S49" s="51"/>
      <c r="T49" s="51"/>
      <c r="U49" s="51"/>
      <c r="V49" s="51"/>
      <c r="W49" s="51"/>
      <c r="X49" s="51"/>
      <c r="Y49" s="51"/>
      <c r="Z49" s="51"/>
      <c r="AA49" s="51"/>
      <c r="AB49" s="205">
        <f t="shared" si="12"/>
        <v>0</v>
      </c>
      <c r="AC49" s="206">
        <f t="shared" si="13"/>
        <v>0</v>
      </c>
      <c r="AD49" s="206">
        <f t="shared" si="14"/>
        <v>0</v>
      </c>
    </row>
    <row r="50" spans="1:30" ht="39" customHeight="1" x14ac:dyDescent="0.2">
      <c r="A50" s="200">
        <v>3</v>
      </c>
      <c r="B50" s="141" t="s">
        <v>964</v>
      </c>
      <c r="C50" s="172" t="s">
        <v>522</v>
      </c>
      <c r="D50" s="173" t="s">
        <v>706</v>
      </c>
      <c r="E50" s="7" t="s">
        <v>832</v>
      </c>
      <c r="F50" s="7" t="s">
        <v>536</v>
      </c>
      <c r="G50" s="7" t="s">
        <v>719</v>
      </c>
      <c r="H50" s="1085"/>
      <c r="I50" s="1085"/>
      <c r="J50" s="1241">
        <v>6</v>
      </c>
      <c r="K50" s="1241">
        <v>6</v>
      </c>
      <c r="L50" s="1235">
        <v>73</v>
      </c>
      <c r="M50" s="1235">
        <v>67</v>
      </c>
      <c r="N50" s="1235">
        <v>196</v>
      </c>
      <c r="O50" s="1235">
        <v>267</v>
      </c>
      <c r="P50" s="1236">
        <v>316</v>
      </c>
      <c r="Q50" s="1236">
        <v>497</v>
      </c>
      <c r="R50" s="51"/>
      <c r="S50" s="51"/>
      <c r="T50" s="51"/>
      <c r="U50" s="51"/>
      <c r="V50" s="51"/>
      <c r="W50" s="51"/>
      <c r="X50" s="51"/>
      <c r="Y50" s="51"/>
      <c r="Z50" s="51"/>
      <c r="AA50" s="51"/>
      <c r="AB50" s="205">
        <f t="shared" si="12"/>
        <v>1428</v>
      </c>
      <c r="AC50" s="206">
        <f t="shared" si="13"/>
        <v>591</v>
      </c>
      <c r="AD50" s="206">
        <f t="shared" si="14"/>
        <v>837</v>
      </c>
    </row>
    <row r="51" spans="1:30" ht="39" customHeight="1" thickBot="1" x14ac:dyDescent="0.25">
      <c r="A51" s="221">
        <v>3</v>
      </c>
      <c r="B51" s="222" t="s">
        <v>964</v>
      </c>
      <c r="C51" s="223" t="s">
        <v>522</v>
      </c>
      <c r="D51" s="222" t="s">
        <v>706</v>
      </c>
      <c r="E51" s="207" t="s">
        <v>833</v>
      </c>
      <c r="F51" s="224" t="s">
        <v>537</v>
      </c>
      <c r="G51" s="207" t="s">
        <v>719</v>
      </c>
      <c r="H51" s="1086"/>
      <c r="I51" s="1086"/>
      <c r="J51" s="1244">
        <v>4</v>
      </c>
      <c r="K51" s="1244">
        <v>2</v>
      </c>
      <c r="L51" s="1245">
        <v>157</v>
      </c>
      <c r="M51" s="1245">
        <v>134</v>
      </c>
      <c r="N51" s="1245">
        <v>592</v>
      </c>
      <c r="O51" s="1245">
        <v>626</v>
      </c>
      <c r="P51" s="1246">
        <v>917</v>
      </c>
      <c r="Q51" s="1246">
        <v>1190</v>
      </c>
      <c r="R51" s="209"/>
      <c r="S51" s="209"/>
      <c r="T51" s="209"/>
      <c r="U51" s="209"/>
      <c r="V51" s="209"/>
      <c r="W51" s="209"/>
      <c r="X51" s="209"/>
      <c r="Y51" s="209"/>
      <c r="Z51" s="209"/>
      <c r="AA51" s="209"/>
      <c r="AB51" s="210">
        <f t="shared" si="12"/>
        <v>3622</v>
      </c>
      <c r="AC51" s="211">
        <f t="shared" si="13"/>
        <v>1670</v>
      </c>
      <c r="AD51" s="211">
        <f t="shared" si="14"/>
        <v>1952</v>
      </c>
    </row>
    <row r="52" spans="1:30" ht="26.25" customHeight="1" x14ac:dyDescent="0.2">
      <c r="A52" s="212">
        <v>12</v>
      </c>
      <c r="B52" s="213" t="s">
        <v>914</v>
      </c>
      <c r="C52" s="213" t="s">
        <v>656</v>
      </c>
      <c r="D52" s="202" t="s">
        <v>711</v>
      </c>
      <c r="E52" s="202" t="s">
        <v>825</v>
      </c>
      <c r="F52" s="202" t="s">
        <v>529</v>
      </c>
      <c r="G52" s="202" t="s">
        <v>719</v>
      </c>
      <c r="H52" s="1087"/>
      <c r="I52" s="1087"/>
      <c r="J52" s="1233">
        <v>0</v>
      </c>
      <c r="K52" s="1233">
        <v>0</v>
      </c>
      <c r="L52" s="1233">
        <v>0</v>
      </c>
      <c r="M52" s="1233">
        <v>0</v>
      </c>
      <c r="N52" s="1233">
        <v>0</v>
      </c>
      <c r="O52" s="1233">
        <v>0</v>
      </c>
      <c r="P52" s="1233">
        <v>0</v>
      </c>
      <c r="Q52" s="1233">
        <v>0</v>
      </c>
      <c r="R52" s="204"/>
      <c r="S52" s="204"/>
      <c r="T52" s="204"/>
      <c r="U52" s="204"/>
      <c r="V52" s="204"/>
      <c r="W52" s="204"/>
      <c r="X52" s="204"/>
      <c r="Y52" s="204"/>
      <c r="Z52" s="204"/>
      <c r="AA52" s="204"/>
      <c r="AB52" s="205">
        <f>H52+I52+J52+K52+L52+M52+N52+O52+P52+Q52</f>
        <v>0</v>
      </c>
      <c r="AC52" s="206">
        <f>J52+L52+N52+P52</f>
        <v>0</v>
      </c>
      <c r="AD52" s="206">
        <f>K52+M52+O52+Q52</f>
        <v>0</v>
      </c>
    </row>
    <row r="53" spans="1:30" ht="63.75" x14ac:dyDescent="0.2">
      <c r="A53" s="200">
        <v>12</v>
      </c>
      <c r="B53" s="141" t="s">
        <v>914</v>
      </c>
      <c r="C53" s="141" t="s">
        <v>656</v>
      </c>
      <c r="D53" s="7" t="s">
        <v>711</v>
      </c>
      <c r="E53" s="7" t="s">
        <v>826</v>
      </c>
      <c r="F53" s="7" t="s">
        <v>530</v>
      </c>
      <c r="G53" s="7" t="s">
        <v>719</v>
      </c>
      <c r="H53" s="1085"/>
      <c r="I53" s="1085"/>
      <c r="J53" s="1241">
        <v>1</v>
      </c>
      <c r="K53" s="1241">
        <v>1</v>
      </c>
      <c r="L53" s="1235">
        <v>28</v>
      </c>
      <c r="M53" s="1235">
        <v>44</v>
      </c>
      <c r="N53" s="1235">
        <v>55</v>
      </c>
      <c r="O53" s="1235">
        <v>120</v>
      </c>
      <c r="P53" s="1234">
        <v>14</v>
      </c>
      <c r="Q53" s="1234">
        <v>33</v>
      </c>
      <c r="R53" s="51"/>
      <c r="S53" s="51"/>
      <c r="T53" s="51"/>
      <c r="U53" s="51"/>
      <c r="V53" s="51"/>
      <c r="W53" s="51"/>
      <c r="X53" s="51"/>
      <c r="Y53" s="51"/>
      <c r="Z53" s="51"/>
      <c r="AA53" s="51"/>
      <c r="AB53" s="205">
        <f t="shared" ref="AB53:AB60" si="15">H53+I53+J53+K53+L53+M53+N53+O53+P53+Q53</f>
        <v>296</v>
      </c>
      <c r="AC53" s="206">
        <f t="shared" ref="AC53:AC60" si="16">J53+L53+N53+P53</f>
        <v>98</v>
      </c>
      <c r="AD53" s="206">
        <f t="shared" ref="AD53:AD60" si="17">K53+M53+O53+Q53</f>
        <v>198</v>
      </c>
    </row>
    <row r="54" spans="1:30" ht="14.25" customHeight="1" x14ac:dyDescent="0.2">
      <c r="A54" s="200">
        <v>12</v>
      </c>
      <c r="B54" s="141" t="s">
        <v>914</v>
      </c>
      <c r="C54" s="141" t="s">
        <v>656</v>
      </c>
      <c r="D54" s="7" t="s">
        <v>711</v>
      </c>
      <c r="E54" s="7" t="s">
        <v>827</v>
      </c>
      <c r="F54" s="7" t="s">
        <v>531</v>
      </c>
      <c r="G54" s="7" t="s">
        <v>719</v>
      </c>
      <c r="H54" s="1085"/>
      <c r="I54" s="1085"/>
      <c r="J54" s="1234">
        <v>0</v>
      </c>
      <c r="K54" s="1234">
        <v>0</v>
      </c>
      <c r="L54" s="1234">
        <v>0</v>
      </c>
      <c r="M54" s="1234">
        <v>0</v>
      </c>
      <c r="N54" s="1234">
        <v>0</v>
      </c>
      <c r="O54" s="1234">
        <v>0</v>
      </c>
      <c r="P54" s="1236">
        <v>0</v>
      </c>
      <c r="Q54" s="1236">
        <v>0</v>
      </c>
      <c r="R54" s="51"/>
      <c r="S54" s="51"/>
      <c r="T54" s="51"/>
      <c r="U54" s="51"/>
      <c r="V54" s="51"/>
      <c r="W54" s="51"/>
      <c r="X54" s="51"/>
      <c r="Y54" s="51"/>
      <c r="Z54" s="51"/>
      <c r="AA54" s="51"/>
      <c r="AB54" s="205">
        <f t="shared" si="15"/>
        <v>0</v>
      </c>
      <c r="AC54" s="206">
        <f t="shared" si="16"/>
        <v>0</v>
      </c>
      <c r="AD54" s="206">
        <f t="shared" si="17"/>
        <v>0</v>
      </c>
    </row>
    <row r="55" spans="1:30" ht="27" customHeight="1" x14ac:dyDescent="0.2">
      <c r="A55" s="200">
        <v>12</v>
      </c>
      <c r="B55" s="141" t="s">
        <v>914</v>
      </c>
      <c r="C55" s="141" t="s">
        <v>656</v>
      </c>
      <c r="D55" s="7" t="s">
        <v>711</v>
      </c>
      <c r="E55" s="7" t="s">
        <v>828</v>
      </c>
      <c r="F55" s="7" t="s">
        <v>532</v>
      </c>
      <c r="G55" s="7" t="s">
        <v>719</v>
      </c>
      <c r="H55" s="1085"/>
      <c r="I55" s="1085"/>
      <c r="J55" s="1241">
        <v>0</v>
      </c>
      <c r="K55" s="1241">
        <v>0</v>
      </c>
      <c r="L55" s="1234">
        <v>0</v>
      </c>
      <c r="M55" s="1235">
        <v>0</v>
      </c>
      <c r="N55" s="1234">
        <v>0</v>
      </c>
      <c r="O55" s="1235">
        <v>6</v>
      </c>
      <c r="P55" s="1236">
        <v>0</v>
      </c>
      <c r="Q55" s="1236">
        <v>1</v>
      </c>
      <c r="R55" s="51"/>
      <c r="S55" s="51"/>
      <c r="T55" s="51"/>
      <c r="U55" s="51"/>
      <c r="V55" s="51"/>
      <c r="W55" s="51"/>
      <c r="X55" s="51"/>
      <c r="Y55" s="51"/>
      <c r="Z55" s="51"/>
      <c r="AA55" s="51"/>
      <c r="AB55" s="205">
        <f t="shared" si="15"/>
        <v>7</v>
      </c>
      <c r="AC55" s="206">
        <f t="shared" si="16"/>
        <v>0</v>
      </c>
      <c r="AD55" s="206">
        <f t="shared" si="17"/>
        <v>7</v>
      </c>
    </row>
    <row r="56" spans="1:30" ht="56.45" customHeight="1" x14ac:dyDescent="0.2">
      <c r="A56" s="200">
        <v>12</v>
      </c>
      <c r="B56" s="141" t="s">
        <v>914</v>
      </c>
      <c r="C56" s="141" t="s">
        <v>656</v>
      </c>
      <c r="D56" s="7" t="s">
        <v>711</v>
      </c>
      <c r="E56" s="7" t="s">
        <v>829</v>
      </c>
      <c r="F56" s="7" t="s">
        <v>533</v>
      </c>
      <c r="G56" s="7" t="s">
        <v>719</v>
      </c>
      <c r="H56" s="1085"/>
      <c r="I56" s="1085"/>
      <c r="J56" s="1241">
        <v>0</v>
      </c>
      <c r="K56" s="1241">
        <v>0</v>
      </c>
      <c r="L56" s="1235">
        <v>4</v>
      </c>
      <c r="M56" s="1234">
        <v>3</v>
      </c>
      <c r="N56" s="1235">
        <v>4</v>
      </c>
      <c r="O56" s="1234">
        <v>8</v>
      </c>
      <c r="P56" s="1236">
        <v>5</v>
      </c>
      <c r="Q56" s="1236">
        <v>2</v>
      </c>
      <c r="R56" s="51"/>
      <c r="S56" s="51"/>
      <c r="T56" s="51"/>
      <c r="U56" s="51"/>
      <c r="V56" s="51"/>
      <c r="W56" s="51"/>
      <c r="X56" s="51"/>
      <c r="Y56" s="51"/>
      <c r="Z56" s="51"/>
      <c r="AA56" s="51"/>
      <c r="AB56" s="205">
        <f t="shared" si="15"/>
        <v>26</v>
      </c>
      <c r="AC56" s="206">
        <f t="shared" si="16"/>
        <v>13</v>
      </c>
      <c r="AD56" s="206">
        <f t="shared" si="17"/>
        <v>13</v>
      </c>
    </row>
    <row r="57" spans="1:30" ht="29.45" customHeight="1" x14ac:dyDescent="0.2">
      <c r="A57" s="200">
        <v>12</v>
      </c>
      <c r="B57" s="141" t="s">
        <v>914</v>
      </c>
      <c r="C57" s="141" t="s">
        <v>656</v>
      </c>
      <c r="D57" s="7" t="s">
        <v>711</v>
      </c>
      <c r="E57" s="7" t="s">
        <v>830</v>
      </c>
      <c r="F57" s="7" t="s">
        <v>534</v>
      </c>
      <c r="G57" s="7" t="s">
        <v>719</v>
      </c>
      <c r="H57" s="1085"/>
      <c r="I57" s="1085"/>
      <c r="J57" s="1234">
        <v>0</v>
      </c>
      <c r="K57" s="1234">
        <v>0</v>
      </c>
      <c r="L57" s="1234">
        <v>0</v>
      </c>
      <c r="M57" s="1234">
        <v>0</v>
      </c>
      <c r="N57" s="1234">
        <v>0</v>
      </c>
      <c r="O57" s="1235">
        <v>6</v>
      </c>
      <c r="P57" s="1236">
        <v>0</v>
      </c>
      <c r="Q57" s="1236">
        <v>0</v>
      </c>
      <c r="R57" s="51"/>
      <c r="S57" s="51"/>
      <c r="T57" s="51"/>
      <c r="U57" s="51"/>
      <c r="V57" s="51"/>
      <c r="W57" s="51"/>
      <c r="X57" s="51"/>
      <c r="Y57" s="51"/>
      <c r="Z57" s="51"/>
      <c r="AA57" s="51"/>
      <c r="AB57" s="205">
        <f t="shared" si="15"/>
        <v>6</v>
      </c>
      <c r="AC57" s="206">
        <f t="shared" si="16"/>
        <v>0</v>
      </c>
      <c r="AD57" s="206">
        <f t="shared" si="17"/>
        <v>6</v>
      </c>
    </row>
    <row r="58" spans="1:30" ht="28.5" customHeight="1" x14ac:dyDescent="0.2">
      <c r="A58" s="200">
        <v>12</v>
      </c>
      <c r="B58" s="141" t="s">
        <v>914</v>
      </c>
      <c r="C58" s="141" t="s">
        <v>656</v>
      </c>
      <c r="D58" s="7" t="s">
        <v>711</v>
      </c>
      <c r="E58" s="7" t="s">
        <v>831</v>
      </c>
      <c r="F58" s="7" t="s">
        <v>535</v>
      </c>
      <c r="G58" s="7" t="s">
        <v>719</v>
      </c>
      <c r="H58" s="1085"/>
      <c r="I58" s="1085"/>
      <c r="J58" s="1234">
        <v>1</v>
      </c>
      <c r="K58" s="1234">
        <v>0</v>
      </c>
      <c r="L58" s="1235">
        <v>1</v>
      </c>
      <c r="M58" s="1234">
        <v>1</v>
      </c>
      <c r="N58" s="1235">
        <v>13</v>
      </c>
      <c r="O58" s="1235">
        <v>33</v>
      </c>
      <c r="P58" s="1236">
        <v>10</v>
      </c>
      <c r="Q58" s="1236">
        <v>9</v>
      </c>
      <c r="R58" s="51"/>
      <c r="S58" s="51"/>
      <c r="T58" s="51"/>
      <c r="U58" s="51"/>
      <c r="V58" s="51"/>
      <c r="W58" s="51"/>
      <c r="X58" s="51"/>
      <c r="Y58" s="51"/>
      <c r="Z58" s="51"/>
      <c r="AA58" s="51"/>
      <c r="AB58" s="205">
        <f t="shared" si="15"/>
        <v>68</v>
      </c>
      <c r="AC58" s="206">
        <f t="shared" si="16"/>
        <v>25</v>
      </c>
      <c r="AD58" s="206">
        <f t="shared" si="17"/>
        <v>43</v>
      </c>
    </row>
    <row r="59" spans="1:30" ht="40.15" customHeight="1" x14ac:dyDescent="0.2">
      <c r="A59" s="200">
        <v>12</v>
      </c>
      <c r="B59" s="141" t="s">
        <v>914</v>
      </c>
      <c r="C59" s="141" t="s">
        <v>656</v>
      </c>
      <c r="D59" s="7" t="s">
        <v>711</v>
      </c>
      <c r="E59" s="7" t="s">
        <v>832</v>
      </c>
      <c r="F59" s="7" t="s">
        <v>536</v>
      </c>
      <c r="G59" s="7" t="s">
        <v>719</v>
      </c>
      <c r="H59" s="1085"/>
      <c r="I59" s="1085"/>
      <c r="J59" s="1234">
        <v>0</v>
      </c>
      <c r="K59" s="1234">
        <v>0</v>
      </c>
      <c r="L59" s="1234">
        <v>0</v>
      </c>
      <c r="M59" s="1234">
        <v>0</v>
      </c>
      <c r="N59" s="1234">
        <v>0</v>
      </c>
      <c r="O59" s="1234">
        <v>0</v>
      </c>
      <c r="P59" s="1236">
        <v>0</v>
      </c>
      <c r="Q59" s="1236">
        <v>0</v>
      </c>
      <c r="R59" s="51"/>
      <c r="S59" s="51"/>
      <c r="T59" s="51"/>
      <c r="U59" s="51"/>
      <c r="V59" s="51"/>
      <c r="W59" s="51"/>
      <c r="X59" s="51"/>
      <c r="Y59" s="51"/>
      <c r="Z59" s="51"/>
      <c r="AA59" s="51"/>
      <c r="AB59" s="205">
        <f t="shared" si="15"/>
        <v>0</v>
      </c>
      <c r="AC59" s="206">
        <f t="shared" si="16"/>
        <v>0</v>
      </c>
      <c r="AD59" s="206">
        <f t="shared" si="17"/>
        <v>0</v>
      </c>
    </row>
    <row r="60" spans="1:30" ht="45" customHeight="1" thickBot="1" x14ac:dyDescent="0.25">
      <c r="A60" s="200">
        <v>12</v>
      </c>
      <c r="B60" s="217" t="s">
        <v>914</v>
      </c>
      <c r="C60" s="217" t="s">
        <v>656</v>
      </c>
      <c r="D60" s="207" t="s">
        <v>711</v>
      </c>
      <c r="E60" s="207" t="s">
        <v>833</v>
      </c>
      <c r="F60" s="225" t="s">
        <v>537</v>
      </c>
      <c r="G60" s="207" t="s">
        <v>719</v>
      </c>
      <c r="H60" s="1086"/>
      <c r="I60" s="1086"/>
      <c r="J60" s="1234">
        <v>0</v>
      </c>
      <c r="K60" s="1234">
        <v>0</v>
      </c>
      <c r="L60" s="1234">
        <v>0</v>
      </c>
      <c r="M60" s="1234">
        <v>0</v>
      </c>
      <c r="N60" s="1234">
        <v>0</v>
      </c>
      <c r="O60" s="1234">
        <v>0</v>
      </c>
      <c r="P60" s="1236">
        <v>0</v>
      </c>
      <c r="Q60" s="1236">
        <v>0</v>
      </c>
      <c r="R60" s="209"/>
      <c r="S60" s="209"/>
      <c r="T60" s="209"/>
      <c r="U60" s="209"/>
      <c r="V60" s="209"/>
      <c r="W60" s="209"/>
      <c r="X60" s="209"/>
      <c r="Y60" s="209"/>
      <c r="Z60" s="209"/>
      <c r="AA60" s="209"/>
      <c r="AB60" s="210">
        <f t="shared" si="15"/>
        <v>0</v>
      </c>
      <c r="AC60" s="211">
        <f t="shared" si="16"/>
        <v>0</v>
      </c>
      <c r="AD60" s="211">
        <f t="shared" si="17"/>
        <v>0</v>
      </c>
    </row>
  </sheetData>
  <autoFilter ref="A6:AD60" xr:uid="{00000000-0009-0000-0000-000002000000}"/>
  <mergeCells count="19">
    <mergeCell ref="A5:A6"/>
    <mergeCell ref="B5:B6"/>
    <mergeCell ref="C5:C6"/>
    <mergeCell ref="D5:D6"/>
    <mergeCell ref="E5:E6"/>
    <mergeCell ref="P5:Q5"/>
    <mergeCell ref="R5:S5"/>
    <mergeCell ref="T5:U5"/>
    <mergeCell ref="V5:W5"/>
    <mergeCell ref="D2:AD2"/>
    <mergeCell ref="F5:F6"/>
    <mergeCell ref="G5:G6"/>
    <mergeCell ref="H5:I5"/>
    <mergeCell ref="J5:K5"/>
    <mergeCell ref="X5:Y5"/>
    <mergeCell ref="Z5:AA5"/>
    <mergeCell ref="AB5:AD5"/>
    <mergeCell ref="L5:M5"/>
    <mergeCell ref="N5:O5"/>
  </mergeCells>
  <pageMargins left="0.7" right="0.7" top="0.75" bottom="0.75" header="0.3" footer="0.3"/>
  <pageSetup paperSize="9"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37"/>
  <sheetViews>
    <sheetView topLeftCell="A2" zoomScale="94" zoomScaleNormal="94" workbookViewId="0">
      <pane ySplit="3" topLeftCell="A5" activePane="bottomLeft" state="frozen"/>
      <selection activeCell="A2" sqref="A2"/>
      <selection pane="bottomLeft" activeCell="D10" sqref="D10"/>
    </sheetView>
  </sheetViews>
  <sheetFormatPr defaultRowHeight="12.75" x14ac:dyDescent="0.2"/>
  <cols>
    <col min="1" max="1" width="4.140625" style="88" customWidth="1"/>
    <col min="2" max="2" width="14.140625" style="88" customWidth="1"/>
    <col min="3" max="3" width="5.42578125" customWidth="1"/>
    <col min="4" max="4" width="22.42578125" customWidth="1"/>
    <col min="5" max="5" width="9.5703125" customWidth="1"/>
    <col min="6" max="6" width="5.85546875" customWidth="1"/>
    <col min="7" max="7" width="5" customWidth="1"/>
    <col min="8" max="8" width="46.140625" customWidth="1"/>
    <col min="9" max="9" width="9.85546875" customWidth="1"/>
    <col min="10" max="10" width="9.140625" customWidth="1"/>
    <col min="11" max="11" width="28.42578125" customWidth="1"/>
    <col min="12" max="12" width="13.5703125" bestFit="1" customWidth="1"/>
    <col min="13" max="13" width="9.28515625" style="70" customWidth="1"/>
    <col min="14" max="14" width="8.140625" customWidth="1"/>
    <col min="15" max="15" width="9.140625" customWidth="1"/>
    <col min="16" max="16" width="9.5703125" customWidth="1"/>
    <col min="17" max="18" width="8.85546875" customWidth="1"/>
    <col min="19" max="23" width="8.85546875" hidden="1" customWidth="1"/>
    <col min="24" max="24" width="10" style="97" customWidth="1"/>
    <col min="25" max="25" width="12.28515625" style="135" customWidth="1"/>
    <col min="26" max="26" width="47.140625" style="62" customWidth="1"/>
  </cols>
  <sheetData>
    <row r="1" spans="1:27" ht="21" x14ac:dyDescent="0.2">
      <c r="A1" s="1" t="s">
        <v>424</v>
      </c>
      <c r="B1" s="1"/>
      <c r="C1" s="1"/>
      <c r="D1" s="1"/>
      <c r="E1" s="2"/>
      <c r="F1" s="2"/>
      <c r="G1" s="2"/>
      <c r="H1" s="3"/>
      <c r="I1" s="4"/>
      <c r="J1" s="4"/>
      <c r="K1" s="4"/>
      <c r="L1" s="4"/>
      <c r="M1" s="5"/>
      <c r="N1" s="6"/>
      <c r="O1" s="6"/>
      <c r="P1" s="6"/>
      <c r="Q1" s="6"/>
      <c r="R1" s="6"/>
      <c r="S1" s="6"/>
      <c r="T1" s="6"/>
      <c r="U1" s="6"/>
      <c r="V1" s="6"/>
      <c r="W1" s="6"/>
      <c r="X1" s="928"/>
      <c r="Y1" s="60"/>
      <c r="Z1" s="196"/>
    </row>
    <row r="2" spans="1:27" ht="21" customHeight="1" x14ac:dyDescent="0.2">
      <c r="A2" s="1322" t="s">
        <v>838</v>
      </c>
      <c r="B2" s="1322"/>
      <c r="C2" s="1322"/>
      <c r="D2" s="1322"/>
      <c r="E2" s="1322"/>
      <c r="F2" s="1322"/>
      <c r="G2" s="1322"/>
      <c r="H2" s="1322"/>
      <c r="I2" s="1322"/>
      <c r="J2" s="1322"/>
      <c r="K2" s="1322"/>
      <c r="L2" s="1322"/>
      <c r="M2" s="1322"/>
      <c r="N2" s="1322"/>
      <c r="O2" s="1322"/>
      <c r="P2" s="1322"/>
      <c r="Q2" s="1322"/>
      <c r="R2" s="1322"/>
      <c r="S2" s="1322"/>
      <c r="T2" s="1322"/>
      <c r="U2" s="1322"/>
      <c r="V2" s="1322"/>
      <c r="W2" s="1322"/>
      <c r="X2" s="1322"/>
      <c r="Y2" s="1322"/>
      <c r="Z2" s="1322"/>
    </row>
    <row r="3" spans="1:27" s="86" customFormat="1" ht="20.25" customHeight="1" x14ac:dyDescent="0.25">
      <c r="A3" s="1297"/>
      <c r="B3" s="1297"/>
      <c r="C3" s="1297"/>
      <c r="D3" s="1297"/>
      <c r="E3" s="1297"/>
      <c r="F3" s="1297"/>
      <c r="G3" s="1297"/>
      <c r="H3" s="1297"/>
      <c r="I3" s="1297"/>
      <c r="J3" s="1297"/>
      <c r="K3" s="1297"/>
      <c r="L3" s="1297"/>
      <c r="M3" s="1297"/>
      <c r="N3" s="1297"/>
      <c r="O3" s="1297"/>
      <c r="P3" s="1297"/>
      <c r="Q3" s="1297"/>
      <c r="R3" s="1297"/>
      <c r="S3" s="1297"/>
      <c r="T3" s="1297"/>
      <c r="U3" s="1297"/>
      <c r="V3" s="1297"/>
      <c r="W3" s="1297"/>
      <c r="X3" s="1297"/>
      <c r="Y3" s="1297"/>
      <c r="Z3" s="1297"/>
      <c r="AA3" s="85"/>
    </row>
    <row r="4" spans="1:27" ht="38.25" x14ac:dyDescent="0.2">
      <c r="A4" s="164" t="s">
        <v>657</v>
      </c>
      <c r="B4" s="165" t="s">
        <v>806</v>
      </c>
      <c r="C4" s="165" t="s">
        <v>658</v>
      </c>
      <c r="D4" s="165" t="s">
        <v>538</v>
      </c>
      <c r="E4" s="166" t="s">
        <v>805</v>
      </c>
      <c r="F4" s="166" t="s">
        <v>673</v>
      </c>
      <c r="G4" s="167" t="s">
        <v>490</v>
      </c>
      <c r="H4" s="167" t="s">
        <v>716</v>
      </c>
      <c r="I4" s="168" t="s">
        <v>824</v>
      </c>
      <c r="J4" s="168" t="s">
        <v>841</v>
      </c>
      <c r="K4" s="167" t="s">
        <v>834</v>
      </c>
      <c r="L4" s="167" t="s">
        <v>842</v>
      </c>
      <c r="M4" s="165" t="s">
        <v>878</v>
      </c>
      <c r="N4" s="169">
        <v>2014</v>
      </c>
      <c r="O4" s="169">
        <v>2015</v>
      </c>
      <c r="P4" s="169">
        <v>2016</v>
      </c>
      <c r="Q4" s="169">
        <v>2017</v>
      </c>
      <c r="R4" s="169">
        <v>2018</v>
      </c>
      <c r="S4" s="169">
        <v>2019</v>
      </c>
      <c r="T4" s="169">
        <v>2020</v>
      </c>
      <c r="U4" s="169">
        <v>2021</v>
      </c>
      <c r="V4" s="169">
        <v>2022</v>
      </c>
      <c r="W4" s="169">
        <v>2023</v>
      </c>
      <c r="X4" s="169" t="s">
        <v>835</v>
      </c>
      <c r="Y4" s="170" t="s">
        <v>836</v>
      </c>
      <c r="Z4" s="170" t="s">
        <v>837</v>
      </c>
      <c r="AA4" s="42"/>
    </row>
    <row r="5" spans="1:27" ht="79.5" customHeight="1" x14ac:dyDescent="0.2">
      <c r="A5" s="171">
        <v>1</v>
      </c>
      <c r="B5" s="7" t="s">
        <v>800</v>
      </c>
      <c r="C5" s="172" t="s">
        <v>523</v>
      </c>
      <c r="D5" s="173" t="s">
        <v>709</v>
      </c>
      <c r="E5" s="126" t="s">
        <v>77</v>
      </c>
      <c r="F5" s="126" t="s">
        <v>233</v>
      </c>
      <c r="G5" s="18" t="s">
        <v>840</v>
      </c>
      <c r="H5" s="19" t="s">
        <v>839</v>
      </c>
      <c r="I5" s="20" t="s">
        <v>343</v>
      </c>
      <c r="J5" s="20" t="s">
        <v>352</v>
      </c>
      <c r="K5" s="173" t="s">
        <v>201</v>
      </c>
      <c r="L5" s="20" t="s">
        <v>425</v>
      </c>
      <c r="M5" s="15">
        <v>0.96</v>
      </c>
      <c r="N5" s="89">
        <v>0.93500000000000005</v>
      </c>
      <c r="O5" s="89">
        <v>0.94099999999999995</v>
      </c>
      <c r="P5" s="89">
        <v>0.94</v>
      </c>
      <c r="Q5" s="89">
        <v>0.94399999999999995</v>
      </c>
      <c r="R5" s="89">
        <v>0.94299999999999995</v>
      </c>
      <c r="S5" s="8"/>
      <c r="T5" s="8"/>
      <c r="U5" s="8"/>
      <c r="V5" s="8"/>
      <c r="W5" s="8"/>
      <c r="X5" s="929" t="s">
        <v>290</v>
      </c>
      <c r="Y5" s="854">
        <f>(R5/M5)</f>
        <v>0.98229166666666667</v>
      </c>
      <c r="Z5" s="9"/>
      <c r="AA5" s="42"/>
    </row>
    <row r="6" spans="1:27" ht="57" customHeight="1" x14ac:dyDescent="0.2">
      <c r="A6" s="171">
        <v>1</v>
      </c>
      <c r="B6" s="7" t="s">
        <v>800</v>
      </c>
      <c r="C6" s="172" t="s">
        <v>523</v>
      </c>
      <c r="D6" s="173" t="s">
        <v>709</v>
      </c>
      <c r="E6" s="126" t="s">
        <v>77</v>
      </c>
      <c r="F6" s="126" t="s">
        <v>233</v>
      </c>
      <c r="G6" s="18" t="s">
        <v>843</v>
      </c>
      <c r="H6" s="19" t="s">
        <v>426</v>
      </c>
      <c r="I6" s="20" t="s">
        <v>343</v>
      </c>
      <c r="J6" s="20" t="s">
        <v>352</v>
      </c>
      <c r="K6" s="173" t="s">
        <v>590</v>
      </c>
      <c r="L6" s="20" t="s">
        <v>427</v>
      </c>
      <c r="M6" s="15">
        <v>0.85</v>
      </c>
      <c r="N6" s="525">
        <v>0.78</v>
      </c>
      <c r="O6" s="89">
        <v>0.876</v>
      </c>
      <c r="P6" s="89">
        <v>0.92500000000000004</v>
      </c>
      <c r="Q6" s="89">
        <v>0.90400000000000003</v>
      </c>
      <c r="R6" s="89">
        <v>0.96599999999999997</v>
      </c>
      <c r="S6" s="8"/>
      <c r="T6" s="8"/>
      <c r="U6" s="8"/>
      <c r="V6" s="8"/>
      <c r="W6" s="8"/>
      <c r="X6" s="929" t="s">
        <v>290</v>
      </c>
      <c r="Y6" s="854">
        <f t="shared" ref="Y6:Y8" si="0">(R6/M6)</f>
        <v>1.1364705882352941</v>
      </c>
      <c r="Z6" s="432"/>
      <c r="AA6" s="42"/>
    </row>
    <row r="7" spans="1:27" ht="61.15" customHeight="1" x14ac:dyDescent="0.2">
      <c r="A7" s="171">
        <v>1</v>
      </c>
      <c r="B7" s="7" t="s">
        <v>800</v>
      </c>
      <c r="C7" s="172" t="s">
        <v>523</v>
      </c>
      <c r="D7" s="173" t="s">
        <v>709</v>
      </c>
      <c r="E7" s="126" t="s">
        <v>428</v>
      </c>
      <c r="F7" s="126" t="s">
        <v>233</v>
      </c>
      <c r="G7" s="18" t="s">
        <v>819</v>
      </c>
      <c r="H7" s="19" t="s">
        <v>429</v>
      </c>
      <c r="I7" s="20" t="s">
        <v>343</v>
      </c>
      <c r="J7" s="20" t="s">
        <v>352</v>
      </c>
      <c r="K7" s="173" t="s">
        <v>591</v>
      </c>
      <c r="L7" s="10" t="s">
        <v>430</v>
      </c>
      <c r="M7" s="15">
        <v>0.97</v>
      </c>
      <c r="N7" s="525">
        <v>0.93500000000000005</v>
      </c>
      <c r="O7" s="89">
        <v>0.97399999999999998</v>
      </c>
      <c r="P7" s="89">
        <v>0.96</v>
      </c>
      <c r="Q7" s="89">
        <v>0.96</v>
      </c>
      <c r="R7" s="89">
        <v>0.96440000000000003</v>
      </c>
      <c r="S7" s="8"/>
      <c r="T7" s="8"/>
      <c r="U7" s="8"/>
      <c r="V7" s="8"/>
      <c r="W7" s="8"/>
      <c r="X7" s="929" t="s">
        <v>290</v>
      </c>
      <c r="Y7" s="854">
        <f t="shared" si="0"/>
        <v>0.99422680412371145</v>
      </c>
      <c r="Z7" s="9"/>
      <c r="AA7" s="42"/>
    </row>
    <row r="8" spans="1:27" ht="47.25" customHeight="1" thickBot="1" x14ac:dyDescent="0.25">
      <c r="A8" s="258">
        <v>1</v>
      </c>
      <c r="B8" s="207" t="s">
        <v>800</v>
      </c>
      <c r="C8" s="223" t="s">
        <v>523</v>
      </c>
      <c r="D8" s="222" t="s">
        <v>709</v>
      </c>
      <c r="E8" s="259" t="s">
        <v>431</v>
      </c>
      <c r="F8" s="259" t="s">
        <v>1167</v>
      </c>
      <c r="G8" s="260" t="s">
        <v>240</v>
      </c>
      <c r="H8" s="245" t="s">
        <v>432</v>
      </c>
      <c r="I8" s="246" t="s">
        <v>343</v>
      </c>
      <c r="J8" s="246" t="s">
        <v>352</v>
      </c>
      <c r="K8" s="222" t="s">
        <v>6</v>
      </c>
      <c r="L8" s="254" t="s">
        <v>430</v>
      </c>
      <c r="M8" s="255">
        <v>0.95</v>
      </c>
      <c r="N8" s="526">
        <v>0.56999999999999995</v>
      </c>
      <c r="O8" s="526">
        <v>0.56999999999999995</v>
      </c>
      <c r="P8" s="526">
        <v>0.56999999999999995</v>
      </c>
      <c r="Q8" s="526">
        <v>0.56999999999999995</v>
      </c>
      <c r="R8" s="247">
        <v>0.84</v>
      </c>
      <c r="S8" s="256"/>
      <c r="T8" s="256"/>
      <c r="U8" s="256"/>
      <c r="V8" s="256"/>
      <c r="W8" s="256"/>
      <c r="X8" s="930" t="s">
        <v>290</v>
      </c>
      <c r="Y8" s="855">
        <f t="shared" si="0"/>
        <v>0.88421052631578945</v>
      </c>
      <c r="Z8" s="9"/>
      <c r="AA8" s="42"/>
    </row>
    <row r="9" spans="1:27" ht="32.25" customHeight="1" x14ac:dyDescent="0.2">
      <c r="A9" s="257">
        <v>1</v>
      </c>
      <c r="B9" s="202" t="s">
        <v>800</v>
      </c>
      <c r="C9" s="219" t="s">
        <v>524</v>
      </c>
      <c r="D9" s="220" t="s">
        <v>710</v>
      </c>
      <c r="E9" s="228" t="s">
        <v>84</v>
      </c>
      <c r="F9" s="228" t="s">
        <v>233</v>
      </c>
      <c r="G9" s="229" t="s">
        <v>622</v>
      </c>
      <c r="H9" s="230" t="s">
        <v>434</v>
      </c>
      <c r="I9" s="231" t="s">
        <v>343</v>
      </c>
      <c r="J9" s="231" t="s">
        <v>352</v>
      </c>
      <c r="K9" s="220" t="s">
        <v>11</v>
      </c>
      <c r="L9" s="232" t="s">
        <v>430</v>
      </c>
      <c r="M9" s="233">
        <v>0.75</v>
      </c>
      <c r="N9" s="234">
        <v>0.5</v>
      </c>
      <c r="O9" s="234">
        <v>0.5</v>
      </c>
      <c r="P9" s="234">
        <v>0.11</v>
      </c>
      <c r="Q9" s="234">
        <v>0.34</v>
      </c>
      <c r="R9" s="234">
        <v>0.432</v>
      </c>
      <c r="S9" s="240"/>
      <c r="T9" s="240"/>
      <c r="U9" s="240"/>
      <c r="V9" s="240"/>
      <c r="W9" s="240"/>
      <c r="X9" s="931" t="s">
        <v>290</v>
      </c>
      <c r="Y9" s="856">
        <f>R9/M9</f>
        <v>0.57599999999999996</v>
      </c>
      <c r="Z9" s="438"/>
      <c r="AA9" s="42"/>
    </row>
    <row r="10" spans="1:27" ht="45.6" customHeight="1" x14ac:dyDescent="0.2">
      <c r="A10" s="171">
        <v>1</v>
      </c>
      <c r="B10" s="7" t="s">
        <v>800</v>
      </c>
      <c r="C10" s="172" t="s">
        <v>524</v>
      </c>
      <c r="D10" s="173" t="s">
        <v>710</v>
      </c>
      <c r="E10" s="127" t="s">
        <v>85</v>
      </c>
      <c r="F10" s="127" t="s">
        <v>233</v>
      </c>
      <c r="G10" s="24" t="s">
        <v>879</v>
      </c>
      <c r="H10" s="17" t="s">
        <v>435</v>
      </c>
      <c r="I10" s="20" t="s">
        <v>343</v>
      </c>
      <c r="J10" s="20" t="s">
        <v>352</v>
      </c>
      <c r="K10" s="173" t="s">
        <v>13</v>
      </c>
      <c r="L10" s="10" t="s">
        <v>436</v>
      </c>
      <c r="M10" s="12" t="s">
        <v>417</v>
      </c>
      <c r="N10" s="89">
        <v>0.5</v>
      </c>
      <c r="O10" s="89">
        <v>0</v>
      </c>
      <c r="P10" s="89">
        <v>0</v>
      </c>
      <c r="Q10" s="89">
        <v>0.5</v>
      </c>
      <c r="R10" s="89">
        <v>0.57999999999999996</v>
      </c>
      <c r="S10" s="8"/>
      <c r="T10" s="8"/>
      <c r="U10" s="8"/>
      <c r="V10" s="8"/>
      <c r="W10" s="8"/>
      <c r="X10" s="929" t="s">
        <v>290</v>
      </c>
      <c r="Y10" s="856">
        <f t="shared" ref="Y10:Y14" si="1">R10/M10</f>
        <v>0.64444444444444438</v>
      </c>
      <c r="Z10" s="432"/>
      <c r="AA10" s="42"/>
    </row>
    <row r="11" spans="1:27" ht="59.45" customHeight="1" x14ac:dyDescent="0.2">
      <c r="A11" s="171">
        <v>1</v>
      </c>
      <c r="B11" s="7" t="s">
        <v>800</v>
      </c>
      <c r="C11" s="172" t="s">
        <v>524</v>
      </c>
      <c r="D11" s="173" t="s">
        <v>710</v>
      </c>
      <c r="E11" s="127" t="s">
        <v>87</v>
      </c>
      <c r="F11" s="127" t="s">
        <v>233</v>
      </c>
      <c r="G11" s="24" t="s">
        <v>880</v>
      </c>
      <c r="H11" s="17" t="s">
        <v>437</v>
      </c>
      <c r="I11" s="20" t="s">
        <v>343</v>
      </c>
      <c r="J11" s="20" t="s">
        <v>352</v>
      </c>
      <c r="K11" s="173" t="s">
        <v>592</v>
      </c>
      <c r="L11" s="10" t="s">
        <v>430</v>
      </c>
      <c r="M11" s="15">
        <v>0.28000000000000003</v>
      </c>
      <c r="N11" s="89">
        <v>0</v>
      </c>
      <c r="O11" s="89">
        <v>0</v>
      </c>
      <c r="P11" s="89">
        <v>0</v>
      </c>
      <c r="Q11" s="89">
        <v>0</v>
      </c>
      <c r="R11" s="89">
        <v>0.30599999999999999</v>
      </c>
      <c r="S11" s="8"/>
      <c r="T11" s="8"/>
      <c r="U11" s="8"/>
      <c r="V11" s="8"/>
      <c r="W11" s="8"/>
      <c r="X11" s="929" t="s">
        <v>290</v>
      </c>
      <c r="Y11" s="856">
        <f>(R11-35%)/(M11-35%)</f>
        <v>0.62857142857142878</v>
      </c>
      <c r="Z11" s="9" t="s">
        <v>1383</v>
      </c>
      <c r="AA11" s="42"/>
    </row>
    <row r="12" spans="1:27" ht="118.5" customHeight="1" x14ac:dyDescent="0.2">
      <c r="A12" s="171">
        <v>1</v>
      </c>
      <c r="B12" s="7" t="s">
        <v>800</v>
      </c>
      <c r="C12" s="172" t="s">
        <v>524</v>
      </c>
      <c r="D12" s="173" t="s">
        <v>710</v>
      </c>
      <c r="E12" s="127" t="s">
        <v>88</v>
      </c>
      <c r="F12" s="127" t="s">
        <v>233</v>
      </c>
      <c r="G12" s="24" t="s">
        <v>483</v>
      </c>
      <c r="H12" s="17" t="s">
        <v>438</v>
      </c>
      <c r="I12" s="20" t="s">
        <v>343</v>
      </c>
      <c r="J12" s="20" t="s">
        <v>352</v>
      </c>
      <c r="K12" s="173" t="s">
        <v>592</v>
      </c>
      <c r="L12" s="10" t="s">
        <v>430</v>
      </c>
      <c r="M12" s="15">
        <v>0.8</v>
      </c>
      <c r="N12" s="89">
        <v>0</v>
      </c>
      <c r="O12" s="89">
        <v>0.75</v>
      </c>
      <c r="P12" s="89">
        <v>0.94</v>
      </c>
      <c r="Q12" s="89">
        <v>0.93700000000000006</v>
      </c>
      <c r="R12" s="89">
        <v>0.93700000000000006</v>
      </c>
      <c r="S12" s="8"/>
      <c r="T12" s="8"/>
      <c r="U12" s="8"/>
      <c r="V12" s="8"/>
      <c r="W12" s="8"/>
      <c r="X12" s="929" t="s">
        <v>290</v>
      </c>
      <c r="Y12" s="856">
        <f t="shared" si="1"/>
        <v>1.1712499999999999</v>
      </c>
      <c r="Z12" s="432"/>
      <c r="AA12" s="42"/>
    </row>
    <row r="13" spans="1:27" s="431" customFormat="1" ht="66.75" customHeight="1" x14ac:dyDescent="0.2">
      <c r="A13" s="171">
        <v>1</v>
      </c>
      <c r="B13" s="19" t="s">
        <v>800</v>
      </c>
      <c r="C13" s="172" t="s">
        <v>524</v>
      </c>
      <c r="D13" s="9" t="s">
        <v>710</v>
      </c>
      <c r="E13" s="127" t="s">
        <v>89</v>
      </c>
      <c r="F13" s="127" t="s">
        <v>234</v>
      </c>
      <c r="G13" s="24"/>
      <c r="H13" s="17" t="s">
        <v>1168</v>
      </c>
      <c r="I13" s="20" t="s">
        <v>343</v>
      </c>
      <c r="J13" s="20" t="s">
        <v>352</v>
      </c>
      <c r="K13" s="21" t="s">
        <v>16</v>
      </c>
      <c r="L13" s="17" t="s">
        <v>439</v>
      </c>
      <c r="M13" s="11">
        <v>4.4999999999999998E-2</v>
      </c>
      <c r="N13" s="89">
        <v>2.7E-2</v>
      </c>
      <c r="O13" s="89">
        <v>2.7E-2</v>
      </c>
      <c r="P13" s="63">
        <v>2.9000000000000001E-2</v>
      </c>
      <c r="Q13" s="63">
        <v>3.5999999999999997E-2</v>
      </c>
      <c r="R13" s="63">
        <v>3.7999999999999999E-2</v>
      </c>
      <c r="S13" s="433"/>
      <c r="T13" s="433"/>
      <c r="U13" s="433"/>
      <c r="V13" s="433"/>
      <c r="W13" s="433"/>
      <c r="X13" s="929" t="s">
        <v>290</v>
      </c>
      <c r="Y13" s="856">
        <f t="shared" si="1"/>
        <v>0.84444444444444444</v>
      </c>
      <c r="Z13" s="9" t="s">
        <v>1393</v>
      </c>
      <c r="AA13" s="430"/>
    </row>
    <row r="14" spans="1:27" s="431" customFormat="1" ht="64.5" customHeight="1" thickBot="1" x14ac:dyDescent="0.25">
      <c r="A14" s="568">
        <v>1</v>
      </c>
      <c r="B14" s="589" t="s">
        <v>800</v>
      </c>
      <c r="C14" s="590" t="s">
        <v>524</v>
      </c>
      <c r="D14" s="591" t="s">
        <v>710</v>
      </c>
      <c r="E14" s="852" t="s">
        <v>89</v>
      </c>
      <c r="F14" s="852" t="s">
        <v>234</v>
      </c>
      <c r="G14" s="569"/>
      <c r="H14" s="570" t="s">
        <v>1169</v>
      </c>
      <c r="I14" s="246" t="s">
        <v>343</v>
      </c>
      <c r="J14" s="246" t="s">
        <v>352</v>
      </c>
      <c r="K14" s="571" t="s">
        <v>16</v>
      </c>
      <c r="L14" s="245" t="s">
        <v>439</v>
      </c>
      <c r="M14" s="255">
        <v>0.12</v>
      </c>
      <c r="N14" s="247">
        <v>1.9E-2</v>
      </c>
      <c r="O14" s="247">
        <v>0.02</v>
      </c>
      <c r="P14" s="417">
        <v>2.3E-2</v>
      </c>
      <c r="Q14" s="417">
        <v>2.3E-2</v>
      </c>
      <c r="R14" s="417">
        <v>2.7E-2</v>
      </c>
      <c r="S14" s="533"/>
      <c r="T14" s="533"/>
      <c r="U14" s="533"/>
      <c r="V14" s="533"/>
      <c r="W14" s="533"/>
      <c r="X14" s="930" t="s">
        <v>290</v>
      </c>
      <c r="Y14" s="855">
        <f t="shared" si="1"/>
        <v>0.22500000000000001</v>
      </c>
      <c r="Z14" s="250" t="s">
        <v>1394</v>
      </c>
      <c r="AA14" s="430"/>
    </row>
    <row r="15" spans="1:27" ht="144" customHeight="1" x14ac:dyDescent="0.2">
      <c r="A15" s="153">
        <v>2</v>
      </c>
      <c r="B15" s="141" t="s">
        <v>934</v>
      </c>
      <c r="C15" s="141" t="s">
        <v>567</v>
      </c>
      <c r="D15" s="185" t="s">
        <v>707</v>
      </c>
      <c r="E15" s="174" t="s">
        <v>1388</v>
      </c>
      <c r="F15" s="174" t="s">
        <v>1203</v>
      </c>
      <c r="G15" s="175" t="s">
        <v>938</v>
      </c>
      <c r="H15" s="9" t="s">
        <v>446</v>
      </c>
      <c r="I15" s="231" t="s">
        <v>343</v>
      </c>
      <c r="J15" s="231" t="s">
        <v>450</v>
      </c>
      <c r="K15" s="220" t="s">
        <v>593</v>
      </c>
      <c r="L15" s="232" t="s">
        <v>430</v>
      </c>
      <c r="M15" s="531">
        <v>12840</v>
      </c>
      <c r="N15" s="240">
        <v>0</v>
      </c>
      <c r="O15" s="1054">
        <v>419</v>
      </c>
      <c r="P15" s="1143">
        <v>3324</v>
      </c>
      <c r="Q15" s="1054">
        <v>3348</v>
      </c>
      <c r="R15" s="240">
        <v>2026</v>
      </c>
      <c r="S15" s="532"/>
      <c r="T15" s="532"/>
      <c r="U15" s="532"/>
      <c r="V15" s="532"/>
      <c r="W15" s="532"/>
      <c r="X15" s="1144">
        <f>SUBTOTAL(9,N15:R15)</f>
        <v>9117</v>
      </c>
      <c r="Y15" s="856">
        <f>X15/M15</f>
        <v>0.71004672897196264</v>
      </c>
      <c r="Z15" s="241" t="s">
        <v>1387</v>
      </c>
      <c r="AA15" s="42"/>
    </row>
    <row r="16" spans="1:27" ht="85.5" customHeight="1" x14ac:dyDescent="0.2">
      <c r="A16" s="153">
        <v>2</v>
      </c>
      <c r="B16" s="141" t="s">
        <v>934</v>
      </c>
      <c r="C16" s="141" t="s">
        <v>567</v>
      </c>
      <c r="D16" s="185" t="s">
        <v>707</v>
      </c>
      <c r="E16" s="174" t="s">
        <v>1084</v>
      </c>
      <c r="F16" s="174" t="s">
        <v>1172</v>
      </c>
      <c r="G16" s="175" t="s">
        <v>939</v>
      </c>
      <c r="H16" s="9" t="s">
        <v>447</v>
      </c>
      <c r="I16" s="20" t="s">
        <v>343</v>
      </c>
      <c r="J16" s="20" t="s">
        <v>352</v>
      </c>
      <c r="K16" s="173" t="s">
        <v>30</v>
      </c>
      <c r="L16" s="10" t="s">
        <v>430</v>
      </c>
      <c r="M16" s="553">
        <v>0.89</v>
      </c>
      <c r="N16" s="89">
        <v>0</v>
      </c>
      <c r="O16" s="89">
        <v>0.23</v>
      </c>
      <c r="P16" s="89">
        <v>0.58499999999999996</v>
      </c>
      <c r="Q16" s="89">
        <v>0.80500000000000005</v>
      </c>
      <c r="R16" s="89">
        <v>0.89300000000000002</v>
      </c>
      <c r="S16" s="8"/>
      <c r="T16" s="8"/>
      <c r="U16" s="8"/>
      <c r="V16" s="8"/>
      <c r="W16" s="8"/>
      <c r="X16" s="929" t="s">
        <v>290</v>
      </c>
      <c r="Y16" s="854">
        <f>(R16)/M16</f>
        <v>1.003370786516854</v>
      </c>
      <c r="Z16" s="9" t="s">
        <v>1357</v>
      </c>
      <c r="AA16" s="42"/>
    </row>
    <row r="17" spans="1:27" ht="104.25" customHeight="1" thickBot="1" x14ac:dyDescent="0.25">
      <c r="A17" s="153">
        <v>2</v>
      </c>
      <c r="B17" s="141" t="s">
        <v>934</v>
      </c>
      <c r="C17" s="141" t="s">
        <v>567</v>
      </c>
      <c r="D17" s="185" t="s">
        <v>707</v>
      </c>
      <c r="E17" s="252" t="s">
        <v>1171</v>
      </c>
      <c r="F17" s="252" t="s">
        <v>1172</v>
      </c>
      <c r="G17" s="253" t="s">
        <v>940</v>
      </c>
      <c r="H17" s="250" t="s">
        <v>448</v>
      </c>
      <c r="I17" s="246" t="s">
        <v>343</v>
      </c>
      <c r="J17" s="246" t="s">
        <v>352</v>
      </c>
      <c r="K17" s="222" t="s">
        <v>30</v>
      </c>
      <c r="L17" s="254" t="s">
        <v>430</v>
      </c>
      <c r="M17" s="554" t="s">
        <v>401</v>
      </c>
      <c r="N17" s="247">
        <v>0</v>
      </c>
      <c r="O17" s="247">
        <v>0</v>
      </c>
      <c r="P17" s="247">
        <v>0</v>
      </c>
      <c r="Q17" s="247">
        <v>0.68</v>
      </c>
      <c r="R17" s="247">
        <v>0.67800000000000005</v>
      </c>
      <c r="S17" s="256"/>
      <c r="T17" s="256"/>
      <c r="U17" s="256"/>
      <c r="V17" s="256"/>
      <c r="W17" s="256"/>
      <c r="X17" s="930" t="s">
        <v>290</v>
      </c>
      <c r="Y17" s="855">
        <f>(R17)/M17</f>
        <v>1.3560000000000001</v>
      </c>
      <c r="Z17" s="250" t="s">
        <v>1358</v>
      </c>
      <c r="AA17" s="42"/>
    </row>
    <row r="18" spans="1:27" ht="40.5" customHeight="1" x14ac:dyDescent="0.2">
      <c r="A18" s="227">
        <v>2</v>
      </c>
      <c r="B18" s="213" t="s">
        <v>934</v>
      </c>
      <c r="C18" s="219" t="s">
        <v>566</v>
      </c>
      <c r="D18" s="220" t="s">
        <v>708</v>
      </c>
      <c r="E18" s="228" t="s">
        <v>440</v>
      </c>
      <c r="F18" s="228" t="s">
        <v>235</v>
      </c>
      <c r="G18" s="229" t="s">
        <v>953</v>
      </c>
      <c r="H18" s="230" t="s">
        <v>441</v>
      </c>
      <c r="I18" s="231" t="s">
        <v>343</v>
      </c>
      <c r="J18" s="231" t="s">
        <v>352</v>
      </c>
      <c r="K18" s="220" t="s">
        <v>19</v>
      </c>
      <c r="L18" s="232" t="s">
        <v>430</v>
      </c>
      <c r="M18" s="233">
        <v>0.44</v>
      </c>
      <c r="N18" s="234">
        <v>0.27</v>
      </c>
      <c r="O18" s="234">
        <v>0.27</v>
      </c>
      <c r="P18" s="234">
        <v>0.71640000000000004</v>
      </c>
      <c r="Q18" s="234">
        <v>0.7218</v>
      </c>
      <c r="R18" s="234">
        <v>0.74670000000000003</v>
      </c>
      <c r="S18" s="235"/>
      <c r="T18" s="235"/>
      <c r="U18" s="235"/>
      <c r="V18" s="235"/>
      <c r="W18" s="235"/>
      <c r="X18" s="931" t="s">
        <v>290</v>
      </c>
      <c r="Y18" s="856">
        <f>R18/M18</f>
        <v>1.6970454545454545</v>
      </c>
      <c r="Z18" s="438"/>
      <c r="AA18" s="42"/>
    </row>
    <row r="19" spans="1:27" ht="27.6" customHeight="1" x14ac:dyDescent="0.2">
      <c r="A19" s="153">
        <v>2</v>
      </c>
      <c r="B19" s="141" t="s">
        <v>934</v>
      </c>
      <c r="C19" s="172" t="s">
        <v>566</v>
      </c>
      <c r="D19" s="173" t="s">
        <v>708</v>
      </c>
      <c r="E19" s="127" t="s">
        <v>93</v>
      </c>
      <c r="F19" s="127" t="s">
        <v>235</v>
      </c>
      <c r="G19" s="24" t="s">
        <v>952</v>
      </c>
      <c r="H19" s="17" t="s">
        <v>442</v>
      </c>
      <c r="I19" s="20" t="s">
        <v>343</v>
      </c>
      <c r="J19" s="20" t="s">
        <v>352</v>
      </c>
      <c r="K19" s="173" t="s">
        <v>20</v>
      </c>
      <c r="L19" s="10" t="s">
        <v>430</v>
      </c>
      <c r="M19" s="15">
        <v>0.3</v>
      </c>
      <c r="N19" s="89">
        <v>0.28999999999999998</v>
      </c>
      <c r="O19" s="89">
        <v>0.35289999999999999</v>
      </c>
      <c r="P19" s="89">
        <v>0.56879999999999997</v>
      </c>
      <c r="Q19" s="89">
        <v>0.55510000000000004</v>
      </c>
      <c r="R19" s="89">
        <v>0.56599999999999995</v>
      </c>
      <c r="S19" s="47"/>
      <c r="T19" s="47"/>
      <c r="U19" s="47"/>
      <c r="V19" s="47"/>
      <c r="W19" s="47"/>
      <c r="X19" s="929" t="s">
        <v>290</v>
      </c>
      <c r="Y19" s="856">
        <f t="shared" ref="Y19:Y22" si="2">R19/M19</f>
        <v>1.8866666666666665</v>
      </c>
      <c r="Z19" s="432"/>
      <c r="AA19" s="42"/>
    </row>
    <row r="20" spans="1:27" ht="64.5" customHeight="1" x14ac:dyDescent="0.2">
      <c r="A20" s="153">
        <v>2</v>
      </c>
      <c r="B20" s="141" t="s">
        <v>934</v>
      </c>
      <c r="C20" s="172" t="s">
        <v>566</v>
      </c>
      <c r="D20" s="173" t="s">
        <v>708</v>
      </c>
      <c r="E20" s="126" t="s">
        <v>93</v>
      </c>
      <c r="F20" s="126" t="s">
        <v>235</v>
      </c>
      <c r="G20" s="18" t="s">
        <v>954</v>
      </c>
      <c r="H20" s="17" t="s">
        <v>443</v>
      </c>
      <c r="I20" s="20" t="s">
        <v>343</v>
      </c>
      <c r="J20" s="20" t="s">
        <v>352</v>
      </c>
      <c r="K20" s="173" t="s">
        <v>20</v>
      </c>
      <c r="L20" s="10" t="s">
        <v>430</v>
      </c>
      <c r="M20" s="15">
        <v>0.15</v>
      </c>
      <c r="N20" s="89">
        <v>0.05</v>
      </c>
      <c r="O20" s="89">
        <v>0.92910000000000004</v>
      </c>
      <c r="P20" s="89">
        <v>0.73640000000000005</v>
      </c>
      <c r="Q20" s="89">
        <v>0.21160000000000001</v>
      </c>
      <c r="R20" s="89">
        <v>0.29099999999999998</v>
      </c>
      <c r="S20" s="47"/>
      <c r="T20" s="47"/>
      <c r="U20" s="47"/>
      <c r="V20" s="47"/>
      <c r="W20" s="47"/>
      <c r="X20" s="929" t="s">
        <v>290</v>
      </c>
      <c r="Y20" s="856">
        <f>R20/M20</f>
        <v>1.94</v>
      </c>
      <c r="Z20" s="9" t="s">
        <v>1458</v>
      </c>
      <c r="AA20" s="42"/>
    </row>
    <row r="21" spans="1:27" ht="28.15" customHeight="1" x14ac:dyDescent="0.2">
      <c r="A21" s="153">
        <v>2</v>
      </c>
      <c r="B21" s="141" t="s">
        <v>934</v>
      </c>
      <c r="C21" s="172" t="s">
        <v>566</v>
      </c>
      <c r="D21" s="173" t="s">
        <v>708</v>
      </c>
      <c r="E21" s="126" t="s">
        <v>95</v>
      </c>
      <c r="F21" s="126" t="s">
        <v>235</v>
      </c>
      <c r="G21" s="18" t="s">
        <v>955</v>
      </c>
      <c r="H21" s="17" t="s">
        <v>444</v>
      </c>
      <c r="I21" s="20" t="s">
        <v>343</v>
      </c>
      <c r="J21" s="20" t="s">
        <v>352</v>
      </c>
      <c r="K21" s="173" t="s">
        <v>22</v>
      </c>
      <c r="L21" s="10" t="s">
        <v>430</v>
      </c>
      <c r="M21" s="15">
        <v>0.75</v>
      </c>
      <c r="N21" s="89">
        <v>0.47</v>
      </c>
      <c r="O21" s="89">
        <v>0.20369999999999999</v>
      </c>
      <c r="P21" s="89">
        <v>0.21240000000000001</v>
      </c>
      <c r="Q21" s="89">
        <v>0.29570000000000002</v>
      </c>
      <c r="R21" s="89">
        <v>0.30320000000000003</v>
      </c>
      <c r="S21" s="47"/>
      <c r="T21" s="47"/>
      <c r="U21" s="47"/>
      <c r="V21" s="47"/>
      <c r="W21" s="47"/>
      <c r="X21" s="929" t="s">
        <v>290</v>
      </c>
      <c r="Y21" s="856">
        <f t="shared" si="2"/>
        <v>0.40426666666666672</v>
      </c>
      <c r="Z21" s="438"/>
      <c r="AA21" s="42"/>
    </row>
    <row r="22" spans="1:27" ht="52.5" customHeight="1" thickBot="1" x14ac:dyDescent="0.25">
      <c r="A22" s="251">
        <v>2</v>
      </c>
      <c r="B22" s="217" t="s">
        <v>934</v>
      </c>
      <c r="C22" s="223" t="s">
        <v>566</v>
      </c>
      <c r="D22" s="222" t="s">
        <v>708</v>
      </c>
      <c r="E22" s="252" t="s">
        <v>96</v>
      </c>
      <c r="F22" s="252" t="s">
        <v>235</v>
      </c>
      <c r="G22" s="253" t="s">
        <v>951</v>
      </c>
      <c r="H22" s="250" t="s">
        <v>445</v>
      </c>
      <c r="I22" s="246" t="s">
        <v>343</v>
      </c>
      <c r="J22" s="246" t="s">
        <v>352</v>
      </c>
      <c r="K22" s="222" t="s">
        <v>23</v>
      </c>
      <c r="L22" s="254" t="s">
        <v>430</v>
      </c>
      <c r="M22" s="255">
        <v>0.2</v>
      </c>
      <c r="N22" s="247">
        <v>0</v>
      </c>
      <c r="O22" s="247">
        <v>0</v>
      </c>
      <c r="P22" s="247">
        <v>0</v>
      </c>
      <c r="Q22" s="247">
        <v>0.42</v>
      </c>
      <c r="R22" s="247">
        <v>0.41</v>
      </c>
      <c r="S22" s="256"/>
      <c r="T22" s="256"/>
      <c r="U22" s="256"/>
      <c r="V22" s="256"/>
      <c r="W22" s="256"/>
      <c r="X22" s="930" t="s">
        <v>290</v>
      </c>
      <c r="Y22" s="855">
        <f t="shared" si="2"/>
        <v>2.0499999999999998</v>
      </c>
      <c r="Z22" s="250"/>
      <c r="AA22" s="42"/>
    </row>
    <row r="23" spans="1:27" ht="39" customHeight="1" x14ac:dyDescent="0.2">
      <c r="A23" s="213">
        <v>3</v>
      </c>
      <c r="B23" s="213" t="s">
        <v>964</v>
      </c>
      <c r="C23" s="219" t="s">
        <v>522</v>
      </c>
      <c r="D23" s="220" t="s">
        <v>706</v>
      </c>
      <c r="E23" s="236" t="s">
        <v>110</v>
      </c>
      <c r="F23" s="236" t="s">
        <v>235</v>
      </c>
      <c r="G23" s="237" t="s">
        <v>1219</v>
      </c>
      <c r="H23" s="238" t="s">
        <v>594</v>
      </c>
      <c r="I23" s="231" t="s">
        <v>343</v>
      </c>
      <c r="J23" s="231" t="s">
        <v>352</v>
      </c>
      <c r="K23" s="220" t="s">
        <v>31</v>
      </c>
      <c r="L23" s="219" t="s">
        <v>430</v>
      </c>
      <c r="M23" s="233">
        <v>0.9</v>
      </c>
      <c r="N23" s="234">
        <v>0</v>
      </c>
      <c r="O23" s="234">
        <v>0</v>
      </c>
      <c r="P23" s="239">
        <v>0</v>
      </c>
      <c r="Q23" s="234">
        <v>0.78700000000000003</v>
      </c>
      <c r="R23" s="234">
        <v>0.83650000000000002</v>
      </c>
      <c r="S23" s="240"/>
      <c r="T23" s="240"/>
      <c r="U23" s="240"/>
      <c r="V23" s="240"/>
      <c r="W23" s="240"/>
      <c r="X23" s="931" t="s">
        <v>290</v>
      </c>
      <c r="Y23" s="856">
        <f>R23/M23</f>
        <v>0.92944444444444441</v>
      </c>
      <c r="Z23" s="438"/>
      <c r="AA23" s="42"/>
    </row>
    <row r="24" spans="1:27" ht="42.75" customHeight="1" thickBot="1" x14ac:dyDescent="0.25">
      <c r="A24" s="217">
        <v>3</v>
      </c>
      <c r="B24" s="217" t="s">
        <v>964</v>
      </c>
      <c r="C24" s="223" t="s">
        <v>522</v>
      </c>
      <c r="D24" s="222" t="s">
        <v>706</v>
      </c>
      <c r="E24" s="259" t="s">
        <v>110</v>
      </c>
      <c r="F24" s="259" t="s">
        <v>235</v>
      </c>
      <c r="G24" s="260" t="s">
        <v>1220</v>
      </c>
      <c r="H24" s="224" t="s">
        <v>449</v>
      </c>
      <c r="I24" s="246" t="s">
        <v>343</v>
      </c>
      <c r="J24" s="246" t="s">
        <v>352</v>
      </c>
      <c r="K24" s="222" t="s">
        <v>31</v>
      </c>
      <c r="L24" s="223" t="s">
        <v>430</v>
      </c>
      <c r="M24" s="255">
        <v>0.26</v>
      </c>
      <c r="N24" s="247">
        <v>0</v>
      </c>
      <c r="O24" s="247">
        <v>0</v>
      </c>
      <c r="P24" s="417">
        <v>0</v>
      </c>
      <c r="Q24" s="247">
        <v>0.41770000000000002</v>
      </c>
      <c r="R24" s="247">
        <v>0.4022</v>
      </c>
      <c r="S24" s="256"/>
      <c r="T24" s="256"/>
      <c r="U24" s="256"/>
      <c r="V24" s="256"/>
      <c r="W24" s="256"/>
      <c r="X24" s="930" t="s">
        <v>290</v>
      </c>
      <c r="Y24" s="855">
        <f t="shared" ref="Y24:Y25" si="3">R24/M24</f>
        <v>1.5469230769230768</v>
      </c>
      <c r="Z24" s="429"/>
      <c r="AA24" s="42"/>
    </row>
    <row r="25" spans="1:27" ht="49.5" customHeight="1" thickBot="1" x14ac:dyDescent="0.25">
      <c r="A25" s="1109">
        <v>4</v>
      </c>
      <c r="B25" s="1109" t="s">
        <v>1373</v>
      </c>
      <c r="C25" s="1110" t="s">
        <v>1273</v>
      </c>
      <c r="D25" s="1139" t="s">
        <v>976</v>
      </c>
      <c r="E25" s="1112" t="s">
        <v>1226</v>
      </c>
      <c r="F25" s="1112" t="s">
        <v>233</v>
      </c>
      <c r="G25" s="1113" t="s">
        <v>249</v>
      </c>
      <c r="H25" s="245" t="s">
        <v>1295</v>
      </c>
      <c r="I25" s="1114" t="s">
        <v>343</v>
      </c>
      <c r="J25" s="1114" t="s">
        <v>1296</v>
      </c>
      <c r="K25" s="1111" t="s">
        <v>1293</v>
      </c>
      <c r="L25" s="1110" t="s">
        <v>450</v>
      </c>
      <c r="M25" s="1117">
        <v>200</v>
      </c>
      <c r="N25" s="1115"/>
      <c r="O25" s="1115"/>
      <c r="P25" s="1115"/>
      <c r="Q25" s="1115"/>
      <c r="R25" s="1115">
        <v>0</v>
      </c>
      <c r="S25" s="1115"/>
      <c r="T25" s="1115"/>
      <c r="U25" s="1115"/>
      <c r="V25" s="1115"/>
      <c r="W25" s="1115"/>
      <c r="X25" s="1118">
        <f>R25</f>
        <v>0</v>
      </c>
      <c r="Y25" s="1116">
        <f t="shared" si="3"/>
        <v>0</v>
      </c>
      <c r="Z25" s="1140" t="s">
        <v>1382</v>
      </c>
      <c r="AA25" s="42"/>
    </row>
    <row r="26" spans="1:27" ht="71.25" customHeight="1" x14ac:dyDescent="0.2">
      <c r="A26" s="213">
        <v>12</v>
      </c>
      <c r="B26" s="213" t="s">
        <v>914</v>
      </c>
      <c r="C26" s="219" t="s">
        <v>656</v>
      </c>
      <c r="D26" s="220" t="s">
        <v>711</v>
      </c>
      <c r="E26" s="228" t="s">
        <v>188</v>
      </c>
      <c r="F26" s="228" t="s">
        <v>236</v>
      </c>
      <c r="G26" s="229" t="s">
        <v>1221</v>
      </c>
      <c r="H26" s="238" t="s">
        <v>1138</v>
      </c>
      <c r="I26" s="231" t="s">
        <v>343</v>
      </c>
      <c r="J26" s="231" t="s">
        <v>352</v>
      </c>
      <c r="K26" s="220" t="s">
        <v>1139</v>
      </c>
      <c r="L26" s="231" t="s">
        <v>430</v>
      </c>
      <c r="M26" s="233">
        <v>0.91</v>
      </c>
      <c r="N26" s="234">
        <v>0.88</v>
      </c>
      <c r="O26" s="234">
        <v>1.1100000000000001</v>
      </c>
      <c r="P26" s="234">
        <v>0.98084559682317218</v>
      </c>
      <c r="Q26" s="234">
        <v>0.88349999999999995</v>
      </c>
      <c r="R26" s="242">
        <v>0.94799999999999995</v>
      </c>
      <c r="S26" s="242"/>
      <c r="T26" s="242"/>
      <c r="U26" s="242"/>
      <c r="V26" s="242"/>
      <c r="W26" s="242"/>
      <c r="X26" s="932">
        <v>0.94620000000000004</v>
      </c>
      <c r="Y26" s="856">
        <f>X26/M26</f>
        <v>1.0397802197802197</v>
      </c>
      <c r="Z26" s="438"/>
      <c r="AA26" s="42"/>
    </row>
    <row r="27" spans="1:27" ht="78.75" customHeight="1" x14ac:dyDescent="0.2">
      <c r="A27" s="141">
        <v>12</v>
      </c>
      <c r="B27" s="141" t="s">
        <v>914</v>
      </c>
      <c r="C27" s="172" t="s">
        <v>656</v>
      </c>
      <c r="D27" s="173" t="s">
        <v>711</v>
      </c>
      <c r="E27" s="127" t="s">
        <v>190</v>
      </c>
      <c r="F27" s="127" t="s">
        <v>236</v>
      </c>
      <c r="G27" s="24" t="s">
        <v>1222</v>
      </c>
      <c r="H27" s="19" t="s">
        <v>1136</v>
      </c>
      <c r="I27" s="20" t="s">
        <v>343</v>
      </c>
      <c r="J27" s="20" t="s">
        <v>450</v>
      </c>
      <c r="K27" s="173" t="s">
        <v>1137</v>
      </c>
      <c r="L27" s="20" t="s">
        <v>450</v>
      </c>
      <c r="M27" s="14">
        <v>74</v>
      </c>
      <c r="N27" s="8">
        <v>0</v>
      </c>
      <c r="O27" s="8">
        <v>23</v>
      </c>
      <c r="P27" s="8">
        <v>1</v>
      </c>
      <c r="Q27" s="8">
        <v>7</v>
      </c>
      <c r="R27" s="8">
        <v>7</v>
      </c>
      <c r="S27" s="8"/>
      <c r="T27" s="8"/>
      <c r="U27" s="8"/>
      <c r="V27" s="8"/>
      <c r="W27" s="8"/>
      <c r="X27" s="933">
        <f>SUM(N27:R27)</f>
        <v>38</v>
      </c>
      <c r="Y27" s="854">
        <f>X27/M27</f>
        <v>0.51351351351351349</v>
      </c>
      <c r="Z27" s="9"/>
      <c r="AA27" s="42"/>
    </row>
    <row r="28" spans="1:27" ht="79.5" customHeight="1" x14ac:dyDescent="0.2">
      <c r="A28" s="141">
        <v>12</v>
      </c>
      <c r="B28" s="141" t="s">
        <v>914</v>
      </c>
      <c r="C28" s="172" t="s">
        <v>656</v>
      </c>
      <c r="D28" s="173" t="s">
        <v>711</v>
      </c>
      <c r="E28" s="127" t="s">
        <v>191</v>
      </c>
      <c r="F28" s="127" t="s">
        <v>236</v>
      </c>
      <c r="G28" s="24" t="s">
        <v>920</v>
      </c>
      <c r="H28" s="19" t="s">
        <v>451</v>
      </c>
      <c r="I28" s="20" t="s">
        <v>343</v>
      </c>
      <c r="J28" s="1137" t="s">
        <v>352</v>
      </c>
      <c r="K28" s="173" t="s">
        <v>230</v>
      </c>
      <c r="L28" s="1137" t="s">
        <v>1</v>
      </c>
      <c r="M28" s="15">
        <v>0.75</v>
      </c>
      <c r="N28" s="8">
        <v>0</v>
      </c>
      <c r="O28" s="8">
        <v>0</v>
      </c>
      <c r="P28" s="1108">
        <v>1</v>
      </c>
      <c r="Q28" s="1108">
        <v>0.73909999999999998</v>
      </c>
      <c r="R28" s="89">
        <v>0.73080000000000001</v>
      </c>
      <c r="S28" s="8"/>
      <c r="T28" s="8"/>
      <c r="U28" s="8"/>
      <c r="V28" s="8"/>
      <c r="W28" s="8"/>
      <c r="X28" s="1138">
        <v>0.73080000000000001</v>
      </c>
      <c r="Y28" s="854">
        <f>X28/M28</f>
        <v>0.97440000000000004</v>
      </c>
      <c r="Z28" s="9" t="s">
        <v>1395</v>
      </c>
      <c r="AA28" s="42"/>
    </row>
    <row r="29" spans="1:27" ht="71.45" customHeight="1" x14ac:dyDescent="0.2">
      <c r="A29" s="141">
        <v>12</v>
      </c>
      <c r="B29" s="141" t="s">
        <v>914</v>
      </c>
      <c r="C29" s="172" t="s">
        <v>656</v>
      </c>
      <c r="D29" s="173" t="s">
        <v>711</v>
      </c>
      <c r="E29" s="127" t="s">
        <v>191</v>
      </c>
      <c r="F29" s="127" t="s">
        <v>236</v>
      </c>
      <c r="G29" s="24" t="s">
        <v>922</v>
      </c>
      <c r="H29" s="19" t="s">
        <v>1200</v>
      </c>
      <c r="I29" s="20" t="s">
        <v>343</v>
      </c>
      <c r="J29" s="20" t="s">
        <v>352</v>
      </c>
      <c r="K29" s="173" t="s">
        <v>65</v>
      </c>
      <c r="L29" s="20" t="s">
        <v>430</v>
      </c>
      <c r="M29" s="15">
        <v>0.91</v>
      </c>
      <c r="N29" s="89">
        <v>0.88</v>
      </c>
      <c r="O29" s="89">
        <v>1.071</v>
      </c>
      <c r="P29" s="89">
        <v>0.97309999999999997</v>
      </c>
      <c r="Q29" s="89">
        <v>0.99399999999999999</v>
      </c>
      <c r="R29" s="84">
        <v>0.85</v>
      </c>
      <c r="S29" s="84"/>
      <c r="T29" s="84"/>
      <c r="U29" s="84"/>
      <c r="V29" s="84"/>
      <c r="W29" s="84"/>
      <c r="X29" s="934">
        <v>0.95</v>
      </c>
      <c r="Y29" s="854">
        <f>X29/M29</f>
        <v>1.0439560439560438</v>
      </c>
      <c r="Z29" s="241"/>
      <c r="AA29" s="42"/>
    </row>
    <row r="30" spans="1:27" ht="57" customHeight="1" thickBot="1" x14ac:dyDescent="0.25">
      <c r="A30" s="217">
        <v>12</v>
      </c>
      <c r="B30" s="217" t="s">
        <v>914</v>
      </c>
      <c r="C30" s="223" t="s">
        <v>656</v>
      </c>
      <c r="D30" s="222" t="s">
        <v>711</v>
      </c>
      <c r="E30" s="243" t="s">
        <v>192</v>
      </c>
      <c r="F30" s="243" t="s">
        <v>1170</v>
      </c>
      <c r="G30" s="244" t="s">
        <v>921</v>
      </c>
      <c r="H30" s="245" t="s">
        <v>453</v>
      </c>
      <c r="I30" s="246" t="s">
        <v>343</v>
      </c>
      <c r="J30" s="246" t="s">
        <v>1</v>
      </c>
      <c r="K30" s="222" t="s">
        <v>67</v>
      </c>
      <c r="L30" s="246" t="s">
        <v>450</v>
      </c>
      <c r="M30" s="413">
        <v>0.89</v>
      </c>
      <c r="N30" s="247">
        <v>0</v>
      </c>
      <c r="O30" s="247">
        <v>0</v>
      </c>
      <c r="P30" s="247">
        <v>0.83</v>
      </c>
      <c r="Q30" s="247">
        <v>0.9</v>
      </c>
      <c r="R30" s="248">
        <v>0.83299999999999996</v>
      </c>
      <c r="S30" s="248"/>
      <c r="T30" s="248"/>
      <c r="U30" s="248"/>
      <c r="V30" s="248"/>
      <c r="W30" s="248"/>
      <c r="X30" s="935">
        <v>0.85370000000000001</v>
      </c>
      <c r="Y30" s="855">
        <f>X30/M30</f>
        <v>0.95921348314606747</v>
      </c>
      <c r="Z30" s="250" t="s">
        <v>1385</v>
      </c>
      <c r="AA30" s="42"/>
    </row>
    <row r="31" spans="1:27" x14ac:dyDescent="0.2">
      <c r="A31" s="87"/>
      <c r="B31" s="87"/>
      <c r="C31" s="83"/>
      <c r="D31" s="83"/>
      <c r="E31" s="83"/>
      <c r="F31" s="83"/>
      <c r="G31" s="83"/>
      <c r="H31" s="83"/>
      <c r="I31" s="83"/>
      <c r="J31" s="83"/>
      <c r="K31" s="83"/>
      <c r="L31" s="83"/>
      <c r="M31" s="194"/>
      <c r="N31" s="83"/>
      <c r="O31" s="83"/>
      <c r="P31" s="83"/>
      <c r="Q31" s="83"/>
      <c r="R31" s="83"/>
      <c r="S31" s="83"/>
      <c r="T31" s="83"/>
      <c r="U31" s="83"/>
      <c r="V31" s="83"/>
      <c r="W31" s="83"/>
      <c r="X31" s="936"/>
      <c r="Y31" s="133"/>
      <c r="Z31" s="197"/>
      <c r="AA31" s="42"/>
    </row>
    <row r="32" spans="1:27" x14ac:dyDescent="0.2">
      <c r="A32" s="87"/>
      <c r="B32" s="87"/>
      <c r="C32" s="83"/>
      <c r="D32" s="83"/>
      <c r="E32" s="83"/>
      <c r="F32" s="83"/>
      <c r="G32" s="83"/>
      <c r="H32" s="83"/>
      <c r="I32" s="83"/>
      <c r="J32" s="83"/>
      <c r="K32" s="83"/>
      <c r="L32" s="83"/>
      <c r="M32" s="194"/>
      <c r="N32" s="83"/>
      <c r="O32" s="83"/>
      <c r="P32" s="83"/>
      <c r="Q32" s="83"/>
      <c r="R32" s="83"/>
      <c r="S32" s="83"/>
      <c r="T32" s="83"/>
      <c r="U32" s="83"/>
      <c r="V32" s="83"/>
      <c r="W32" s="83"/>
      <c r="X32" s="936"/>
      <c r="Y32" s="134"/>
      <c r="Z32" s="197"/>
      <c r="AA32" s="42"/>
    </row>
    <row r="33" spans="1:27" x14ac:dyDescent="0.2">
      <c r="A33" s="87"/>
      <c r="B33" s="87"/>
      <c r="C33" s="83"/>
      <c r="D33" s="83"/>
      <c r="E33" s="83"/>
      <c r="F33" s="83"/>
      <c r="G33" s="83"/>
      <c r="H33" s="83"/>
      <c r="I33" s="83"/>
      <c r="J33" s="83"/>
      <c r="K33" s="83"/>
      <c r="L33" s="83"/>
      <c r="M33" s="194"/>
      <c r="N33" s="83"/>
      <c r="O33" s="83"/>
      <c r="P33" s="83"/>
      <c r="Q33" s="83"/>
      <c r="R33" s="83"/>
      <c r="S33" s="83"/>
      <c r="T33" s="83"/>
      <c r="U33" s="83"/>
      <c r="V33" s="83"/>
      <c r="W33" s="83"/>
      <c r="X33" s="936"/>
      <c r="Y33" s="134"/>
      <c r="Z33" s="197"/>
      <c r="AA33" s="42"/>
    </row>
    <row r="34" spans="1:27" x14ac:dyDescent="0.2">
      <c r="A34" s="87"/>
      <c r="B34" s="87"/>
      <c r="C34" s="83"/>
      <c r="D34" s="83"/>
      <c r="E34" s="83"/>
      <c r="F34" s="83"/>
      <c r="G34" s="83"/>
      <c r="H34" s="83"/>
      <c r="I34" s="83"/>
      <c r="J34" s="83"/>
      <c r="K34" s="83"/>
      <c r="L34" s="83"/>
      <c r="M34" s="194"/>
      <c r="N34" s="83"/>
      <c r="O34" s="83"/>
      <c r="P34" s="83"/>
      <c r="Q34" s="83"/>
      <c r="R34" s="83"/>
      <c r="S34" s="83"/>
      <c r="T34" s="83"/>
      <c r="U34" s="83"/>
      <c r="V34" s="83"/>
      <c r="W34" s="83"/>
      <c r="X34" s="936"/>
      <c r="Y34" s="134"/>
      <c r="Z34" s="197"/>
      <c r="AA34" s="42"/>
    </row>
    <row r="35" spans="1:27" x14ac:dyDescent="0.2">
      <c r="A35" s="87"/>
      <c r="B35" s="87"/>
      <c r="C35" s="83"/>
      <c r="D35" s="83"/>
      <c r="E35" s="83"/>
      <c r="F35" s="83"/>
      <c r="G35" s="83"/>
      <c r="H35" s="83"/>
      <c r="I35" s="83"/>
      <c r="J35" s="83"/>
      <c r="K35" s="83"/>
      <c r="L35" s="83"/>
      <c r="M35" s="194"/>
      <c r="N35" s="83"/>
      <c r="O35" s="83"/>
      <c r="P35" s="83"/>
      <c r="Q35" s="83"/>
      <c r="R35" s="83"/>
      <c r="S35" s="83"/>
      <c r="T35" s="83"/>
      <c r="U35" s="83"/>
      <c r="V35" s="83"/>
      <c r="W35" s="83"/>
      <c r="X35" s="936"/>
      <c r="Y35" s="134"/>
      <c r="Z35" s="197"/>
      <c r="AA35" s="42"/>
    </row>
    <row r="36" spans="1:27" x14ac:dyDescent="0.2">
      <c r="A36" s="87"/>
      <c r="B36" s="87"/>
      <c r="C36" s="83"/>
      <c r="D36" s="83"/>
      <c r="E36" s="83"/>
      <c r="F36" s="83"/>
      <c r="G36" s="83"/>
      <c r="H36" s="83"/>
      <c r="I36" s="83"/>
      <c r="J36" s="83"/>
      <c r="K36" s="83"/>
      <c r="L36" s="83"/>
      <c r="M36" s="194"/>
      <c r="N36" s="83"/>
      <c r="O36" s="83"/>
      <c r="P36" s="83"/>
      <c r="Q36" s="83"/>
      <c r="R36" s="83"/>
      <c r="S36" s="83"/>
      <c r="T36" s="83"/>
      <c r="U36" s="83"/>
      <c r="V36" s="83"/>
      <c r="W36" s="83"/>
      <c r="X36" s="936"/>
      <c r="Y36" s="134"/>
      <c r="Z36" s="197"/>
      <c r="AA36" s="42"/>
    </row>
    <row r="37" spans="1:27" x14ac:dyDescent="0.2">
      <c r="A37" s="87"/>
      <c r="B37" s="87"/>
      <c r="C37" s="83"/>
      <c r="D37" s="83"/>
      <c r="E37" s="83"/>
      <c r="F37" s="83"/>
      <c r="G37" s="83"/>
      <c r="H37" s="83"/>
      <c r="I37" s="83"/>
      <c r="J37" s="83"/>
      <c r="K37" s="83"/>
      <c r="L37" s="83"/>
      <c r="M37" s="194"/>
      <c r="N37" s="83"/>
      <c r="O37" s="83"/>
      <c r="P37" s="83"/>
      <c r="Q37" s="83"/>
      <c r="R37" s="83"/>
      <c r="S37" s="83"/>
      <c r="T37" s="83"/>
      <c r="U37" s="83"/>
      <c r="V37" s="83"/>
      <c r="W37" s="83"/>
      <c r="X37" s="936"/>
      <c r="Y37" s="134"/>
      <c r="Z37" s="197"/>
      <c r="AA37" s="42"/>
    </row>
  </sheetData>
  <autoFilter ref="A4:Z30" xr:uid="{00000000-0009-0000-0000-000003000000}"/>
  <mergeCells count="1">
    <mergeCell ref="A2:Z3"/>
  </mergeCells>
  <pageMargins left="0.7" right="0.7" top="0.75" bottom="0.75" header="0.3" footer="0.3"/>
  <pageSetup paperSize="9"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X211"/>
  <sheetViews>
    <sheetView zoomScale="80" zoomScaleNormal="80" workbookViewId="0">
      <pane xSplit="14" ySplit="4" topLeftCell="Z202" activePane="bottomRight" state="frozen"/>
      <selection pane="topRight" activeCell="N1" sqref="N1"/>
      <selection pane="bottomLeft" activeCell="A5" sqref="A5"/>
      <selection pane="bottomRight" activeCell="N25" sqref="N25"/>
    </sheetView>
  </sheetViews>
  <sheetFormatPr defaultColWidth="9.140625" defaultRowHeight="12.75" x14ac:dyDescent="0.2"/>
  <cols>
    <col min="1" max="1" width="5.5703125" style="661" customWidth="1"/>
    <col min="2" max="2" width="20" style="73" customWidth="1"/>
    <col min="3" max="3" width="4.7109375" style="73" customWidth="1"/>
    <col min="4" max="4" width="21.7109375" style="73" customWidth="1"/>
    <col min="5" max="5" width="5.7109375" style="662" hidden="1" customWidth="1"/>
    <col min="6" max="6" width="21.7109375" style="662" hidden="1" customWidth="1"/>
    <col min="7" max="7" width="4.7109375" style="662" hidden="1" customWidth="1"/>
    <col min="8" max="8" width="21.7109375" style="662" hidden="1" customWidth="1"/>
    <col min="9" max="9" width="7.42578125" style="663" customWidth="1"/>
    <col min="10" max="10" width="6.7109375" style="662" customWidth="1"/>
    <col min="11" max="11" width="9" style="615" customWidth="1"/>
    <col min="12" max="12" width="6.42578125" style="664" customWidth="1"/>
    <col min="13" max="13" width="7.85546875" style="664" customWidth="1"/>
    <col min="14" max="14" width="30.140625" style="665" customWidth="1"/>
    <col min="15" max="15" width="10.7109375" style="666" customWidth="1"/>
    <col min="16" max="16" width="5.42578125" style="615" bestFit="1" customWidth="1"/>
    <col min="17" max="17" width="9.28515625" style="615" customWidth="1"/>
    <col min="18" max="19" width="10.42578125" style="665" customWidth="1"/>
    <col min="20" max="20" width="11.140625" style="667" customWidth="1"/>
    <col min="21" max="21" width="12.7109375" style="667" hidden="1" customWidth="1"/>
    <col min="22" max="22" width="11" style="629" customWidth="1"/>
    <col min="23" max="23" width="11.7109375" style="629" customWidth="1"/>
    <col min="24" max="25" width="8.85546875" style="629" hidden="1" customWidth="1"/>
    <col min="26" max="26" width="10.7109375" style="629" customWidth="1"/>
    <col min="27" max="27" width="11.28515625" style="629" customWidth="1"/>
    <col min="28" max="28" width="13.42578125" style="629" hidden="1" customWidth="1"/>
    <col min="29" max="29" width="8.28515625" style="629" hidden="1" customWidth="1"/>
    <col min="30" max="30" width="11.42578125" style="630" customWidth="1"/>
    <col min="31" max="31" width="13.42578125" style="630" customWidth="1"/>
    <col min="32" max="32" width="13.42578125" style="630" hidden="1" customWidth="1"/>
    <col min="33" max="33" width="8.85546875" style="631" hidden="1" customWidth="1"/>
    <col min="34" max="34" width="8.7109375" style="631" hidden="1" customWidth="1"/>
    <col min="35" max="35" width="8.5703125" style="629" hidden="1" customWidth="1"/>
    <col min="36" max="36" width="11.5703125" style="193" customWidth="1"/>
    <col min="37" max="37" width="12.140625" style="193" customWidth="1"/>
    <col min="38" max="38" width="13.42578125" style="193" customWidth="1"/>
    <col min="39" max="39" width="8.85546875" style="356" hidden="1" customWidth="1"/>
    <col min="40" max="40" width="8.7109375" style="356" hidden="1" customWidth="1"/>
    <col min="41" max="41" width="9.140625" style="356" hidden="1" customWidth="1"/>
    <col min="42" max="42" width="11.85546875" style="193" hidden="1" customWidth="1"/>
    <col min="43" max="43" width="7.85546875" style="356" hidden="1" customWidth="1"/>
    <col min="44" max="44" width="11.85546875" style="193" hidden="1" customWidth="1"/>
    <col min="45" max="45" width="7.85546875" style="356" hidden="1" customWidth="1"/>
    <col min="46" max="47" width="13.42578125" style="116" customWidth="1"/>
    <col min="48" max="48" width="15" style="864" customWidth="1"/>
    <col min="49" max="49" width="8.85546875" style="116" customWidth="1"/>
    <col min="50" max="50" width="8.42578125" style="356" customWidth="1"/>
    <col min="51" max="51" width="9.28515625" style="356" customWidth="1"/>
    <col min="52" max="52" width="12.28515625" style="193" customWidth="1"/>
    <col min="53" max="53" width="8.85546875" style="356" customWidth="1"/>
    <col min="54" max="54" width="11.85546875" style="193" customWidth="1"/>
    <col min="55" max="55" width="11.5703125" style="356" customWidth="1"/>
    <col min="56" max="75" width="13.42578125" style="116" hidden="1" customWidth="1"/>
    <col min="76" max="76" width="54.28515625" style="119" customWidth="1"/>
    <col min="77" max="16384" width="9.140625" style="83"/>
  </cols>
  <sheetData>
    <row r="1" spans="1:76" s="42" customFormat="1" ht="21" customHeight="1" x14ac:dyDescent="0.2">
      <c r="A1" s="762" t="s">
        <v>459</v>
      </c>
      <c r="B1" s="761"/>
      <c r="C1" s="761"/>
      <c r="D1" s="761"/>
      <c r="E1" s="564"/>
      <c r="F1" s="564"/>
      <c r="G1" s="564"/>
      <c r="H1" s="564"/>
      <c r="I1" s="761"/>
      <c r="J1" s="761"/>
      <c r="K1" s="761"/>
      <c r="L1" s="761"/>
      <c r="M1" s="761"/>
      <c r="N1" s="761"/>
      <c r="O1" s="761"/>
      <c r="P1" s="761"/>
      <c r="Q1" s="761"/>
      <c r="R1" s="761"/>
      <c r="S1" s="761"/>
      <c r="T1" s="761"/>
      <c r="U1" s="761"/>
      <c r="V1" s="761"/>
      <c r="W1" s="761"/>
      <c r="X1" s="564"/>
      <c r="Y1" s="564"/>
      <c r="Z1" s="761"/>
      <c r="AA1" s="761"/>
      <c r="AB1" s="761"/>
      <c r="AC1" s="761"/>
      <c r="AD1" s="761"/>
      <c r="AE1" s="761"/>
      <c r="AF1" s="761"/>
      <c r="AG1" s="761"/>
      <c r="AH1" s="761"/>
      <c r="AI1" s="761"/>
      <c r="AJ1" s="761"/>
      <c r="AK1" s="761"/>
      <c r="AL1" s="761"/>
      <c r="AM1" s="761"/>
      <c r="AN1" s="761"/>
      <c r="AO1" s="761"/>
      <c r="AP1" s="761"/>
      <c r="AQ1" s="761"/>
      <c r="AR1" s="761"/>
      <c r="AS1" s="761"/>
      <c r="AT1" s="564"/>
      <c r="AU1" s="564"/>
      <c r="AV1" s="860"/>
      <c r="AW1" s="564"/>
      <c r="AX1" s="761"/>
      <c r="AY1" s="761"/>
      <c r="AZ1" s="761"/>
      <c r="BA1" s="761"/>
      <c r="BB1" s="761"/>
      <c r="BC1" s="761"/>
      <c r="BD1" s="564"/>
      <c r="BE1" s="564"/>
      <c r="BF1" s="564"/>
      <c r="BG1" s="564"/>
      <c r="BH1" s="564"/>
      <c r="BI1" s="564"/>
      <c r="BJ1" s="564"/>
      <c r="BK1" s="564"/>
      <c r="BL1" s="564"/>
      <c r="BM1" s="564"/>
      <c r="BN1" s="564"/>
      <c r="BO1" s="564"/>
      <c r="BP1" s="564"/>
      <c r="BQ1" s="564"/>
      <c r="BR1" s="564"/>
      <c r="BS1" s="564"/>
      <c r="BT1" s="564"/>
      <c r="BU1" s="564"/>
      <c r="BV1" s="564"/>
      <c r="BW1" s="564"/>
      <c r="BX1" s="761"/>
    </row>
    <row r="2" spans="1:76" s="42" customFormat="1" ht="21" customHeight="1" x14ac:dyDescent="0.2">
      <c r="A2" s="763" t="s">
        <v>460</v>
      </c>
      <c r="B2" s="132"/>
      <c r="C2" s="132"/>
      <c r="D2" s="132"/>
      <c r="E2" s="563"/>
      <c r="F2" s="563"/>
      <c r="G2" s="563"/>
      <c r="H2" s="563"/>
      <c r="I2" s="132"/>
      <c r="J2" s="132"/>
      <c r="K2" s="132"/>
      <c r="L2" s="132"/>
      <c r="M2" s="132"/>
      <c r="N2" s="132"/>
      <c r="O2" s="132"/>
      <c r="P2" s="132"/>
      <c r="Q2" s="132"/>
      <c r="R2" s="132"/>
      <c r="S2" s="132"/>
      <c r="T2" s="132"/>
      <c r="U2" s="132"/>
      <c r="V2" s="132"/>
      <c r="W2" s="132"/>
      <c r="X2" s="563"/>
      <c r="Y2" s="563"/>
      <c r="Z2" s="132"/>
      <c r="AA2" s="132"/>
      <c r="AB2" s="132"/>
      <c r="AC2" s="132"/>
      <c r="AD2" s="132"/>
      <c r="AE2" s="132"/>
      <c r="AF2" s="132"/>
      <c r="AG2" s="132"/>
      <c r="AH2" s="132"/>
      <c r="AI2" s="132"/>
      <c r="AJ2" s="132"/>
      <c r="AK2" s="132"/>
      <c r="AL2" s="132"/>
      <c r="AM2" s="132"/>
      <c r="AN2" s="132"/>
      <c r="AO2" s="132"/>
      <c r="AP2" s="132"/>
      <c r="AQ2" s="132"/>
      <c r="AR2" s="132"/>
      <c r="AS2" s="132"/>
      <c r="AT2" s="563"/>
      <c r="AU2" s="563"/>
      <c r="AV2" s="861"/>
      <c r="AW2" s="563"/>
      <c r="AX2" s="132"/>
      <c r="AY2" s="132"/>
      <c r="AZ2" s="132"/>
      <c r="BA2" s="132"/>
      <c r="BB2" s="132"/>
      <c r="BC2" s="132"/>
      <c r="BD2" s="563"/>
      <c r="BE2" s="563"/>
      <c r="BF2" s="563"/>
      <c r="BG2" s="563"/>
      <c r="BH2" s="563"/>
      <c r="BI2" s="563"/>
      <c r="BJ2" s="563"/>
      <c r="BK2" s="563"/>
      <c r="BL2" s="563"/>
      <c r="BM2" s="563"/>
      <c r="BN2" s="563"/>
      <c r="BO2" s="563"/>
      <c r="BP2" s="563"/>
      <c r="BQ2" s="563"/>
      <c r="BR2" s="563"/>
      <c r="BS2" s="563"/>
      <c r="BT2" s="563"/>
      <c r="BU2" s="563"/>
      <c r="BV2" s="563"/>
      <c r="BW2" s="563"/>
      <c r="BX2" s="132"/>
    </row>
    <row r="3" spans="1:76" s="186" customFormat="1" ht="14.45" customHeight="1" x14ac:dyDescent="0.2">
      <c r="A3" s="1328" t="s">
        <v>657</v>
      </c>
      <c r="B3" s="1328" t="s">
        <v>338</v>
      </c>
      <c r="C3" s="1328" t="s">
        <v>658</v>
      </c>
      <c r="D3" s="1329" t="s">
        <v>675</v>
      </c>
      <c r="E3" s="1330" t="s">
        <v>802</v>
      </c>
      <c r="F3" s="1330" t="s">
        <v>803</v>
      </c>
      <c r="G3" s="1330" t="s">
        <v>801</v>
      </c>
      <c r="H3" s="1330" t="s">
        <v>775</v>
      </c>
      <c r="I3" s="1334" t="s">
        <v>805</v>
      </c>
      <c r="J3" s="1335" t="s">
        <v>673</v>
      </c>
      <c r="K3" s="1332" t="s">
        <v>1155</v>
      </c>
      <c r="L3" s="1323" t="s">
        <v>462</v>
      </c>
      <c r="M3" s="1323" t="s">
        <v>1254</v>
      </c>
      <c r="N3" s="1328" t="s">
        <v>339</v>
      </c>
      <c r="O3" s="1328" t="s">
        <v>340</v>
      </c>
      <c r="P3" s="1335" t="s">
        <v>463</v>
      </c>
      <c r="Q3" s="1337" t="s">
        <v>341</v>
      </c>
      <c r="R3" s="1324" t="s">
        <v>1206</v>
      </c>
      <c r="S3" s="1324" t="s">
        <v>1207</v>
      </c>
      <c r="T3" s="1338" t="s">
        <v>1208</v>
      </c>
      <c r="U3" s="1342" t="s">
        <v>1255</v>
      </c>
      <c r="V3" s="1339" t="s">
        <v>660</v>
      </c>
      <c r="W3" s="1340"/>
      <c r="X3" s="1340"/>
      <c r="Y3" s="1341"/>
      <c r="Z3" s="1339" t="s">
        <v>661</v>
      </c>
      <c r="AA3" s="1340"/>
      <c r="AB3" s="1340"/>
      <c r="AC3" s="1341"/>
      <c r="AD3" s="1339" t="s">
        <v>662</v>
      </c>
      <c r="AE3" s="1340"/>
      <c r="AF3" s="1340"/>
      <c r="AG3" s="1340"/>
      <c r="AH3" s="1340"/>
      <c r="AI3" s="1341"/>
      <c r="AJ3" s="1325" t="s">
        <v>663</v>
      </c>
      <c r="AK3" s="1326"/>
      <c r="AL3" s="1326"/>
      <c r="AM3" s="1326"/>
      <c r="AN3" s="1326"/>
      <c r="AO3" s="1326"/>
      <c r="AP3" s="1326"/>
      <c r="AQ3" s="1326"/>
      <c r="AR3" s="1326"/>
      <c r="AS3" s="1327"/>
      <c r="AT3" s="1325" t="s">
        <v>664</v>
      </c>
      <c r="AU3" s="1326"/>
      <c r="AV3" s="1326"/>
      <c r="AW3" s="1326"/>
      <c r="AX3" s="1326"/>
      <c r="AY3" s="1326"/>
      <c r="AZ3" s="1326"/>
      <c r="BA3" s="1326"/>
      <c r="BB3" s="1326"/>
      <c r="BC3" s="1327"/>
      <c r="BD3" s="1325" t="s">
        <v>665</v>
      </c>
      <c r="BE3" s="1326"/>
      <c r="BF3" s="1326"/>
      <c r="BG3" s="1327"/>
      <c r="BH3" s="1325" t="s">
        <v>666</v>
      </c>
      <c r="BI3" s="1326"/>
      <c r="BJ3" s="1326"/>
      <c r="BK3" s="1327"/>
      <c r="BL3" s="1325" t="s">
        <v>667</v>
      </c>
      <c r="BM3" s="1326"/>
      <c r="BN3" s="1326"/>
      <c r="BO3" s="1327"/>
      <c r="BP3" s="1325" t="s">
        <v>668</v>
      </c>
      <c r="BQ3" s="1326"/>
      <c r="BR3" s="1326"/>
      <c r="BS3" s="1327"/>
      <c r="BT3" s="1325" t="s">
        <v>669</v>
      </c>
      <c r="BU3" s="1326"/>
      <c r="BV3" s="1326"/>
      <c r="BW3" s="1327"/>
      <c r="BX3" s="1336" t="s">
        <v>1403</v>
      </c>
    </row>
    <row r="4" spans="1:76" s="186" customFormat="1" ht="55.15" customHeight="1" x14ac:dyDescent="0.2">
      <c r="A4" s="1328"/>
      <c r="B4" s="1328"/>
      <c r="C4" s="1328"/>
      <c r="D4" s="1329"/>
      <c r="E4" s="1331"/>
      <c r="F4" s="1331"/>
      <c r="G4" s="1331"/>
      <c r="H4" s="1331"/>
      <c r="I4" s="1334"/>
      <c r="J4" s="1335"/>
      <c r="K4" s="1333"/>
      <c r="L4" s="1323"/>
      <c r="M4" s="1323"/>
      <c r="N4" s="1328"/>
      <c r="O4" s="1328"/>
      <c r="P4" s="1335"/>
      <c r="Q4" s="1337"/>
      <c r="R4" s="1324"/>
      <c r="S4" s="1324"/>
      <c r="T4" s="1338"/>
      <c r="U4" s="1343"/>
      <c r="V4" s="616" t="s">
        <v>659</v>
      </c>
      <c r="W4" s="617" t="s">
        <v>1129</v>
      </c>
      <c r="X4" s="618" t="s">
        <v>670</v>
      </c>
      <c r="Y4" s="618" t="s">
        <v>671</v>
      </c>
      <c r="Z4" s="616" t="s">
        <v>659</v>
      </c>
      <c r="AA4" s="617" t="s">
        <v>1129</v>
      </c>
      <c r="AB4" s="618" t="s">
        <v>705</v>
      </c>
      <c r="AC4" s="618" t="s">
        <v>671</v>
      </c>
      <c r="AD4" s="617" t="s">
        <v>659</v>
      </c>
      <c r="AE4" s="617" t="s">
        <v>1129</v>
      </c>
      <c r="AF4" s="618" t="s">
        <v>705</v>
      </c>
      <c r="AG4" s="619" t="s">
        <v>1131</v>
      </c>
      <c r="AH4" s="619" t="s">
        <v>1132</v>
      </c>
      <c r="AI4" s="618" t="s">
        <v>1130</v>
      </c>
      <c r="AJ4" s="346" t="s">
        <v>659</v>
      </c>
      <c r="AK4" s="346" t="s">
        <v>1129</v>
      </c>
      <c r="AL4" s="346" t="s">
        <v>705</v>
      </c>
      <c r="AM4" s="603" t="s">
        <v>1131</v>
      </c>
      <c r="AN4" s="603" t="s">
        <v>1132</v>
      </c>
      <c r="AO4" s="603" t="s">
        <v>1130</v>
      </c>
      <c r="AP4" s="607" t="s">
        <v>1182</v>
      </c>
      <c r="AQ4" s="603" t="s">
        <v>1</v>
      </c>
      <c r="AR4" s="607" t="s">
        <v>1181</v>
      </c>
      <c r="AS4" s="603" t="s">
        <v>1</v>
      </c>
      <c r="AT4" s="187" t="s">
        <v>659</v>
      </c>
      <c r="AU4" s="187" t="s">
        <v>1129</v>
      </c>
      <c r="AV4" s="862" t="s">
        <v>705</v>
      </c>
      <c r="AW4" s="791" t="s">
        <v>1256</v>
      </c>
      <c r="AX4" s="603" t="s">
        <v>1132</v>
      </c>
      <c r="AY4" s="603" t="s">
        <v>1130</v>
      </c>
      <c r="AZ4" s="607" t="s">
        <v>1302</v>
      </c>
      <c r="BA4" s="603" t="s">
        <v>1</v>
      </c>
      <c r="BB4" s="607" t="s">
        <v>1308</v>
      </c>
      <c r="BC4" s="603" t="s">
        <v>1</v>
      </c>
      <c r="BD4" s="187" t="s">
        <v>659</v>
      </c>
      <c r="BE4" s="187" t="s">
        <v>676</v>
      </c>
      <c r="BF4" s="187" t="s">
        <v>705</v>
      </c>
      <c r="BG4" s="187" t="s">
        <v>671</v>
      </c>
      <c r="BH4" s="187" t="s">
        <v>659</v>
      </c>
      <c r="BI4" s="187" t="s">
        <v>676</v>
      </c>
      <c r="BJ4" s="187" t="s">
        <v>705</v>
      </c>
      <c r="BK4" s="187" t="s">
        <v>671</v>
      </c>
      <c r="BL4" s="187" t="s">
        <v>659</v>
      </c>
      <c r="BM4" s="187" t="s">
        <v>676</v>
      </c>
      <c r="BN4" s="187" t="s">
        <v>705</v>
      </c>
      <c r="BO4" s="187" t="s">
        <v>671</v>
      </c>
      <c r="BP4" s="187" t="s">
        <v>659</v>
      </c>
      <c r="BQ4" s="187" t="s">
        <v>676</v>
      </c>
      <c r="BR4" s="187" t="s">
        <v>705</v>
      </c>
      <c r="BS4" s="187" t="s">
        <v>671</v>
      </c>
      <c r="BT4" s="187" t="s">
        <v>659</v>
      </c>
      <c r="BU4" s="187" t="s">
        <v>676</v>
      </c>
      <c r="BV4" s="187" t="s">
        <v>705</v>
      </c>
      <c r="BW4" s="187" t="s">
        <v>671</v>
      </c>
      <c r="BX4" s="1336"/>
    </row>
    <row r="5" spans="1:76" s="190" customFormat="1" ht="57.75" customHeight="1" x14ac:dyDescent="0.2">
      <c r="A5" s="632">
        <v>1</v>
      </c>
      <c r="B5" s="502" t="s">
        <v>800</v>
      </c>
      <c r="C5" s="502" t="s">
        <v>672</v>
      </c>
      <c r="D5" s="502" t="s">
        <v>461</v>
      </c>
      <c r="E5" s="576"/>
      <c r="F5" s="576"/>
      <c r="G5" s="579"/>
      <c r="H5" s="579"/>
      <c r="I5" s="915" t="s">
        <v>81</v>
      </c>
      <c r="J5" s="916" t="s">
        <v>233</v>
      </c>
      <c r="K5" s="916" t="s">
        <v>268</v>
      </c>
      <c r="L5" s="446" t="s">
        <v>595</v>
      </c>
      <c r="M5" s="446"/>
      <c r="N5" s="1048" t="s">
        <v>9</v>
      </c>
      <c r="O5" s="502" t="s">
        <v>464</v>
      </c>
      <c r="P5" s="916" t="s">
        <v>231</v>
      </c>
      <c r="Q5" s="576" t="s">
        <v>343</v>
      </c>
      <c r="R5" s="454">
        <v>25200</v>
      </c>
      <c r="S5" s="454">
        <v>84000</v>
      </c>
      <c r="T5" s="825">
        <v>115000</v>
      </c>
      <c r="U5" s="788">
        <v>194785948</v>
      </c>
      <c r="V5" s="524">
        <v>0</v>
      </c>
      <c r="W5" s="524">
        <v>0</v>
      </c>
      <c r="X5" s="600">
        <v>0</v>
      </c>
      <c r="Y5" s="914">
        <f>X5/T5</f>
        <v>0</v>
      </c>
      <c r="Z5" s="524">
        <v>0</v>
      </c>
      <c r="AA5" s="524">
        <v>0</v>
      </c>
      <c r="AB5" s="600">
        <v>0</v>
      </c>
      <c r="AC5" s="914">
        <f>AB5/T5</f>
        <v>0</v>
      </c>
      <c r="AD5" s="910">
        <v>14491</v>
      </c>
      <c r="AE5" s="910">
        <v>6619</v>
      </c>
      <c r="AF5" s="547">
        <f>AE5</f>
        <v>6619</v>
      </c>
      <c r="AG5" s="914">
        <f t="shared" ref="AG5:AG23" si="0">AF5/R5</f>
        <v>0.26265873015873015</v>
      </c>
      <c r="AH5" s="914">
        <f t="shared" ref="AH5:AH23" si="1">AF5/S5</f>
        <v>7.8797619047619047E-2</v>
      </c>
      <c r="AI5" s="914">
        <f t="shared" ref="AI5:AI23" si="2">AF5/T5</f>
        <v>5.7556521739130437E-2</v>
      </c>
      <c r="AJ5" s="910">
        <v>74826.13</v>
      </c>
      <c r="AK5" s="910">
        <v>5514</v>
      </c>
      <c r="AL5" s="910">
        <v>9560.9</v>
      </c>
      <c r="AM5" s="908">
        <f t="shared" ref="AM5:AM30" si="3">AL5/R5</f>
        <v>0.37940079365079366</v>
      </c>
      <c r="AN5" s="908">
        <f t="shared" ref="AN5:AN30" si="4">AL5/S5</f>
        <v>0.11382023809523809</v>
      </c>
      <c r="AO5" s="908">
        <f t="shared" ref="AO5:AO37" si="5">AL5/T5</f>
        <v>8.3138260869565217E-2</v>
      </c>
      <c r="AP5" s="907">
        <v>80013841.409999996</v>
      </c>
      <c r="AQ5" s="358">
        <f t="shared" ref="AQ5:AQ23" si="6">AP5/U5</f>
        <v>0.41077830424400019</v>
      </c>
      <c r="AR5" s="907">
        <v>11907561.220000001</v>
      </c>
      <c r="AS5" s="358">
        <f t="shared" ref="AS5:AS23" si="7">AR5/U5</f>
        <v>6.1131520739884176E-2</v>
      </c>
      <c r="AT5" s="192">
        <v>98100.65</v>
      </c>
      <c r="AU5" s="941">
        <v>15466.4</v>
      </c>
      <c r="AV5" s="1078">
        <v>35039.9</v>
      </c>
      <c r="AW5" s="919">
        <f>AV5/R5</f>
        <v>1.3904722222222223</v>
      </c>
      <c r="AX5" s="919">
        <f>AV5/S5</f>
        <v>0.41714166666666669</v>
      </c>
      <c r="AY5" s="919">
        <f t="shared" ref="AY5:AY22" si="8">AV5/T5</f>
        <v>0.30469478260869565</v>
      </c>
      <c r="AZ5" s="890">
        <v>104183011.70999999</v>
      </c>
      <c r="BA5" s="908">
        <f t="shared" ref="BA5:BA36" si="9">AZ5/U5</f>
        <v>0.53485897098696256</v>
      </c>
      <c r="BB5" s="907">
        <v>38010112.450000003</v>
      </c>
      <c r="BC5" s="908">
        <f t="shared" ref="BC5:BC36" si="10">BB5/U5</f>
        <v>0.19513785691563337</v>
      </c>
      <c r="BD5" s="189"/>
      <c r="BE5" s="189"/>
      <c r="BF5" s="189"/>
      <c r="BG5" s="189"/>
      <c r="BH5" s="189"/>
      <c r="BI5" s="189"/>
      <c r="BJ5" s="189"/>
      <c r="BK5" s="189"/>
      <c r="BL5" s="189"/>
      <c r="BM5" s="189"/>
      <c r="BN5" s="189"/>
      <c r="BO5" s="189"/>
      <c r="BP5" s="189"/>
      <c r="BQ5" s="189"/>
      <c r="BR5" s="189"/>
      <c r="BS5" s="189"/>
      <c r="BT5" s="189"/>
      <c r="BU5" s="189"/>
      <c r="BV5" s="189"/>
      <c r="BW5" s="189"/>
      <c r="BX5" s="904" t="s">
        <v>1356</v>
      </c>
    </row>
    <row r="6" spans="1:76" s="190" customFormat="1" ht="45" customHeight="1" thickBot="1" x14ac:dyDescent="0.25">
      <c r="A6" s="633">
        <v>1</v>
      </c>
      <c r="B6" s="592" t="s">
        <v>800</v>
      </c>
      <c r="C6" s="592" t="s">
        <v>672</v>
      </c>
      <c r="D6" s="592" t="s">
        <v>461</v>
      </c>
      <c r="E6" s="634"/>
      <c r="F6" s="634"/>
      <c r="G6" s="635"/>
      <c r="H6" s="635"/>
      <c r="I6" s="636" t="s">
        <v>82</v>
      </c>
      <c r="J6" s="614" t="s">
        <v>233</v>
      </c>
      <c r="K6" s="614" t="s">
        <v>268</v>
      </c>
      <c r="L6" s="637" t="s">
        <v>596</v>
      </c>
      <c r="M6" s="637"/>
      <c r="N6" s="522" t="s">
        <v>203</v>
      </c>
      <c r="O6" s="592" t="s">
        <v>427</v>
      </c>
      <c r="P6" s="614" t="s">
        <v>231</v>
      </c>
      <c r="Q6" s="634" t="s">
        <v>343</v>
      </c>
      <c r="R6" s="638">
        <v>20</v>
      </c>
      <c r="S6" s="638">
        <v>60</v>
      </c>
      <c r="T6" s="826">
        <v>60</v>
      </c>
      <c r="U6" s="583">
        <v>7994250</v>
      </c>
      <c r="V6" s="584">
        <v>0</v>
      </c>
      <c r="W6" s="584">
        <v>0</v>
      </c>
      <c r="X6" s="602">
        <v>0</v>
      </c>
      <c r="Y6" s="577">
        <f>X6/T6</f>
        <v>0</v>
      </c>
      <c r="Z6" s="584">
        <v>0</v>
      </c>
      <c r="AA6" s="584">
        <v>0</v>
      </c>
      <c r="AB6" s="602">
        <v>0</v>
      </c>
      <c r="AC6" s="577">
        <f>AB6/T6</f>
        <v>0</v>
      </c>
      <c r="AD6" s="536">
        <v>0</v>
      </c>
      <c r="AE6" s="536">
        <v>0</v>
      </c>
      <c r="AF6" s="578">
        <f>AE6</f>
        <v>0</v>
      </c>
      <c r="AG6" s="577">
        <f t="shared" si="0"/>
        <v>0</v>
      </c>
      <c r="AH6" s="577">
        <f t="shared" si="1"/>
        <v>0</v>
      </c>
      <c r="AI6" s="577">
        <f t="shared" si="2"/>
        <v>0</v>
      </c>
      <c r="AJ6" s="371">
        <v>0</v>
      </c>
      <c r="AK6" s="371">
        <v>0</v>
      </c>
      <c r="AL6" s="371">
        <v>0</v>
      </c>
      <c r="AM6" s="456">
        <f t="shared" si="3"/>
        <v>0</v>
      </c>
      <c r="AN6" s="456">
        <f t="shared" si="4"/>
        <v>0</v>
      </c>
      <c r="AO6" s="456">
        <f t="shared" si="5"/>
        <v>0</v>
      </c>
      <c r="AP6" s="888"/>
      <c r="AQ6" s="456">
        <f t="shared" si="6"/>
        <v>0</v>
      </c>
      <c r="AR6" s="888"/>
      <c r="AS6" s="456">
        <f t="shared" si="7"/>
        <v>0</v>
      </c>
      <c r="AT6" s="372">
        <v>0</v>
      </c>
      <c r="AU6" s="942">
        <v>0</v>
      </c>
      <c r="AV6" s="372">
        <v>0</v>
      </c>
      <c r="AW6" s="456">
        <f>AV6/R6</f>
        <v>0</v>
      </c>
      <c r="AX6" s="456">
        <f>AV6/S6</f>
        <v>0</v>
      </c>
      <c r="AY6" s="456">
        <f t="shared" si="8"/>
        <v>0</v>
      </c>
      <c r="AZ6" s="888">
        <v>0</v>
      </c>
      <c r="BA6" s="456">
        <f t="shared" si="9"/>
        <v>0</v>
      </c>
      <c r="BB6" s="888">
        <v>0</v>
      </c>
      <c r="BC6" s="456">
        <f t="shared" si="10"/>
        <v>0</v>
      </c>
      <c r="BD6" s="372"/>
      <c r="BE6" s="372"/>
      <c r="BF6" s="372"/>
      <c r="BG6" s="372"/>
      <c r="BH6" s="372"/>
      <c r="BI6" s="372"/>
      <c r="BJ6" s="372"/>
      <c r="BK6" s="372"/>
      <c r="BL6" s="372"/>
      <c r="BM6" s="372"/>
      <c r="BN6" s="372"/>
      <c r="BO6" s="372"/>
      <c r="BP6" s="372"/>
      <c r="BQ6" s="372"/>
      <c r="BR6" s="372"/>
      <c r="BS6" s="372"/>
      <c r="BT6" s="372"/>
      <c r="BU6" s="372"/>
      <c r="BV6" s="372"/>
      <c r="BW6" s="372"/>
      <c r="BX6" s="1050" t="s">
        <v>1462</v>
      </c>
    </row>
    <row r="7" spans="1:76" s="190" customFormat="1" ht="40.5" customHeight="1" x14ac:dyDescent="0.2">
      <c r="A7" s="639">
        <v>2</v>
      </c>
      <c r="B7" s="640" t="s">
        <v>934</v>
      </c>
      <c r="C7" s="640" t="s">
        <v>674</v>
      </c>
      <c r="D7" s="501" t="s">
        <v>465</v>
      </c>
      <c r="E7" s="641"/>
      <c r="F7" s="641"/>
      <c r="G7" s="452"/>
      <c r="H7" s="452"/>
      <c r="I7" s="642" t="s">
        <v>97</v>
      </c>
      <c r="J7" s="595" t="s">
        <v>235</v>
      </c>
      <c r="K7" s="595" t="s">
        <v>268</v>
      </c>
      <c r="L7" s="643" t="s">
        <v>473</v>
      </c>
      <c r="M7" s="643"/>
      <c r="N7" s="552" t="s">
        <v>24</v>
      </c>
      <c r="O7" s="501" t="s">
        <v>466</v>
      </c>
      <c r="P7" s="595" t="s">
        <v>231</v>
      </c>
      <c r="Q7" s="641" t="s">
        <v>343</v>
      </c>
      <c r="R7" s="644">
        <v>6</v>
      </c>
      <c r="S7" s="644">
        <v>12</v>
      </c>
      <c r="T7" s="792">
        <v>12</v>
      </c>
      <c r="U7" s="460">
        <v>46800000</v>
      </c>
      <c r="V7" s="581">
        <v>0</v>
      </c>
      <c r="W7" s="581">
        <v>0</v>
      </c>
      <c r="X7" s="601">
        <v>0</v>
      </c>
      <c r="Y7" s="582">
        <f>X7/T7</f>
        <v>0</v>
      </c>
      <c r="Z7" s="581">
        <v>5</v>
      </c>
      <c r="AA7" s="581">
        <v>5</v>
      </c>
      <c r="AB7" s="601">
        <v>5</v>
      </c>
      <c r="AC7" s="582">
        <f>AB7/T7</f>
        <v>0.41666666666666669</v>
      </c>
      <c r="AD7" s="441">
        <v>5</v>
      </c>
      <c r="AE7" s="441">
        <v>5</v>
      </c>
      <c r="AF7" s="604">
        <f>AE7</f>
        <v>5</v>
      </c>
      <c r="AG7" s="582">
        <f t="shared" si="0"/>
        <v>0.83333333333333337</v>
      </c>
      <c r="AH7" s="582">
        <f t="shared" si="1"/>
        <v>0.41666666666666669</v>
      </c>
      <c r="AI7" s="582">
        <f t="shared" si="2"/>
        <v>0.41666666666666669</v>
      </c>
      <c r="AJ7" s="368">
        <v>15</v>
      </c>
      <c r="AK7" s="368">
        <v>5</v>
      </c>
      <c r="AL7" s="368">
        <v>5</v>
      </c>
      <c r="AM7" s="457">
        <f t="shared" si="3"/>
        <v>0.83333333333333337</v>
      </c>
      <c r="AN7" s="457">
        <f t="shared" si="4"/>
        <v>0.41666666666666669</v>
      </c>
      <c r="AO7" s="457">
        <f t="shared" si="5"/>
        <v>0.41666666666666669</v>
      </c>
      <c r="AP7" s="889">
        <v>38357160.850000001</v>
      </c>
      <c r="AQ7" s="457">
        <f t="shared" si="6"/>
        <v>0.81959745405982909</v>
      </c>
      <c r="AR7" s="889">
        <v>5264805.1500000004</v>
      </c>
      <c r="AS7" s="457">
        <f t="shared" si="7"/>
        <v>0.11249583653846154</v>
      </c>
      <c r="AT7" s="368">
        <v>25</v>
      </c>
      <c r="AU7" s="889">
        <v>5</v>
      </c>
      <c r="AV7" s="368">
        <v>5</v>
      </c>
      <c r="AW7" s="871">
        <f>AV7/R7</f>
        <v>0.83333333333333337</v>
      </c>
      <c r="AX7" s="457">
        <f>AV7/S7</f>
        <v>0.41666666666666669</v>
      </c>
      <c r="AY7" s="457">
        <f t="shared" si="8"/>
        <v>0.41666666666666669</v>
      </c>
      <c r="AZ7" s="889">
        <v>46800000</v>
      </c>
      <c r="BA7" s="457">
        <f t="shared" si="9"/>
        <v>1</v>
      </c>
      <c r="BB7" s="889">
        <v>5264805.1500000004</v>
      </c>
      <c r="BC7" s="457">
        <f t="shared" si="10"/>
        <v>0.11249583653846154</v>
      </c>
      <c r="BD7" s="369"/>
      <c r="BE7" s="369"/>
      <c r="BF7" s="369"/>
      <c r="BG7" s="369"/>
      <c r="BH7" s="369"/>
      <c r="BI7" s="369"/>
      <c r="BJ7" s="369"/>
      <c r="BK7" s="369"/>
      <c r="BL7" s="369"/>
      <c r="BM7" s="369"/>
      <c r="BN7" s="369"/>
      <c r="BO7" s="369"/>
      <c r="BP7" s="369"/>
      <c r="BQ7" s="369"/>
      <c r="BR7" s="369"/>
      <c r="BS7" s="369"/>
      <c r="BT7" s="369"/>
      <c r="BU7" s="369"/>
      <c r="BV7" s="369"/>
      <c r="BW7" s="369"/>
      <c r="BX7" s="436"/>
    </row>
    <row r="8" spans="1:76" s="190" customFormat="1" ht="26.25" customHeight="1" x14ac:dyDescent="0.2">
      <c r="A8" s="580">
        <v>2</v>
      </c>
      <c r="B8" s="645" t="s">
        <v>934</v>
      </c>
      <c r="C8" s="645" t="s">
        <v>674</v>
      </c>
      <c r="D8" s="502" t="s">
        <v>465</v>
      </c>
      <c r="E8" s="576"/>
      <c r="F8" s="576"/>
      <c r="G8" s="579"/>
      <c r="H8" s="579"/>
      <c r="I8" s="915" t="s">
        <v>98</v>
      </c>
      <c r="J8" s="916" t="s">
        <v>235</v>
      </c>
      <c r="K8" s="916" t="s">
        <v>268</v>
      </c>
      <c r="L8" s="446" t="s">
        <v>598</v>
      </c>
      <c r="M8" s="446"/>
      <c r="N8" s="1048" t="s">
        <v>25</v>
      </c>
      <c r="O8" s="502" t="s">
        <v>467</v>
      </c>
      <c r="P8" s="916" t="s">
        <v>231</v>
      </c>
      <c r="Q8" s="576" t="s">
        <v>343</v>
      </c>
      <c r="R8" s="917">
        <v>11</v>
      </c>
      <c r="S8" s="917">
        <v>35</v>
      </c>
      <c r="T8" s="437">
        <v>35</v>
      </c>
      <c r="U8" s="912">
        <v>83945626</v>
      </c>
      <c r="V8" s="524">
        <v>0</v>
      </c>
      <c r="W8" s="524">
        <v>0</v>
      </c>
      <c r="X8" s="600">
        <v>0</v>
      </c>
      <c r="Y8" s="914">
        <f>X8/T8</f>
        <v>0</v>
      </c>
      <c r="Z8" s="524">
        <v>0</v>
      </c>
      <c r="AA8" s="524">
        <v>0</v>
      </c>
      <c r="AB8" s="600">
        <v>0</v>
      </c>
      <c r="AC8" s="914">
        <f>AB8/T8</f>
        <v>0</v>
      </c>
      <c r="AD8" s="910">
        <v>0</v>
      </c>
      <c r="AE8" s="910">
        <v>0</v>
      </c>
      <c r="AF8" s="547">
        <f>AE8</f>
        <v>0</v>
      </c>
      <c r="AG8" s="914">
        <f t="shared" si="0"/>
        <v>0</v>
      </c>
      <c r="AH8" s="914">
        <f t="shared" si="1"/>
        <v>0</v>
      </c>
      <c r="AI8" s="914">
        <f t="shared" si="2"/>
        <v>0</v>
      </c>
      <c r="AJ8" s="910">
        <v>55</v>
      </c>
      <c r="AK8" s="910">
        <v>0</v>
      </c>
      <c r="AL8" s="910">
        <v>0</v>
      </c>
      <c r="AM8" s="908">
        <f t="shared" si="3"/>
        <v>0</v>
      </c>
      <c r="AN8" s="908">
        <f t="shared" si="4"/>
        <v>0</v>
      </c>
      <c r="AO8" s="908">
        <f t="shared" si="5"/>
        <v>0</v>
      </c>
      <c r="AP8" s="907">
        <v>57098388.539999999</v>
      </c>
      <c r="AQ8" s="908">
        <f t="shared" si="6"/>
        <v>0.6801830096543684</v>
      </c>
      <c r="AR8" s="907">
        <v>952648.23</v>
      </c>
      <c r="AS8" s="908">
        <f t="shared" si="7"/>
        <v>1.1348396282136249E-2</v>
      </c>
      <c r="AT8" s="188">
        <v>60</v>
      </c>
      <c r="AU8" s="907">
        <v>2</v>
      </c>
      <c r="AV8" s="188">
        <v>13</v>
      </c>
      <c r="AW8" s="919">
        <f>AV8/R8</f>
        <v>1.1818181818181819</v>
      </c>
      <c r="AX8" s="908">
        <f>AV8/S8</f>
        <v>0.37142857142857144</v>
      </c>
      <c r="AY8" s="908">
        <f t="shared" si="8"/>
        <v>0.37142857142857144</v>
      </c>
      <c r="AZ8" s="896">
        <v>80410509.75</v>
      </c>
      <c r="BA8" s="908">
        <f t="shared" si="9"/>
        <v>0.95788802325448141</v>
      </c>
      <c r="BB8" s="907">
        <v>11936741.189999999</v>
      </c>
      <c r="BC8" s="908">
        <f t="shared" si="10"/>
        <v>0.14219610667981675</v>
      </c>
      <c r="BD8" s="189"/>
      <c r="BE8" s="189"/>
      <c r="BF8" s="189"/>
      <c r="BG8" s="189"/>
      <c r="BH8" s="189"/>
      <c r="BI8" s="189"/>
      <c r="BJ8" s="189"/>
      <c r="BK8" s="189"/>
      <c r="BL8" s="189"/>
      <c r="BM8" s="189"/>
      <c r="BN8" s="189"/>
      <c r="BO8" s="189"/>
      <c r="BP8" s="189"/>
      <c r="BQ8" s="189"/>
      <c r="BR8" s="189"/>
      <c r="BS8" s="189"/>
      <c r="BT8" s="189"/>
      <c r="BU8" s="189"/>
      <c r="BV8" s="189"/>
      <c r="BW8" s="189"/>
      <c r="BX8" s="867"/>
    </row>
    <row r="9" spans="1:76" s="190" customFormat="1" ht="28.15" customHeight="1" x14ac:dyDescent="0.2">
      <c r="A9" s="580">
        <v>2</v>
      </c>
      <c r="B9" s="645" t="s">
        <v>934</v>
      </c>
      <c r="C9" s="645" t="s">
        <v>674</v>
      </c>
      <c r="D9" s="502" t="s">
        <v>465</v>
      </c>
      <c r="E9" s="576"/>
      <c r="F9" s="576"/>
      <c r="G9" s="579"/>
      <c r="H9" s="579"/>
      <c r="I9" s="915" t="s">
        <v>98</v>
      </c>
      <c r="J9" s="916" t="s">
        <v>235</v>
      </c>
      <c r="K9" s="916" t="s">
        <v>268</v>
      </c>
      <c r="L9" s="446" t="s">
        <v>1212</v>
      </c>
      <c r="M9" s="446"/>
      <c r="N9" s="1048" t="s">
        <v>1149</v>
      </c>
      <c r="O9" s="502" t="s">
        <v>1173</v>
      </c>
      <c r="P9" s="916" t="s">
        <v>231</v>
      </c>
      <c r="Q9" s="576" t="s">
        <v>343</v>
      </c>
      <c r="R9" s="917">
        <v>0</v>
      </c>
      <c r="S9" s="917">
        <v>0</v>
      </c>
      <c r="T9" s="437">
        <v>1</v>
      </c>
      <c r="U9" s="912"/>
      <c r="V9" s="524"/>
      <c r="W9" s="524"/>
      <c r="X9" s="600"/>
      <c r="Y9" s="914"/>
      <c r="Z9" s="524">
        <v>0</v>
      </c>
      <c r="AA9" s="524">
        <v>0</v>
      </c>
      <c r="AB9" s="600"/>
      <c r="AC9" s="914"/>
      <c r="AD9" s="910">
        <v>0</v>
      </c>
      <c r="AE9" s="910">
        <v>0</v>
      </c>
      <c r="AF9" s="547">
        <v>0</v>
      </c>
      <c r="AG9" s="546" t="e">
        <f t="shared" si="0"/>
        <v>#DIV/0!</v>
      </c>
      <c r="AH9" s="546" t="e">
        <f t="shared" si="1"/>
        <v>#DIV/0!</v>
      </c>
      <c r="AI9" s="546">
        <f t="shared" si="2"/>
        <v>0</v>
      </c>
      <c r="AJ9" s="910">
        <v>0</v>
      </c>
      <c r="AK9" s="910">
        <v>0</v>
      </c>
      <c r="AL9" s="910">
        <v>0</v>
      </c>
      <c r="AM9" s="358" t="e">
        <f t="shared" si="3"/>
        <v>#DIV/0!</v>
      </c>
      <c r="AN9" s="358" t="e">
        <f t="shared" si="4"/>
        <v>#DIV/0!</v>
      </c>
      <c r="AO9" s="358">
        <f t="shared" si="5"/>
        <v>0</v>
      </c>
      <c r="AP9" s="357"/>
      <c r="AQ9" s="358" t="e">
        <f t="shared" si="6"/>
        <v>#DIV/0!</v>
      </c>
      <c r="AR9" s="357"/>
      <c r="AS9" s="358" t="e">
        <f t="shared" si="7"/>
        <v>#DIV/0!</v>
      </c>
      <c r="AT9" s="188">
        <v>1</v>
      </c>
      <c r="AU9" s="907">
        <v>0</v>
      </c>
      <c r="AV9" s="188">
        <v>0</v>
      </c>
      <c r="AW9" s="806">
        <v>0</v>
      </c>
      <c r="AX9" s="806">
        <v>0</v>
      </c>
      <c r="AY9" s="358">
        <f t="shared" si="8"/>
        <v>0</v>
      </c>
      <c r="AZ9" s="896"/>
      <c r="BA9" s="358" t="e">
        <f t="shared" si="9"/>
        <v>#DIV/0!</v>
      </c>
      <c r="BB9" s="887"/>
      <c r="BC9" s="358" t="e">
        <f t="shared" si="10"/>
        <v>#DIV/0!</v>
      </c>
      <c r="BD9" s="189"/>
      <c r="BE9" s="189"/>
      <c r="BF9" s="189"/>
      <c r="BG9" s="189"/>
      <c r="BH9" s="189"/>
      <c r="BI9" s="189"/>
      <c r="BJ9" s="189"/>
      <c r="BK9" s="189"/>
      <c r="BL9" s="189"/>
      <c r="BM9" s="189"/>
      <c r="BN9" s="189"/>
      <c r="BO9" s="189"/>
      <c r="BP9" s="189"/>
      <c r="BQ9" s="189"/>
      <c r="BR9" s="189"/>
      <c r="BS9" s="189"/>
      <c r="BT9" s="189"/>
      <c r="BU9" s="189"/>
      <c r="BV9" s="189"/>
      <c r="BW9" s="189"/>
      <c r="BX9" s="904"/>
    </row>
    <row r="10" spans="1:76" s="190" customFormat="1" ht="29.25" customHeight="1" x14ac:dyDescent="0.2">
      <c r="A10" s="937">
        <v>2</v>
      </c>
      <c r="B10" s="938" t="s">
        <v>934</v>
      </c>
      <c r="C10" s="938" t="s">
        <v>674</v>
      </c>
      <c r="D10" s="689" t="s">
        <v>465</v>
      </c>
      <c r="E10" s="916"/>
      <c r="F10" s="916"/>
      <c r="G10" s="916"/>
      <c r="H10" s="916"/>
      <c r="I10" s="915" t="s">
        <v>98</v>
      </c>
      <c r="J10" s="916" t="s">
        <v>235</v>
      </c>
      <c r="K10" s="916" t="s">
        <v>268</v>
      </c>
      <c r="L10" s="915" t="s">
        <v>290</v>
      </c>
      <c r="M10" s="915"/>
      <c r="N10" s="917" t="s">
        <v>1232</v>
      </c>
      <c r="O10" s="689" t="s">
        <v>1173</v>
      </c>
      <c r="P10" s="916" t="s">
        <v>231</v>
      </c>
      <c r="Q10" s="916" t="s">
        <v>343</v>
      </c>
      <c r="R10" s="917">
        <v>0</v>
      </c>
      <c r="S10" s="917">
        <v>0</v>
      </c>
      <c r="T10" s="912">
        <v>1</v>
      </c>
      <c r="U10" s="912"/>
      <c r="V10" s="600"/>
      <c r="W10" s="600"/>
      <c r="X10" s="600"/>
      <c r="Y10" s="914"/>
      <c r="Z10" s="600">
        <v>0</v>
      </c>
      <c r="AA10" s="600">
        <v>0</v>
      </c>
      <c r="AB10" s="600"/>
      <c r="AC10" s="914"/>
      <c r="AD10" s="547">
        <v>0</v>
      </c>
      <c r="AE10" s="547">
        <v>0</v>
      </c>
      <c r="AF10" s="547">
        <v>0</v>
      </c>
      <c r="AG10" s="914" t="e">
        <f t="shared" si="0"/>
        <v>#DIV/0!</v>
      </c>
      <c r="AH10" s="914" t="e">
        <f t="shared" si="1"/>
        <v>#DIV/0!</v>
      </c>
      <c r="AI10" s="914">
        <f t="shared" si="2"/>
        <v>0</v>
      </c>
      <c r="AJ10" s="547">
        <v>0</v>
      </c>
      <c r="AK10" s="547">
        <v>0</v>
      </c>
      <c r="AL10" s="547">
        <v>0</v>
      </c>
      <c r="AM10" s="908" t="e">
        <f t="shared" si="3"/>
        <v>#DIV/0!</v>
      </c>
      <c r="AN10" s="908" t="e">
        <f t="shared" si="4"/>
        <v>#DIV/0!</v>
      </c>
      <c r="AO10" s="908">
        <f t="shared" si="5"/>
        <v>0</v>
      </c>
      <c r="AP10" s="907"/>
      <c r="AQ10" s="908" t="e">
        <f t="shared" si="6"/>
        <v>#DIV/0!</v>
      </c>
      <c r="AR10" s="907"/>
      <c r="AS10" s="908" t="e">
        <f t="shared" si="7"/>
        <v>#DIV/0!</v>
      </c>
      <c r="AT10" s="907">
        <v>0</v>
      </c>
      <c r="AU10" s="907">
        <v>0</v>
      </c>
      <c r="AV10" s="907">
        <v>0</v>
      </c>
      <c r="AW10" s="806">
        <v>0</v>
      </c>
      <c r="AX10" s="806">
        <v>0</v>
      </c>
      <c r="AY10" s="908">
        <f t="shared" si="8"/>
        <v>0</v>
      </c>
      <c r="AZ10" s="896"/>
      <c r="BA10" s="908" t="e">
        <f t="shared" si="9"/>
        <v>#DIV/0!</v>
      </c>
      <c r="BB10" s="907"/>
      <c r="BC10" s="908" t="e">
        <f t="shared" si="10"/>
        <v>#DIV/0!</v>
      </c>
      <c r="BD10" s="790"/>
      <c r="BE10" s="790"/>
      <c r="BF10" s="790"/>
      <c r="BG10" s="790"/>
      <c r="BH10" s="790"/>
      <c r="BI10" s="790"/>
      <c r="BJ10" s="790"/>
      <c r="BK10" s="790"/>
      <c r="BL10" s="790"/>
      <c r="BM10" s="790"/>
      <c r="BN10" s="790"/>
      <c r="BO10" s="790"/>
      <c r="BP10" s="790"/>
      <c r="BQ10" s="790"/>
      <c r="BR10" s="790"/>
      <c r="BS10" s="790"/>
      <c r="BT10" s="790"/>
      <c r="BU10" s="790"/>
      <c r="BV10" s="790"/>
      <c r="BW10" s="790"/>
      <c r="BX10" s="538" t="s">
        <v>1242</v>
      </c>
    </row>
    <row r="11" spans="1:76" s="190" customFormat="1" ht="42.75" customHeight="1" x14ac:dyDescent="0.2">
      <c r="A11" s="639">
        <v>2</v>
      </c>
      <c r="B11" s="640" t="s">
        <v>934</v>
      </c>
      <c r="C11" s="640" t="s">
        <v>674</v>
      </c>
      <c r="D11" s="501" t="s">
        <v>465</v>
      </c>
      <c r="E11" s="641"/>
      <c r="F11" s="641"/>
      <c r="G11" s="452"/>
      <c r="H11" s="452"/>
      <c r="I11" s="642" t="s">
        <v>1233</v>
      </c>
      <c r="J11" s="595" t="s">
        <v>235</v>
      </c>
      <c r="K11" s="595" t="s">
        <v>268</v>
      </c>
      <c r="L11" s="643" t="s">
        <v>1219</v>
      </c>
      <c r="M11" s="643"/>
      <c r="N11" s="552" t="s">
        <v>1234</v>
      </c>
      <c r="O11" s="501" t="s">
        <v>1173</v>
      </c>
      <c r="P11" s="595" t="s">
        <v>231</v>
      </c>
      <c r="Q11" s="641" t="s">
        <v>343</v>
      </c>
      <c r="R11" s="644">
        <v>0</v>
      </c>
      <c r="S11" s="644">
        <v>0</v>
      </c>
      <c r="T11" s="792">
        <v>11</v>
      </c>
      <c r="U11" s="912">
        <v>15500000</v>
      </c>
      <c r="V11" s="524"/>
      <c r="W11" s="524"/>
      <c r="X11" s="600"/>
      <c r="Y11" s="914"/>
      <c r="Z11" s="524">
        <v>0</v>
      </c>
      <c r="AA11" s="524">
        <v>0</v>
      </c>
      <c r="AB11" s="600"/>
      <c r="AC11" s="914"/>
      <c r="AD11" s="910">
        <v>0</v>
      </c>
      <c r="AE11" s="910">
        <v>0</v>
      </c>
      <c r="AF11" s="547">
        <v>0</v>
      </c>
      <c r="AG11" s="546" t="e">
        <f t="shared" si="0"/>
        <v>#DIV/0!</v>
      </c>
      <c r="AH11" s="546" t="e">
        <f t="shared" si="1"/>
        <v>#DIV/0!</v>
      </c>
      <c r="AI11" s="546">
        <f t="shared" si="2"/>
        <v>0</v>
      </c>
      <c r="AJ11" s="910">
        <v>0</v>
      </c>
      <c r="AK11" s="910">
        <v>0</v>
      </c>
      <c r="AL11" s="910">
        <v>0</v>
      </c>
      <c r="AM11" s="358" t="e">
        <f t="shared" si="3"/>
        <v>#DIV/0!</v>
      </c>
      <c r="AN11" s="908" t="e">
        <f t="shared" si="4"/>
        <v>#DIV/0!</v>
      </c>
      <c r="AO11" s="908">
        <f t="shared" si="5"/>
        <v>0</v>
      </c>
      <c r="AP11" s="907"/>
      <c r="AQ11" s="908">
        <f t="shared" si="6"/>
        <v>0</v>
      </c>
      <c r="AR11" s="907"/>
      <c r="AS11" s="908">
        <f t="shared" si="7"/>
        <v>0</v>
      </c>
      <c r="AT11" s="188">
        <v>0</v>
      </c>
      <c r="AU11" s="907">
        <v>0</v>
      </c>
      <c r="AV11" s="188">
        <v>0</v>
      </c>
      <c r="AW11" s="806">
        <v>0</v>
      </c>
      <c r="AX11" s="806">
        <v>0</v>
      </c>
      <c r="AY11" s="908">
        <f t="shared" si="8"/>
        <v>0</v>
      </c>
      <c r="AZ11" s="907">
        <v>0</v>
      </c>
      <c r="BA11" s="908">
        <f t="shared" si="9"/>
        <v>0</v>
      </c>
      <c r="BB11" s="907">
        <v>0</v>
      </c>
      <c r="BC11" s="908">
        <f t="shared" si="10"/>
        <v>0</v>
      </c>
      <c r="BD11" s="189"/>
      <c r="BE11" s="189"/>
      <c r="BF11" s="189"/>
      <c r="BG11" s="189"/>
      <c r="BH11" s="189"/>
      <c r="BI11" s="189"/>
      <c r="BJ11" s="189"/>
      <c r="BK11" s="189"/>
      <c r="BL11" s="189"/>
      <c r="BM11" s="189"/>
      <c r="BN11" s="189"/>
      <c r="BO11" s="189"/>
      <c r="BP11" s="189"/>
      <c r="BQ11" s="189"/>
      <c r="BR11" s="189"/>
      <c r="BS11" s="189"/>
      <c r="BT11" s="189"/>
      <c r="BU11" s="189"/>
      <c r="BV11" s="189"/>
      <c r="BW11" s="189"/>
      <c r="BX11" s="904" t="s">
        <v>1310</v>
      </c>
    </row>
    <row r="12" spans="1:76" s="190" customFormat="1" ht="69.75" customHeight="1" x14ac:dyDescent="0.2">
      <c r="A12" s="580">
        <v>2</v>
      </c>
      <c r="B12" s="645" t="s">
        <v>934</v>
      </c>
      <c r="C12" s="645" t="s">
        <v>674</v>
      </c>
      <c r="D12" s="502" t="s">
        <v>465</v>
      </c>
      <c r="E12" s="576"/>
      <c r="F12" s="576"/>
      <c r="G12" s="579"/>
      <c r="H12" s="579"/>
      <c r="I12" s="915" t="s">
        <v>97</v>
      </c>
      <c r="J12" s="916" t="s">
        <v>235</v>
      </c>
      <c r="K12" s="916" t="s">
        <v>1205</v>
      </c>
      <c r="L12" s="446" t="s">
        <v>597</v>
      </c>
      <c r="M12" s="446"/>
      <c r="N12" s="1048" t="s">
        <v>1198</v>
      </c>
      <c r="O12" s="502" t="s">
        <v>1</v>
      </c>
      <c r="P12" s="916" t="s">
        <v>231</v>
      </c>
      <c r="Q12" s="576" t="s">
        <v>343</v>
      </c>
      <c r="R12" s="917"/>
      <c r="S12" s="917"/>
      <c r="T12" s="910" t="s">
        <v>468</v>
      </c>
      <c r="U12" s="912"/>
      <c r="V12" s="524">
        <v>0</v>
      </c>
      <c r="W12" s="524">
        <v>0</v>
      </c>
      <c r="X12" s="600">
        <v>0</v>
      </c>
      <c r="Y12" s="914">
        <f t="shared" ref="Y12:Y22" si="11">X12/T12</f>
        <v>0</v>
      </c>
      <c r="Z12" s="524">
        <v>0</v>
      </c>
      <c r="AA12" s="524">
        <v>0</v>
      </c>
      <c r="AB12" s="600">
        <v>0</v>
      </c>
      <c r="AC12" s="914">
        <f t="shared" ref="AC12:AC22" si="12">AB12/T12</f>
        <v>0</v>
      </c>
      <c r="AD12" s="910">
        <v>0</v>
      </c>
      <c r="AE12" s="910">
        <v>0</v>
      </c>
      <c r="AF12" s="547">
        <f>AE12</f>
        <v>0</v>
      </c>
      <c r="AG12" s="914" t="e">
        <f t="shared" si="0"/>
        <v>#DIV/0!</v>
      </c>
      <c r="AH12" s="914" t="e">
        <f t="shared" si="1"/>
        <v>#DIV/0!</v>
      </c>
      <c r="AI12" s="914">
        <f t="shared" si="2"/>
        <v>0</v>
      </c>
      <c r="AJ12" s="910">
        <v>0</v>
      </c>
      <c r="AK12" s="910">
        <v>0</v>
      </c>
      <c r="AL12" s="910">
        <v>0</v>
      </c>
      <c r="AM12" s="908" t="e">
        <f t="shared" si="3"/>
        <v>#DIV/0!</v>
      </c>
      <c r="AN12" s="908" t="e">
        <f t="shared" si="4"/>
        <v>#DIV/0!</v>
      </c>
      <c r="AO12" s="908">
        <f t="shared" si="5"/>
        <v>0</v>
      </c>
      <c r="AP12" s="907"/>
      <c r="AQ12" s="358" t="e">
        <f t="shared" si="6"/>
        <v>#DIV/0!</v>
      </c>
      <c r="AR12" s="907"/>
      <c r="AS12" s="358" t="e">
        <f t="shared" si="7"/>
        <v>#DIV/0!</v>
      </c>
      <c r="AT12" s="1216">
        <v>100</v>
      </c>
      <c r="AU12" s="907">
        <v>0</v>
      </c>
      <c r="AV12" s="188">
        <v>0</v>
      </c>
      <c r="AW12" s="806">
        <v>0</v>
      </c>
      <c r="AX12" s="806">
        <v>0</v>
      </c>
      <c r="AY12" s="358">
        <f t="shared" si="8"/>
        <v>0</v>
      </c>
      <c r="AZ12" s="907"/>
      <c r="BA12" s="358" t="e">
        <f t="shared" si="9"/>
        <v>#DIV/0!</v>
      </c>
      <c r="BB12" s="907"/>
      <c r="BC12" s="358" t="e">
        <f t="shared" si="10"/>
        <v>#DIV/0!</v>
      </c>
      <c r="BD12" s="189"/>
      <c r="BE12" s="189"/>
      <c r="BF12" s="189"/>
      <c r="BG12" s="189"/>
      <c r="BH12" s="189"/>
      <c r="BI12" s="189"/>
      <c r="BJ12" s="189"/>
      <c r="BK12" s="189"/>
      <c r="BL12" s="189"/>
      <c r="BM12" s="189"/>
      <c r="BN12" s="189"/>
      <c r="BO12" s="189"/>
      <c r="BP12" s="189"/>
      <c r="BQ12" s="189"/>
      <c r="BR12" s="189"/>
      <c r="BS12" s="189"/>
      <c r="BT12" s="189"/>
      <c r="BU12" s="189"/>
      <c r="BV12" s="189"/>
      <c r="BW12" s="189"/>
      <c r="BX12" s="904" t="s">
        <v>1438</v>
      </c>
    </row>
    <row r="13" spans="1:76" s="190" customFormat="1" ht="28.5" customHeight="1" x14ac:dyDescent="0.2">
      <c r="A13" s="580">
        <v>2</v>
      </c>
      <c r="B13" s="645" t="s">
        <v>934</v>
      </c>
      <c r="C13" s="645" t="s">
        <v>674</v>
      </c>
      <c r="D13" s="502" t="s">
        <v>465</v>
      </c>
      <c r="E13" s="576"/>
      <c r="F13" s="576"/>
      <c r="G13" s="579"/>
      <c r="H13" s="579"/>
      <c r="I13" s="915" t="s">
        <v>99</v>
      </c>
      <c r="J13" s="916" t="s">
        <v>235</v>
      </c>
      <c r="K13" s="916" t="s">
        <v>268</v>
      </c>
      <c r="L13" s="446" t="s">
        <v>599</v>
      </c>
      <c r="M13" s="446"/>
      <c r="N13" s="1048" t="s">
        <v>206</v>
      </c>
      <c r="O13" s="502" t="s">
        <v>469</v>
      </c>
      <c r="P13" s="916" t="s">
        <v>231</v>
      </c>
      <c r="Q13" s="576" t="s">
        <v>343</v>
      </c>
      <c r="R13" s="917">
        <v>640</v>
      </c>
      <c r="S13" s="917">
        <v>1200</v>
      </c>
      <c r="T13" s="437">
        <v>1400</v>
      </c>
      <c r="U13" s="912">
        <v>47600000</v>
      </c>
      <c r="V13" s="524">
        <v>0</v>
      </c>
      <c r="W13" s="524">
        <v>0</v>
      </c>
      <c r="X13" s="600">
        <v>0</v>
      </c>
      <c r="Y13" s="914">
        <f t="shared" si="11"/>
        <v>0</v>
      </c>
      <c r="Z13" s="524">
        <v>0</v>
      </c>
      <c r="AA13" s="524">
        <v>0</v>
      </c>
      <c r="AB13" s="600">
        <v>0</v>
      </c>
      <c r="AC13" s="914">
        <f t="shared" si="12"/>
        <v>0</v>
      </c>
      <c r="AD13" s="910">
        <v>0</v>
      </c>
      <c r="AE13" s="910">
        <v>0</v>
      </c>
      <c r="AF13" s="547">
        <f>AE13</f>
        <v>0</v>
      </c>
      <c r="AG13" s="546">
        <f t="shared" si="0"/>
        <v>0</v>
      </c>
      <c r="AH13" s="546">
        <f t="shared" si="1"/>
        <v>0</v>
      </c>
      <c r="AI13" s="546">
        <f t="shared" si="2"/>
        <v>0</v>
      </c>
      <c r="AJ13" s="910">
        <v>1303</v>
      </c>
      <c r="AK13" s="910">
        <v>0</v>
      </c>
      <c r="AL13" s="910">
        <v>207</v>
      </c>
      <c r="AM13" s="358">
        <f t="shared" si="3"/>
        <v>0.32343749999999999</v>
      </c>
      <c r="AN13" s="358">
        <f t="shared" si="4"/>
        <v>0.17249999999999999</v>
      </c>
      <c r="AO13" s="358">
        <f t="shared" si="5"/>
        <v>0.14785714285714285</v>
      </c>
      <c r="AP13" s="357">
        <v>35451165.899999999</v>
      </c>
      <c r="AQ13" s="358">
        <f t="shared" si="6"/>
        <v>0.74477239285714281</v>
      </c>
      <c r="AR13" s="357">
        <v>5034223.99</v>
      </c>
      <c r="AS13" s="358">
        <f t="shared" si="7"/>
        <v>0.10576100819327731</v>
      </c>
      <c r="AT13" s="188">
        <v>1794</v>
      </c>
      <c r="AU13" s="907">
        <v>0</v>
      </c>
      <c r="AV13" s="1043">
        <v>576</v>
      </c>
      <c r="AW13" s="809">
        <f t="shared" ref="AW13:AW19" si="13">AV13/R13</f>
        <v>0.9</v>
      </c>
      <c r="AX13" s="919">
        <f t="shared" ref="AX13:AX44" si="14">AV13/S13</f>
        <v>0.48</v>
      </c>
      <c r="AY13" s="919">
        <f t="shared" si="8"/>
        <v>0.41142857142857142</v>
      </c>
      <c r="AZ13" s="890">
        <v>46950142.039999999</v>
      </c>
      <c r="BA13" s="358">
        <f t="shared" si="9"/>
        <v>0.98634752184873953</v>
      </c>
      <c r="BB13" s="890">
        <v>12943510.32</v>
      </c>
      <c r="BC13" s="358">
        <f t="shared" si="10"/>
        <v>0.27192248571428573</v>
      </c>
      <c r="BD13" s="189"/>
      <c r="BE13" s="189"/>
      <c r="BF13" s="189"/>
      <c r="BG13" s="189"/>
      <c r="BH13" s="189"/>
      <c r="BI13" s="189"/>
      <c r="BJ13" s="189"/>
      <c r="BK13" s="189"/>
      <c r="BL13" s="189"/>
      <c r="BM13" s="189"/>
      <c r="BN13" s="189"/>
      <c r="BO13" s="189"/>
      <c r="BP13" s="189"/>
      <c r="BQ13" s="189"/>
      <c r="BR13" s="189"/>
      <c r="BS13" s="189"/>
      <c r="BT13" s="189"/>
      <c r="BU13" s="189"/>
      <c r="BV13" s="189"/>
      <c r="BW13" s="189"/>
      <c r="BX13" s="940"/>
    </row>
    <row r="14" spans="1:76" s="191" customFormat="1" ht="30.6" customHeight="1" thickBot="1" x14ac:dyDescent="0.25">
      <c r="A14" s="221">
        <v>2</v>
      </c>
      <c r="B14" s="646" t="s">
        <v>934</v>
      </c>
      <c r="C14" s="646" t="s">
        <v>674</v>
      </c>
      <c r="D14" s="592" t="s">
        <v>465</v>
      </c>
      <c r="E14" s="634"/>
      <c r="F14" s="634"/>
      <c r="G14" s="635"/>
      <c r="H14" s="635"/>
      <c r="I14" s="636" t="s">
        <v>100</v>
      </c>
      <c r="J14" s="614" t="s">
        <v>235</v>
      </c>
      <c r="K14" s="614" t="s">
        <v>268</v>
      </c>
      <c r="L14" s="637" t="s">
        <v>600</v>
      </c>
      <c r="M14" s="637"/>
      <c r="N14" s="522" t="s">
        <v>26</v>
      </c>
      <c r="O14" s="592" t="s">
        <v>484</v>
      </c>
      <c r="P14" s="614" t="s">
        <v>231</v>
      </c>
      <c r="Q14" s="634" t="s">
        <v>343</v>
      </c>
      <c r="R14" s="638">
        <v>45</v>
      </c>
      <c r="S14" s="638">
        <v>500</v>
      </c>
      <c r="T14" s="826">
        <v>2000</v>
      </c>
      <c r="U14" s="583">
        <v>9481546</v>
      </c>
      <c r="V14" s="584">
        <v>0</v>
      </c>
      <c r="W14" s="584">
        <v>0</v>
      </c>
      <c r="X14" s="602">
        <v>0</v>
      </c>
      <c r="Y14" s="577">
        <f t="shared" si="11"/>
        <v>0</v>
      </c>
      <c r="Z14" s="584">
        <v>0</v>
      </c>
      <c r="AA14" s="584">
        <v>0</v>
      </c>
      <c r="AB14" s="602">
        <v>0</v>
      </c>
      <c r="AC14" s="577">
        <f t="shared" si="12"/>
        <v>0</v>
      </c>
      <c r="AD14" s="536">
        <v>45</v>
      </c>
      <c r="AE14" s="536">
        <v>0</v>
      </c>
      <c r="AF14" s="578">
        <f>AE14</f>
        <v>0</v>
      </c>
      <c r="AG14" s="577">
        <f t="shared" si="0"/>
        <v>0</v>
      </c>
      <c r="AH14" s="577">
        <f t="shared" si="1"/>
        <v>0</v>
      </c>
      <c r="AI14" s="577">
        <f t="shared" si="2"/>
        <v>0</v>
      </c>
      <c r="AJ14" s="536">
        <v>45</v>
      </c>
      <c r="AK14" s="536">
        <v>45</v>
      </c>
      <c r="AL14" s="536">
        <v>45</v>
      </c>
      <c r="AM14" s="456">
        <f t="shared" si="3"/>
        <v>1</v>
      </c>
      <c r="AN14" s="456">
        <f t="shared" si="4"/>
        <v>0.09</v>
      </c>
      <c r="AO14" s="456">
        <f t="shared" si="5"/>
        <v>2.2499999999999999E-2</v>
      </c>
      <c r="AP14" s="888">
        <v>1427941</v>
      </c>
      <c r="AQ14" s="456">
        <f t="shared" si="6"/>
        <v>0.15060212754333524</v>
      </c>
      <c r="AR14" s="888">
        <v>280814.21999999997</v>
      </c>
      <c r="AS14" s="456">
        <f t="shared" si="7"/>
        <v>2.9616923231717694E-2</v>
      </c>
      <c r="AT14" s="371">
        <v>511</v>
      </c>
      <c r="AU14" s="888">
        <v>45</v>
      </c>
      <c r="AV14" s="371">
        <v>49</v>
      </c>
      <c r="AW14" s="456">
        <f t="shared" si="13"/>
        <v>1.0888888888888888</v>
      </c>
      <c r="AX14" s="456">
        <f t="shared" si="14"/>
        <v>9.8000000000000004E-2</v>
      </c>
      <c r="AY14" s="456">
        <f t="shared" si="8"/>
        <v>2.4500000000000001E-2</v>
      </c>
      <c r="AZ14" s="888">
        <v>2292321.92</v>
      </c>
      <c r="BA14" s="456">
        <f t="shared" si="9"/>
        <v>0.24176668235327867</v>
      </c>
      <c r="BB14" s="888">
        <v>341458.44</v>
      </c>
      <c r="BC14" s="456">
        <f t="shared" si="10"/>
        <v>3.601294978688075E-2</v>
      </c>
      <c r="BD14" s="372"/>
      <c r="BE14" s="372"/>
      <c r="BF14" s="372"/>
      <c r="BG14" s="372"/>
      <c r="BH14" s="372"/>
      <c r="BI14" s="372"/>
      <c r="BJ14" s="372"/>
      <c r="BK14" s="372"/>
      <c r="BL14" s="372"/>
      <c r="BM14" s="372"/>
      <c r="BN14" s="372"/>
      <c r="BO14" s="372"/>
      <c r="BP14" s="372"/>
      <c r="BQ14" s="372"/>
      <c r="BR14" s="372"/>
      <c r="BS14" s="372"/>
      <c r="BT14" s="372"/>
      <c r="BU14" s="372"/>
      <c r="BV14" s="372"/>
      <c r="BW14" s="372"/>
      <c r="BX14" s="939"/>
    </row>
    <row r="15" spans="1:76" s="191" customFormat="1" ht="163.5" customHeight="1" x14ac:dyDescent="0.2">
      <c r="A15" s="639">
        <v>4</v>
      </c>
      <c r="B15" s="640" t="s">
        <v>970</v>
      </c>
      <c r="C15" s="640" t="s">
        <v>677</v>
      </c>
      <c r="D15" s="501" t="s">
        <v>678</v>
      </c>
      <c r="E15" s="647" t="s">
        <v>247</v>
      </c>
      <c r="F15" s="220" t="s">
        <v>972</v>
      </c>
      <c r="G15" s="549"/>
      <c r="H15" s="549"/>
      <c r="I15" s="642" t="s">
        <v>114</v>
      </c>
      <c r="J15" s="595" t="s">
        <v>233</v>
      </c>
      <c r="K15" s="595" t="s">
        <v>268</v>
      </c>
      <c r="L15" s="643" t="s">
        <v>601</v>
      </c>
      <c r="M15" s="643"/>
      <c r="N15" s="552" t="s">
        <v>35</v>
      </c>
      <c r="O15" s="501" t="s">
        <v>372</v>
      </c>
      <c r="P15" s="595" t="s">
        <v>231</v>
      </c>
      <c r="Q15" s="641" t="s">
        <v>343</v>
      </c>
      <c r="R15" s="644">
        <v>75</v>
      </c>
      <c r="S15" s="644">
        <v>80</v>
      </c>
      <c r="T15" s="792">
        <v>150</v>
      </c>
      <c r="U15" s="460">
        <v>112607794</v>
      </c>
      <c r="V15" s="581">
        <v>0</v>
      </c>
      <c r="W15" s="581">
        <v>0</v>
      </c>
      <c r="X15" s="601">
        <v>0</v>
      </c>
      <c r="Y15" s="582">
        <f t="shared" si="11"/>
        <v>0</v>
      </c>
      <c r="Z15" s="581">
        <v>0</v>
      </c>
      <c r="AA15" s="581">
        <v>0</v>
      </c>
      <c r="AB15" s="601">
        <v>0</v>
      </c>
      <c r="AC15" s="582">
        <f t="shared" si="12"/>
        <v>0</v>
      </c>
      <c r="AD15" s="441">
        <v>834</v>
      </c>
      <c r="AE15" s="441">
        <v>203</v>
      </c>
      <c r="AF15" s="604">
        <f>AE15</f>
        <v>203</v>
      </c>
      <c r="AG15" s="582">
        <f t="shared" si="0"/>
        <v>2.7066666666666666</v>
      </c>
      <c r="AH15" s="582">
        <f t="shared" si="1"/>
        <v>2.5375000000000001</v>
      </c>
      <c r="AI15" s="582">
        <f t="shared" si="2"/>
        <v>1.3533333333333333</v>
      </c>
      <c r="AJ15" s="441">
        <v>738</v>
      </c>
      <c r="AK15" s="441">
        <v>0</v>
      </c>
      <c r="AL15" s="441">
        <v>308</v>
      </c>
      <c r="AM15" s="457">
        <f t="shared" si="3"/>
        <v>4.1066666666666665</v>
      </c>
      <c r="AN15" s="457">
        <f t="shared" si="4"/>
        <v>3.85</v>
      </c>
      <c r="AO15" s="457">
        <f t="shared" si="5"/>
        <v>2.0533333333333332</v>
      </c>
      <c r="AP15" s="889">
        <v>108723554.23999999</v>
      </c>
      <c r="AQ15" s="457">
        <f t="shared" si="6"/>
        <v>0.9655064749780996</v>
      </c>
      <c r="AR15" s="889">
        <v>10046255.24</v>
      </c>
      <c r="AS15" s="457">
        <f t="shared" si="7"/>
        <v>8.9214563958157286E-2</v>
      </c>
      <c r="AT15" s="369">
        <v>746</v>
      </c>
      <c r="AU15" s="943">
        <v>0</v>
      </c>
      <c r="AV15" s="1230">
        <v>582</v>
      </c>
      <c r="AW15" s="871">
        <f t="shared" si="13"/>
        <v>7.76</v>
      </c>
      <c r="AX15" s="849">
        <f t="shared" si="14"/>
        <v>7.2750000000000004</v>
      </c>
      <c r="AY15" s="1163">
        <f t="shared" si="8"/>
        <v>3.88</v>
      </c>
      <c r="AZ15" s="848">
        <v>110220502.89</v>
      </c>
      <c r="BA15" s="457">
        <f t="shared" si="9"/>
        <v>0.97879994780823076</v>
      </c>
      <c r="BB15" s="889">
        <v>47910316.960000098</v>
      </c>
      <c r="BC15" s="457">
        <f t="shared" si="10"/>
        <v>0.42546181980973802</v>
      </c>
      <c r="BD15" s="369"/>
      <c r="BE15" s="369"/>
      <c r="BF15" s="369"/>
      <c r="BG15" s="369"/>
      <c r="BH15" s="369"/>
      <c r="BI15" s="369"/>
      <c r="BJ15" s="369"/>
      <c r="BK15" s="369"/>
      <c r="BL15" s="369"/>
      <c r="BM15" s="369"/>
      <c r="BN15" s="369"/>
      <c r="BO15" s="369"/>
      <c r="BP15" s="369"/>
      <c r="BQ15" s="369"/>
      <c r="BR15" s="369"/>
      <c r="BS15" s="369"/>
      <c r="BT15" s="369"/>
      <c r="BU15" s="369"/>
      <c r="BV15" s="369"/>
      <c r="BW15" s="369"/>
      <c r="BX15" s="275" t="s">
        <v>1439</v>
      </c>
    </row>
    <row r="16" spans="1:76" s="191" customFormat="1" ht="108.75" customHeight="1" x14ac:dyDescent="0.2">
      <c r="A16" s="580">
        <v>4</v>
      </c>
      <c r="B16" s="645" t="s">
        <v>970</v>
      </c>
      <c r="C16" s="645" t="s">
        <v>677</v>
      </c>
      <c r="D16" s="502" t="s">
        <v>678</v>
      </c>
      <c r="E16" s="648" t="s">
        <v>247</v>
      </c>
      <c r="F16" s="905" t="s">
        <v>972</v>
      </c>
      <c r="G16" s="649"/>
      <c r="H16" s="649"/>
      <c r="I16" s="915" t="s">
        <v>115</v>
      </c>
      <c r="J16" s="916" t="s">
        <v>233</v>
      </c>
      <c r="K16" s="916" t="s">
        <v>268</v>
      </c>
      <c r="L16" s="446" t="s">
        <v>602</v>
      </c>
      <c r="M16" s="446"/>
      <c r="N16" s="1048" t="s">
        <v>208</v>
      </c>
      <c r="O16" s="502" t="s">
        <v>470</v>
      </c>
      <c r="P16" s="916" t="s">
        <v>231</v>
      </c>
      <c r="Q16" s="576" t="s">
        <v>343</v>
      </c>
      <c r="R16" s="917">
        <v>150</v>
      </c>
      <c r="S16" s="917">
        <v>225</v>
      </c>
      <c r="T16" s="437">
        <v>300</v>
      </c>
      <c r="U16" s="912">
        <v>25170919</v>
      </c>
      <c r="V16" s="524">
        <v>0</v>
      </c>
      <c r="W16" s="524">
        <v>0</v>
      </c>
      <c r="X16" s="600">
        <v>0</v>
      </c>
      <c r="Y16" s="914">
        <f t="shared" si="11"/>
        <v>0</v>
      </c>
      <c r="Z16" s="524">
        <v>0</v>
      </c>
      <c r="AA16" s="524">
        <v>0</v>
      </c>
      <c r="AB16" s="600">
        <v>0</v>
      </c>
      <c r="AC16" s="914">
        <f t="shared" si="12"/>
        <v>0</v>
      </c>
      <c r="AD16" s="910">
        <v>0</v>
      </c>
      <c r="AE16" s="910">
        <v>0</v>
      </c>
      <c r="AF16" s="547">
        <f>AE16</f>
        <v>0</v>
      </c>
      <c r="AG16" s="546">
        <f t="shared" si="0"/>
        <v>0</v>
      </c>
      <c r="AH16" s="546">
        <f t="shared" si="1"/>
        <v>0</v>
      </c>
      <c r="AI16" s="546">
        <f t="shared" si="2"/>
        <v>0</v>
      </c>
      <c r="AJ16" s="910">
        <v>845</v>
      </c>
      <c r="AK16" s="910">
        <v>0</v>
      </c>
      <c r="AL16" s="439">
        <v>408.2</v>
      </c>
      <c r="AM16" s="358">
        <f t="shared" si="3"/>
        <v>2.7213333333333334</v>
      </c>
      <c r="AN16" s="358">
        <f t="shared" si="4"/>
        <v>1.8142222222222222</v>
      </c>
      <c r="AO16" s="358">
        <f t="shared" si="5"/>
        <v>1.3606666666666667</v>
      </c>
      <c r="AP16" s="357">
        <v>17083474.239999998</v>
      </c>
      <c r="AQ16" s="358">
        <f t="shared" si="6"/>
        <v>0.67869886832499038</v>
      </c>
      <c r="AR16" s="357">
        <v>2751985.34</v>
      </c>
      <c r="AS16" s="358">
        <f t="shared" si="7"/>
        <v>0.10933193738377212</v>
      </c>
      <c r="AT16" s="189">
        <v>845</v>
      </c>
      <c r="AU16" s="790">
        <v>0</v>
      </c>
      <c r="AV16" s="865">
        <v>410.63</v>
      </c>
      <c r="AW16" s="809">
        <f t="shared" si="13"/>
        <v>2.7375333333333334</v>
      </c>
      <c r="AX16" s="457">
        <f t="shared" si="14"/>
        <v>1.8250222222222221</v>
      </c>
      <c r="AY16" s="1164">
        <f t="shared" si="8"/>
        <v>1.3687666666666667</v>
      </c>
      <c r="AZ16" s="889">
        <v>17074185.93</v>
      </c>
      <c r="BA16" s="358">
        <f t="shared" si="9"/>
        <v>0.67832985875485907</v>
      </c>
      <c r="BB16" s="357">
        <v>8329516.9900000002</v>
      </c>
      <c r="BC16" s="358">
        <f t="shared" si="10"/>
        <v>0.33091827080290553</v>
      </c>
      <c r="BD16" s="189"/>
      <c r="BE16" s="189"/>
      <c r="BF16" s="189"/>
      <c r="BG16" s="189"/>
      <c r="BH16" s="189"/>
      <c r="BI16" s="189"/>
      <c r="BJ16" s="189"/>
      <c r="BK16" s="189"/>
      <c r="BL16" s="189"/>
      <c r="BM16" s="189"/>
      <c r="BN16" s="189"/>
      <c r="BO16" s="189"/>
      <c r="BP16" s="189"/>
      <c r="BQ16" s="189"/>
      <c r="BR16" s="189"/>
      <c r="BS16" s="189"/>
      <c r="BT16" s="189"/>
      <c r="BU16" s="189"/>
      <c r="BV16" s="189"/>
      <c r="BW16" s="189"/>
      <c r="BX16" s="275" t="s">
        <v>1463</v>
      </c>
    </row>
    <row r="17" spans="1:76" s="191" customFormat="1" ht="84" customHeight="1" x14ac:dyDescent="0.2">
      <c r="A17" s="580">
        <v>4</v>
      </c>
      <c r="B17" s="645" t="s">
        <v>970</v>
      </c>
      <c r="C17" s="645" t="s">
        <v>677</v>
      </c>
      <c r="D17" s="502" t="s">
        <v>678</v>
      </c>
      <c r="E17" s="648" t="s">
        <v>247</v>
      </c>
      <c r="F17" s="905" t="s">
        <v>972</v>
      </c>
      <c r="G17" s="649"/>
      <c r="H17" s="649"/>
      <c r="I17" s="915" t="s">
        <v>116</v>
      </c>
      <c r="J17" s="916" t="s">
        <v>233</v>
      </c>
      <c r="K17" s="916" t="s">
        <v>268</v>
      </c>
      <c r="L17" s="446" t="s">
        <v>603</v>
      </c>
      <c r="M17" s="446"/>
      <c r="N17" s="1048" t="s">
        <v>209</v>
      </c>
      <c r="O17" s="502" t="s">
        <v>1</v>
      </c>
      <c r="P17" s="916" t="s">
        <v>231</v>
      </c>
      <c r="Q17" s="576" t="s">
        <v>343</v>
      </c>
      <c r="R17" s="650">
        <v>6.3E-2</v>
      </c>
      <c r="S17" s="650">
        <v>6.8000000000000005E-2</v>
      </c>
      <c r="T17" s="827">
        <v>7.3999999999999996E-2</v>
      </c>
      <c r="U17" s="912">
        <v>48782107</v>
      </c>
      <c r="V17" s="524">
        <v>0</v>
      </c>
      <c r="W17" s="524">
        <v>0</v>
      </c>
      <c r="X17" s="600">
        <v>0</v>
      </c>
      <c r="Y17" s="914">
        <f t="shared" si="11"/>
        <v>0</v>
      </c>
      <c r="Z17" s="565">
        <v>7.0999999999999994E-2</v>
      </c>
      <c r="AA17" s="910">
        <v>0</v>
      </c>
      <c r="AB17" s="1096">
        <v>5.3800000000000001E-2</v>
      </c>
      <c r="AC17" s="914">
        <f t="shared" si="12"/>
        <v>0.72702702702702704</v>
      </c>
      <c r="AD17" s="1095">
        <v>7.3999999999999996E-2</v>
      </c>
      <c r="AE17" s="910">
        <v>0</v>
      </c>
      <c r="AF17" s="1096">
        <v>5.8700000000000002E-2</v>
      </c>
      <c r="AG17" s="546">
        <f t="shared" si="0"/>
        <v>0.93174603174603177</v>
      </c>
      <c r="AH17" s="546">
        <f t="shared" si="1"/>
        <v>0.86323529411764699</v>
      </c>
      <c r="AI17" s="546">
        <f t="shared" si="2"/>
        <v>0.79324324324324336</v>
      </c>
      <c r="AJ17" s="1095">
        <v>7.3999999999999996E-2</v>
      </c>
      <c r="AK17" s="910">
        <v>7.9000000000000001E-2</v>
      </c>
      <c r="AL17" s="1095">
        <v>6.8400000000000002E-2</v>
      </c>
      <c r="AM17" s="358">
        <f t="shared" si="3"/>
        <v>1.0857142857142859</v>
      </c>
      <c r="AN17" s="358">
        <f t="shared" si="4"/>
        <v>1.0058823529411764</v>
      </c>
      <c r="AO17" s="358">
        <f t="shared" si="5"/>
        <v>0.92432432432432443</v>
      </c>
      <c r="AP17" s="357">
        <v>49247382.009999998</v>
      </c>
      <c r="AQ17" s="358">
        <f t="shared" si="6"/>
        <v>1.0095378211113348</v>
      </c>
      <c r="AR17" s="357">
        <v>4656073.3</v>
      </c>
      <c r="AS17" s="358">
        <f t="shared" si="7"/>
        <v>9.5446334452097367E-2</v>
      </c>
      <c r="AT17" s="1046">
        <v>7.3999999999999996E-2</v>
      </c>
      <c r="AU17" s="944">
        <v>0</v>
      </c>
      <c r="AV17" s="1079">
        <v>6.8400000000000002E-2</v>
      </c>
      <c r="AW17" s="809">
        <f t="shared" si="13"/>
        <v>1.0857142857142859</v>
      </c>
      <c r="AX17" s="358">
        <f t="shared" si="14"/>
        <v>1.0058823529411764</v>
      </c>
      <c r="AY17" s="358">
        <f t="shared" si="8"/>
        <v>0.92432432432432443</v>
      </c>
      <c r="AZ17" s="357">
        <v>48775679</v>
      </c>
      <c r="BA17" s="358">
        <f t="shared" si="9"/>
        <v>0.99986823037389505</v>
      </c>
      <c r="BB17" s="357">
        <v>11476997.17</v>
      </c>
      <c r="BC17" s="358">
        <f t="shared" si="10"/>
        <v>0.23527063252925914</v>
      </c>
      <c r="BD17" s="189"/>
      <c r="BE17" s="189"/>
      <c r="BF17" s="189"/>
      <c r="BG17" s="189"/>
      <c r="BH17" s="189"/>
      <c r="BI17" s="189"/>
      <c r="BJ17" s="189"/>
      <c r="BK17" s="189"/>
      <c r="BL17" s="189"/>
      <c r="BM17" s="189"/>
      <c r="BN17" s="189"/>
      <c r="BO17" s="189"/>
      <c r="BP17" s="189"/>
      <c r="BQ17" s="189"/>
      <c r="BR17" s="189"/>
      <c r="BS17" s="189"/>
      <c r="BT17" s="189"/>
      <c r="BU17" s="189"/>
      <c r="BV17" s="189"/>
      <c r="BW17" s="189"/>
      <c r="BX17" s="904" t="s">
        <v>1417</v>
      </c>
    </row>
    <row r="18" spans="1:76" s="191" customFormat="1" ht="114.75" customHeight="1" x14ac:dyDescent="0.2">
      <c r="A18" s="580">
        <v>4</v>
      </c>
      <c r="B18" s="645" t="s">
        <v>970</v>
      </c>
      <c r="C18" s="645" t="s">
        <v>677</v>
      </c>
      <c r="D18" s="502" t="s">
        <v>678</v>
      </c>
      <c r="E18" s="648" t="s">
        <v>247</v>
      </c>
      <c r="F18" s="905" t="s">
        <v>972</v>
      </c>
      <c r="G18" s="649"/>
      <c r="H18" s="649"/>
      <c r="I18" s="915" t="s">
        <v>116</v>
      </c>
      <c r="J18" s="916" t="s">
        <v>233</v>
      </c>
      <c r="K18" s="916" t="s">
        <v>268</v>
      </c>
      <c r="L18" s="446" t="s">
        <v>604</v>
      </c>
      <c r="M18" s="446"/>
      <c r="N18" s="1048" t="s">
        <v>210</v>
      </c>
      <c r="O18" s="502" t="s">
        <v>1</v>
      </c>
      <c r="P18" s="916" t="s">
        <v>231</v>
      </c>
      <c r="Q18" s="576" t="s">
        <v>343</v>
      </c>
      <c r="R18" s="650">
        <v>0.06</v>
      </c>
      <c r="S18" s="650">
        <v>6.5000000000000002E-2</v>
      </c>
      <c r="T18" s="827">
        <v>7.0000000000000007E-2</v>
      </c>
      <c r="U18" s="912"/>
      <c r="V18" s="524">
        <v>0</v>
      </c>
      <c r="W18" s="524">
        <v>0</v>
      </c>
      <c r="X18" s="600">
        <v>0</v>
      </c>
      <c r="Y18" s="914">
        <f t="shared" si="11"/>
        <v>0</v>
      </c>
      <c r="Z18" s="565">
        <v>0.11</v>
      </c>
      <c r="AA18" s="565">
        <v>0.11</v>
      </c>
      <c r="AB18" s="598">
        <v>0.11</v>
      </c>
      <c r="AC18" s="914">
        <f t="shared" si="12"/>
        <v>1.5714285714285714</v>
      </c>
      <c r="AD18" s="620">
        <v>0.13700000000000001</v>
      </c>
      <c r="AE18" s="620">
        <v>0.13700000000000001</v>
      </c>
      <c r="AF18" s="621">
        <f>AE18</f>
        <v>0.13700000000000001</v>
      </c>
      <c r="AG18" s="914">
        <f t="shared" si="0"/>
        <v>2.2833333333333337</v>
      </c>
      <c r="AH18" s="914">
        <f t="shared" si="1"/>
        <v>2.1076923076923078</v>
      </c>
      <c r="AI18" s="914">
        <f t="shared" si="2"/>
        <v>1.9571428571428571</v>
      </c>
      <c r="AJ18" s="620">
        <v>0.156</v>
      </c>
      <c r="AK18" s="910">
        <v>0.156</v>
      </c>
      <c r="AL18" s="837">
        <v>0.156</v>
      </c>
      <c r="AM18" s="908">
        <f t="shared" si="3"/>
        <v>2.6</v>
      </c>
      <c r="AN18" s="908">
        <f t="shared" si="4"/>
        <v>2.4</v>
      </c>
      <c r="AO18" s="908">
        <f t="shared" si="5"/>
        <v>2.2285714285714282</v>
      </c>
      <c r="AP18" s="907"/>
      <c r="AQ18" s="908" t="e">
        <f t="shared" si="6"/>
        <v>#DIV/0!</v>
      </c>
      <c r="AR18" s="907"/>
      <c r="AS18" s="908" t="e">
        <f t="shared" si="7"/>
        <v>#DIV/0!</v>
      </c>
      <c r="AT18" s="1094">
        <v>7.0000000000000007E-2</v>
      </c>
      <c r="AU18" s="790">
        <v>0</v>
      </c>
      <c r="AV18" s="885">
        <v>0.186</v>
      </c>
      <c r="AW18" s="919">
        <f t="shared" si="13"/>
        <v>3.1</v>
      </c>
      <c r="AX18" s="908">
        <f t="shared" si="14"/>
        <v>2.8615384615384616</v>
      </c>
      <c r="AY18" s="1165">
        <f t="shared" si="8"/>
        <v>2.657142857142857</v>
      </c>
      <c r="AZ18" s="907"/>
      <c r="BA18" s="908" t="e">
        <f t="shared" si="9"/>
        <v>#DIV/0!</v>
      </c>
      <c r="BB18" s="907"/>
      <c r="BC18" s="908" t="e">
        <f t="shared" si="10"/>
        <v>#DIV/0!</v>
      </c>
      <c r="BD18" s="189"/>
      <c r="BE18" s="189"/>
      <c r="BF18" s="189"/>
      <c r="BG18" s="189"/>
      <c r="BH18" s="189"/>
      <c r="BI18" s="189"/>
      <c r="BJ18" s="189"/>
      <c r="BK18" s="189"/>
      <c r="BL18" s="189"/>
      <c r="BM18" s="189"/>
      <c r="BN18" s="189"/>
      <c r="BO18" s="189"/>
      <c r="BP18" s="189"/>
      <c r="BQ18" s="189"/>
      <c r="BR18" s="189"/>
      <c r="BS18" s="189"/>
      <c r="BT18" s="189"/>
      <c r="BU18" s="189"/>
      <c r="BV18" s="189"/>
      <c r="BW18" s="189"/>
      <c r="BX18" s="904" t="s">
        <v>1366</v>
      </c>
    </row>
    <row r="19" spans="1:76" s="191" customFormat="1" ht="162" customHeight="1" x14ac:dyDescent="0.2">
      <c r="A19" s="580">
        <v>4</v>
      </c>
      <c r="B19" s="645" t="s">
        <v>970</v>
      </c>
      <c r="C19" s="645" t="s">
        <v>677</v>
      </c>
      <c r="D19" s="502" t="s">
        <v>678</v>
      </c>
      <c r="E19" s="648" t="s">
        <v>247</v>
      </c>
      <c r="F19" s="905" t="s">
        <v>972</v>
      </c>
      <c r="G19" s="649"/>
      <c r="H19" s="649"/>
      <c r="I19" s="915" t="s">
        <v>117</v>
      </c>
      <c r="J19" s="916" t="s">
        <v>233</v>
      </c>
      <c r="K19" s="916" t="s">
        <v>268</v>
      </c>
      <c r="L19" s="446" t="s">
        <v>605</v>
      </c>
      <c r="M19" s="446"/>
      <c r="N19" s="1048" t="s">
        <v>211</v>
      </c>
      <c r="O19" s="502" t="s">
        <v>971</v>
      </c>
      <c r="P19" s="916" t="s">
        <v>231</v>
      </c>
      <c r="Q19" s="576" t="s">
        <v>343</v>
      </c>
      <c r="R19" s="917">
        <v>800</v>
      </c>
      <c r="S19" s="917">
        <v>900</v>
      </c>
      <c r="T19" s="437">
        <v>900</v>
      </c>
      <c r="U19" s="912">
        <v>34667259</v>
      </c>
      <c r="V19" s="524">
        <v>0</v>
      </c>
      <c r="W19" s="524">
        <v>0</v>
      </c>
      <c r="X19" s="600">
        <v>0</v>
      </c>
      <c r="Y19" s="914">
        <f t="shared" si="11"/>
        <v>0</v>
      </c>
      <c r="Z19" s="524">
        <v>0</v>
      </c>
      <c r="AA19" s="524">
        <v>0</v>
      </c>
      <c r="AB19" s="600">
        <v>0</v>
      </c>
      <c r="AC19" s="914">
        <f t="shared" si="12"/>
        <v>0</v>
      </c>
      <c r="AD19" s="910">
        <v>1165</v>
      </c>
      <c r="AE19" s="910">
        <v>631</v>
      </c>
      <c r="AF19" s="547">
        <f>AE19</f>
        <v>631</v>
      </c>
      <c r="AG19" s="546">
        <f t="shared" si="0"/>
        <v>0.78874999999999995</v>
      </c>
      <c r="AH19" s="546">
        <f t="shared" si="1"/>
        <v>0.70111111111111113</v>
      </c>
      <c r="AI19" s="546">
        <f t="shared" si="2"/>
        <v>0.70111111111111113</v>
      </c>
      <c r="AJ19" s="188">
        <v>1165</v>
      </c>
      <c r="AK19" s="910">
        <v>0</v>
      </c>
      <c r="AL19" s="188">
        <v>917</v>
      </c>
      <c r="AM19" s="358">
        <f t="shared" si="3"/>
        <v>1.14625</v>
      </c>
      <c r="AN19" s="358">
        <f t="shared" si="4"/>
        <v>1.018888888888889</v>
      </c>
      <c r="AO19" s="358">
        <f t="shared" si="5"/>
        <v>1.018888888888889</v>
      </c>
      <c r="AP19" s="357">
        <v>34999516.810000002</v>
      </c>
      <c r="AQ19" s="358">
        <f t="shared" si="6"/>
        <v>1.0095841961431102</v>
      </c>
      <c r="AR19" s="357">
        <v>4743434.79</v>
      </c>
      <c r="AS19" s="358">
        <f t="shared" si="7"/>
        <v>0.13682751180299543</v>
      </c>
      <c r="AT19" s="1068">
        <v>650</v>
      </c>
      <c r="AU19" s="790">
        <v>0</v>
      </c>
      <c r="AV19" s="189">
        <v>913</v>
      </c>
      <c r="AW19" s="809">
        <f t="shared" si="13"/>
        <v>1.1412500000000001</v>
      </c>
      <c r="AX19" s="358">
        <f t="shared" si="14"/>
        <v>1.0144444444444445</v>
      </c>
      <c r="AY19" s="1165">
        <f t="shared" si="8"/>
        <v>1.0144444444444445</v>
      </c>
      <c r="AZ19" s="907">
        <v>34997298.539999999</v>
      </c>
      <c r="BA19" s="920">
        <f t="shared" si="9"/>
        <v>1.009520208678742</v>
      </c>
      <c r="BB19" s="357">
        <v>10612335.25</v>
      </c>
      <c r="BC19" s="358">
        <f t="shared" si="10"/>
        <v>0.30611982476030192</v>
      </c>
      <c r="BD19" s="189"/>
      <c r="BE19" s="189"/>
      <c r="BF19" s="189"/>
      <c r="BG19" s="189"/>
      <c r="BH19" s="189"/>
      <c r="BI19" s="189"/>
      <c r="BJ19" s="189"/>
      <c r="BK19" s="189"/>
      <c r="BL19" s="189"/>
      <c r="BM19" s="189"/>
      <c r="BN19" s="189"/>
      <c r="BO19" s="189"/>
      <c r="BP19" s="189"/>
      <c r="BQ19" s="189"/>
      <c r="BR19" s="189"/>
      <c r="BS19" s="189"/>
      <c r="BT19" s="189"/>
      <c r="BU19" s="189"/>
      <c r="BV19" s="189"/>
      <c r="BW19" s="189"/>
      <c r="BX19" s="940" t="s">
        <v>1418</v>
      </c>
    </row>
    <row r="20" spans="1:76" s="191" customFormat="1" ht="58.15" customHeight="1" x14ac:dyDescent="0.2">
      <c r="A20" s="580">
        <v>4</v>
      </c>
      <c r="B20" s="645" t="s">
        <v>970</v>
      </c>
      <c r="C20" s="645" t="s">
        <v>677</v>
      </c>
      <c r="D20" s="502" t="s">
        <v>678</v>
      </c>
      <c r="E20" s="648" t="s">
        <v>247</v>
      </c>
      <c r="F20" s="905" t="s">
        <v>972</v>
      </c>
      <c r="G20" s="649"/>
      <c r="H20" s="649"/>
      <c r="I20" s="915" t="s">
        <v>118</v>
      </c>
      <c r="J20" s="916" t="s">
        <v>233</v>
      </c>
      <c r="K20" s="916" t="s">
        <v>268</v>
      </c>
      <c r="L20" s="446" t="s">
        <v>606</v>
      </c>
      <c r="M20" s="446"/>
      <c r="N20" s="1048" t="s">
        <v>1204</v>
      </c>
      <c r="O20" s="502" t="s">
        <v>1</v>
      </c>
      <c r="P20" s="916" t="s">
        <v>231</v>
      </c>
      <c r="Q20" s="576" t="s">
        <v>343</v>
      </c>
      <c r="R20" s="651">
        <v>0.24</v>
      </c>
      <c r="S20" s="651">
        <v>0.25</v>
      </c>
      <c r="T20" s="828">
        <v>0.25</v>
      </c>
      <c r="U20" s="912">
        <v>4825842</v>
      </c>
      <c r="V20" s="524">
        <v>0</v>
      </c>
      <c r="W20" s="524">
        <v>0</v>
      </c>
      <c r="X20" s="600">
        <v>0</v>
      </c>
      <c r="Y20" s="914">
        <f t="shared" si="11"/>
        <v>0</v>
      </c>
      <c r="Z20" s="565">
        <v>0.26500000000000001</v>
      </c>
      <c r="AA20" s="565">
        <v>0.26500000000000001</v>
      </c>
      <c r="AB20" s="598">
        <v>0.26500000000000001</v>
      </c>
      <c r="AC20" s="598">
        <f t="shared" si="12"/>
        <v>1.06</v>
      </c>
      <c r="AD20" s="565">
        <v>0.27400000000000002</v>
      </c>
      <c r="AE20" s="565">
        <v>0.27400000000000002</v>
      </c>
      <c r="AF20" s="598">
        <f>AE20</f>
        <v>0.27400000000000002</v>
      </c>
      <c r="AG20" s="546">
        <f t="shared" si="0"/>
        <v>1.1416666666666668</v>
      </c>
      <c r="AH20" s="546">
        <f t="shared" si="1"/>
        <v>1.0960000000000001</v>
      </c>
      <c r="AI20" s="546">
        <f t="shared" si="2"/>
        <v>1.0960000000000001</v>
      </c>
      <c r="AJ20" s="448">
        <v>0.28899999999999998</v>
      </c>
      <c r="AK20" s="910">
        <v>0.28899999999999998</v>
      </c>
      <c r="AL20" s="448">
        <v>0.28899999999999998</v>
      </c>
      <c r="AM20" s="358">
        <f t="shared" si="3"/>
        <v>1.2041666666666666</v>
      </c>
      <c r="AN20" s="358">
        <f t="shared" si="4"/>
        <v>1.1559999999999999</v>
      </c>
      <c r="AO20" s="358">
        <f t="shared" si="5"/>
        <v>1.1559999999999999</v>
      </c>
      <c r="AP20" s="357">
        <v>3995796.77</v>
      </c>
      <c r="AQ20" s="358">
        <f t="shared" si="6"/>
        <v>0.82799991586960364</v>
      </c>
      <c r="AR20" s="357">
        <v>1091201.32</v>
      </c>
      <c r="AS20" s="358">
        <f t="shared" si="7"/>
        <v>0.22611625494576906</v>
      </c>
      <c r="AT20" s="1046">
        <v>0.28899999999999998</v>
      </c>
      <c r="AU20" s="600">
        <v>0</v>
      </c>
      <c r="AV20" s="891">
        <v>0.27700000000000002</v>
      </c>
      <c r="AW20" s="886">
        <f>(AV20*100)/R20</f>
        <v>115.41666666666669</v>
      </c>
      <c r="AX20" s="358">
        <f t="shared" si="14"/>
        <v>1.1080000000000001</v>
      </c>
      <c r="AY20" s="1165">
        <f t="shared" si="8"/>
        <v>1.1080000000000001</v>
      </c>
      <c r="AZ20" s="357">
        <v>4808315.0999999996</v>
      </c>
      <c r="BA20" s="358">
        <f t="shared" si="9"/>
        <v>0.99636811565732974</v>
      </c>
      <c r="BB20" s="357">
        <v>1977092.18</v>
      </c>
      <c r="BC20" s="358">
        <f t="shared" si="10"/>
        <v>0.40968854347075595</v>
      </c>
      <c r="BD20" s="189"/>
      <c r="BE20" s="189"/>
      <c r="BF20" s="189"/>
      <c r="BG20" s="189"/>
      <c r="BH20" s="189"/>
      <c r="BI20" s="189"/>
      <c r="BJ20" s="189"/>
      <c r="BK20" s="189"/>
      <c r="BL20" s="189"/>
      <c r="BM20" s="189"/>
      <c r="BN20" s="189"/>
      <c r="BO20" s="189"/>
      <c r="BP20" s="189"/>
      <c r="BQ20" s="189"/>
      <c r="BR20" s="189"/>
      <c r="BS20" s="189"/>
      <c r="BT20" s="189"/>
      <c r="BU20" s="189"/>
      <c r="BV20" s="189"/>
      <c r="BW20" s="189"/>
      <c r="BX20" s="904" t="s">
        <v>1411</v>
      </c>
    </row>
    <row r="21" spans="1:76" s="191" customFormat="1" ht="54.75" customHeight="1" x14ac:dyDescent="0.2">
      <c r="A21" s="580">
        <v>4</v>
      </c>
      <c r="B21" s="905" t="s">
        <v>970</v>
      </c>
      <c r="C21" s="502" t="s">
        <v>679</v>
      </c>
      <c r="D21" s="502" t="s">
        <v>976</v>
      </c>
      <c r="E21" s="502"/>
      <c r="F21" s="502"/>
      <c r="G21" s="649"/>
      <c r="H21" s="649"/>
      <c r="I21" s="593" t="s">
        <v>1144</v>
      </c>
      <c r="J21" s="594" t="s">
        <v>234</v>
      </c>
      <c r="K21" s="594" t="s">
        <v>1157</v>
      </c>
      <c r="L21" s="446" t="s">
        <v>626</v>
      </c>
      <c r="M21" s="446"/>
      <c r="N21" s="1048" t="s">
        <v>1444</v>
      </c>
      <c r="O21" s="502" t="s">
        <v>372</v>
      </c>
      <c r="P21" s="916" t="s">
        <v>231</v>
      </c>
      <c r="Q21" s="576" t="s">
        <v>343</v>
      </c>
      <c r="R21" s="917">
        <f>SUM(R22:R23)</f>
        <v>0</v>
      </c>
      <c r="S21" s="917">
        <f>SUM(S22:S23)</f>
        <v>0</v>
      </c>
      <c r="T21" s="437">
        <f>T22+T23+T24</f>
        <v>53</v>
      </c>
      <c r="U21" s="912"/>
      <c r="V21" s="524">
        <v>0</v>
      </c>
      <c r="W21" s="524">
        <v>0</v>
      </c>
      <c r="X21" s="600">
        <v>0</v>
      </c>
      <c r="Y21" s="914">
        <f t="shared" si="11"/>
        <v>0</v>
      </c>
      <c r="Z21" s="524">
        <v>0</v>
      </c>
      <c r="AA21" s="524">
        <v>0</v>
      </c>
      <c r="AB21" s="600">
        <v>0</v>
      </c>
      <c r="AC21" s="914">
        <f t="shared" si="12"/>
        <v>0</v>
      </c>
      <c r="AD21" s="910">
        <v>14</v>
      </c>
      <c r="AE21" s="910">
        <v>14</v>
      </c>
      <c r="AF21" s="547">
        <f>AE21</f>
        <v>14</v>
      </c>
      <c r="AG21" s="914" t="e">
        <f t="shared" si="0"/>
        <v>#DIV/0!</v>
      </c>
      <c r="AH21" s="914" t="e">
        <f t="shared" si="1"/>
        <v>#DIV/0!</v>
      </c>
      <c r="AI21" s="914">
        <f t="shared" si="2"/>
        <v>0.26415094339622641</v>
      </c>
      <c r="AJ21" s="910">
        <f>SUM(AJ22:AJ23)</f>
        <v>139</v>
      </c>
      <c r="AK21" s="910">
        <f>SUM(AK22:AK23)</f>
        <v>4</v>
      </c>
      <c r="AL21" s="910">
        <f>AL22+AK23</f>
        <v>64</v>
      </c>
      <c r="AM21" s="358" t="e">
        <f t="shared" si="3"/>
        <v>#DIV/0!</v>
      </c>
      <c r="AN21" s="358" t="e">
        <f t="shared" si="4"/>
        <v>#DIV/0!</v>
      </c>
      <c r="AO21" s="358">
        <f t="shared" si="5"/>
        <v>1.2075471698113207</v>
      </c>
      <c r="AP21" s="907"/>
      <c r="AQ21" s="358" t="e">
        <f t="shared" si="6"/>
        <v>#DIV/0!</v>
      </c>
      <c r="AR21" s="907"/>
      <c r="AS21" s="358" t="e">
        <f t="shared" si="7"/>
        <v>#DIV/0!</v>
      </c>
      <c r="AT21" s="524">
        <v>93</v>
      </c>
      <c r="AU21" s="600">
        <f>SUM(AU22:AU24)</f>
        <v>28</v>
      </c>
      <c r="AV21" s="524">
        <v>93</v>
      </c>
      <c r="AW21" s="809" t="e">
        <f t="shared" ref="AW21:AW44" si="15">AV21/R21</f>
        <v>#DIV/0!</v>
      </c>
      <c r="AX21" s="358" t="e">
        <f t="shared" si="14"/>
        <v>#DIV/0!</v>
      </c>
      <c r="AY21" s="1165">
        <f t="shared" si="8"/>
        <v>1.7547169811320755</v>
      </c>
      <c r="AZ21" s="357"/>
      <c r="BA21" s="358" t="e">
        <f t="shared" si="9"/>
        <v>#DIV/0!</v>
      </c>
      <c r="BB21" s="357"/>
      <c r="BC21" s="358" t="e">
        <f t="shared" si="10"/>
        <v>#DIV/0!</v>
      </c>
      <c r="BD21" s="189"/>
      <c r="BE21" s="189"/>
      <c r="BF21" s="189"/>
      <c r="BG21" s="189"/>
      <c r="BH21" s="189"/>
      <c r="BI21" s="189"/>
      <c r="BJ21" s="189"/>
      <c r="BK21" s="189"/>
      <c r="BL21" s="189"/>
      <c r="BM21" s="189"/>
      <c r="BN21" s="189"/>
      <c r="BO21" s="189"/>
      <c r="BP21" s="189"/>
      <c r="BQ21" s="189"/>
      <c r="BR21" s="189"/>
      <c r="BS21" s="189"/>
      <c r="BT21" s="189"/>
      <c r="BU21" s="189"/>
      <c r="BV21" s="189"/>
      <c r="BW21" s="189"/>
      <c r="BX21" s="904" t="s">
        <v>1445</v>
      </c>
    </row>
    <row r="22" spans="1:76" s="363" customFormat="1" ht="43.9" customHeight="1" x14ac:dyDescent="0.2">
      <c r="A22" s="541">
        <v>4</v>
      </c>
      <c r="B22" s="542" t="s">
        <v>970</v>
      </c>
      <c r="C22" s="543" t="s">
        <v>679</v>
      </c>
      <c r="D22" s="543" t="s">
        <v>976</v>
      </c>
      <c r="E22" s="543"/>
      <c r="F22" s="543"/>
      <c r="G22" s="543"/>
      <c r="H22" s="543"/>
      <c r="I22" s="447" t="s">
        <v>122</v>
      </c>
      <c r="J22" s="545" t="s">
        <v>234</v>
      </c>
      <c r="K22" s="545" t="s">
        <v>268</v>
      </c>
      <c r="L22" s="447" t="s">
        <v>626</v>
      </c>
      <c r="M22" s="447" t="s">
        <v>1223</v>
      </c>
      <c r="N22" s="521" t="s">
        <v>212</v>
      </c>
      <c r="O22" s="543" t="s">
        <v>372</v>
      </c>
      <c r="P22" s="545" t="s">
        <v>231</v>
      </c>
      <c r="Q22" s="545" t="s">
        <v>343</v>
      </c>
      <c r="R22" s="521">
        <v>0</v>
      </c>
      <c r="S22" s="521">
        <v>0</v>
      </c>
      <c r="T22" s="383">
        <v>25</v>
      </c>
      <c r="U22" s="383"/>
      <c r="V22" s="377">
        <v>0</v>
      </c>
      <c r="W22" s="377">
        <v>0</v>
      </c>
      <c r="X22" s="377">
        <v>0</v>
      </c>
      <c r="Y22" s="378">
        <f t="shared" si="11"/>
        <v>0</v>
      </c>
      <c r="Z22" s="377">
        <v>0</v>
      </c>
      <c r="AA22" s="377">
        <v>0</v>
      </c>
      <c r="AB22" s="377">
        <v>0</v>
      </c>
      <c r="AC22" s="378">
        <f t="shared" si="12"/>
        <v>0</v>
      </c>
      <c r="AD22" s="911">
        <v>14</v>
      </c>
      <c r="AE22" s="911">
        <v>14</v>
      </c>
      <c r="AF22" s="911">
        <f>AE22</f>
        <v>14</v>
      </c>
      <c r="AG22" s="914" t="e">
        <f t="shared" si="0"/>
        <v>#DIV/0!</v>
      </c>
      <c r="AH22" s="914" t="e">
        <f t="shared" si="1"/>
        <v>#DIV/0!</v>
      </c>
      <c r="AI22" s="914">
        <f t="shared" si="2"/>
        <v>0.56000000000000005</v>
      </c>
      <c r="AJ22" s="911">
        <v>139</v>
      </c>
      <c r="AK22" s="547">
        <v>0</v>
      </c>
      <c r="AL22" s="609">
        <v>60</v>
      </c>
      <c r="AM22" s="358" t="e">
        <f t="shared" si="3"/>
        <v>#DIV/0!</v>
      </c>
      <c r="AN22" s="358" t="e">
        <f t="shared" si="4"/>
        <v>#DIV/0!</v>
      </c>
      <c r="AO22" s="358">
        <f t="shared" si="5"/>
        <v>2.4</v>
      </c>
      <c r="AP22" s="907"/>
      <c r="AQ22" s="358" t="e">
        <f t="shared" si="6"/>
        <v>#DIV/0!</v>
      </c>
      <c r="AR22" s="907"/>
      <c r="AS22" s="358" t="e">
        <f t="shared" si="7"/>
        <v>#DIV/0!</v>
      </c>
      <c r="AT22" s="909">
        <v>139</v>
      </c>
      <c r="AU22" s="909">
        <v>0</v>
      </c>
      <c r="AV22" s="609">
        <v>71</v>
      </c>
      <c r="AW22" s="809" t="e">
        <f t="shared" si="15"/>
        <v>#DIV/0!</v>
      </c>
      <c r="AX22" s="358" t="e">
        <f t="shared" si="14"/>
        <v>#DIV/0!</v>
      </c>
      <c r="AY22" s="358">
        <f t="shared" si="8"/>
        <v>2.84</v>
      </c>
      <c r="AZ22" s="357"/>
      <c r="BA22" s="358" t="e">
        <f t="shared" si="9"/>
        <v>#DIV/0!</v>
      </c>
      <c r="BB22" s="357"/>
      <c r="BC22" s="358" t="e">
        <f t="shared" si="10"/>
        <v>#DIV/0!</v>
      </c>
      <c r="BD22" s="909"/>
      <c r="BE22" s="909"/>
      <c r="BF22" s="909"/>
      <c r="BG22" s="909"/>
      <c r="BH22" s="909"/>
      <c r="BI22" s="909"/>
      <c r="BJ22" s="909"/>
      <c r="BK22" s="909"/>
      <c r="BL22" s="909"/>
      <c r="BM22" s="909"/>
      <c r="BN22" s="909"/>
      <c r="BO22" s="909"/>
      <c r="BP22" s="909"/>
      <c r="BQ22" s="909"/>
      <c r="BR22" s="909"/>
      <c r="BS22" s="909"/>
      <c r="BT22" s="909"/>
      <c r="BU22" s="909"/>
      <c r="BV22" s="909"/>
      <c r="BW22" s="909"/>
      <c r="BX22" s="538"/>
    </row>
    <row r="23" spans="1:76" s="363" customFormat="1" ht="43.5" customHeight="1" x14ac:dyDescent="0.2">
      <c r="A23" s="541">
        <v>4</v>
      </c>
      <c r="B23" s="542" t="s">
        <v>970</v>
      </c>
      <c r="C23" s="543" t="s">
        <v>679</v>
      </c>
      <c r="D23" s="543" t="s">
        <v>976</v>
      </c>
      <c r="E23" s="543"/>
      <c r="F23" s="543"/>
      <c r="G23" s="543"/>
      <c r="H23" s="543"/>
      <c r="I23" s="447" t="s">
        <v>1145</v>
      </c>
      <c r="J23" s="545" t="s">
        <v>234</v>
      </c>
      <c r="K23" s="545" t="s">
        <v>267</v>
      </c>
      <c r="L23" s="447" t="s">
        <v>626</v>
      </c>
      <c r="M23" s="447" t="s">
        <v>1223</v>
      </c>
      <c r="N23" s="521" t="s">
        <v>212</v>
      </c>
      <c r="O23" s="543" t="s">
        <v>372</v>
      </c>
      <c r="P23" s="545" t="s">
        <v>231</v>
      </c>
      <c r="Q23" s="545" t="s">
        <v>343</v>
      </c>
      <c r="R23" s="521">
        <v>0</v>
      </c>
      <c r="S23" s="521">
        <v>0</v>
      </c>
      <c r="T23" s="383">
        <v>25</v>
      </c>
      <c r="U23" s="383"/>
      <c r="V23" s="377">
        <v>0</v>
      </c>
      <c r="W23" s="377">
        <v>0</v>
      </c>
      <c r="X23" s="377">
        <v>0</v>
      </c>
      <c r="Y23" s="378">
        <v>0</v>
      </c>
      <c r="Z23" s="377">
        <v>0</v>
      </c>
      <c r="AA23" s="377">
        <v>0</v>
      </c>
      <c r="AB23" s="377">
        <v>0</v>
      </c>
      <c r="AC23" s="378">
        <v>0</v>
      </c>
      <c r="AD23" s="445">
        <v>0</v>
      </c>
      <c r="AE23" s="445">
        <v>0</v>
      </c>
      <c r="AF23" s="445">
        <v>0</v>
      </c>
      <c r="AG23" s="546" t="e">
        <f t="shared" si="0"/>
        <v>#DIV/0!</v>
      </c>
      <c r="AH23" s="546" t="e">
        <f t="shared" si="1"/>
        <v>#DIV/0!</v>
      </c>
      <c r="AI23" s="546">
        <f t="shared" si="2"/>
        <v>0</v>
      </c>
      <c r="AJ23" s="445">
        <v>0</v>
      </c>
      <c r="AK23" s="499">
        <v>4</v>
      </c>
      <c r="AL23" s="911">
        <v>30</v>
      </c>
      <c r="AM23" s="358" t="e">
        <f t="shared" si="3"/>
        <v>#DIV/0!</v>
      </c>
      <c r="AN23" s="358" t="e">
        <f t="shared" si="4"/>
        <v>#DIV/0!</v>
      </c>
      <c r="AO23" s="358">
        <f t="shared" si="5"/>
        <v>1.2</v>
      </c>
      <c r="AP23" s="357"/>
      <c r="AQ23" s="358" t="e">
        <f t="shared" si="6"/>
        <v>#DIV/0!</v>
      </c>
      <c r="AR23" s="357"/>
      <c r="AS23" s="358" t="e">
        <f t="shared" si="7"/>
        <v>#DIV/0!</v>
      </c>
      <c r="AT23" s="909">
        <v>0</v>
      </c>
      <c r="AU23" s="918">
        <v>28</v>
      </c>
      <c r="AV23" s="359">
        <v>66</v>
      </c>
      <c r="AW23" s="809" t="e">
        <f t="shared" si="15"/>
        <v>#DIV/0!</v>
      </c>
      <c r="AX23" s="358" t="e">
        <f t="shared" si="14"/>
        <v>#DIV/0!</v>
      </c>
      <c r="AY23" s="358">
        <f>AU23/T23</f>
        <v>1.1200000000000001</v>
      </c>
      <c r="AZ23" s="357"/>
      <c r="BA23" s="358" t="e">
        <f t="shared" si="9"/>
        <v>#DIV/0!</v>
      </c>
      <c r="BB23" s="357"/>
      <c r="BC23" s="358" t="e">
        <f t="shared" si="10"/>
        <v>#DIV/0!</v>
      </c>
      <c r="BD23" s="360"/>
      <c r="BE23" s="360"/>
      <c r="BF23" s="360"/>
      <c r="BG23" s="360"/>
      <c r="BH23" s="360"/>
      <c r="BI23" s="360"/>
      <c r="BJ23" s="360"/>
      <c r="BK23" s="360"/>
      <c r="BL23" s="360"/>
      <c r="BM23" s="360"/>
      <c r="BN23" s="360"/>
      <c r="BO23" s="360"/>
      <c r="BP23" s="360"/>
      <c r="BQ23" s="360"/>
      <c r="BR23" s="360"/>
      <c r="BS23" s="360"/>
      <c r="BT23" s="360"/>
      <c r="BU23" s="360"/>
      <c r="BV23" s="360"/>
      <c r="BW23" s="360"/>
      <c r="BX23" s="538"/>
    </row>
    <row r="24" spans="1:76" s="363" customFormat="1" ht="52.5" customHeight="1" x14ac:dyDescent="0.2">
      <c r="A24" s="541">
        <v>4</v>
      </c>
      <c r="B24" s="542" t="s">
        <v>970</v>
      </c>
      <c r="C24" s="543" t="s">
        <v>679</v>
      </c>
      <c r="D24" s="543" t="s">
        <v>976</v>
      </c>
      <c r="E24" s="543"/>
      <c r="F24" s="543"/>
      <c r="G24" s="543"/>
      <c r="H24" s="543"/>
      <c r="I24" s="447" t="s">
        <v>124</v>
      </c>
      <c r="J24" s="545" t="s">
        <v>234</v>
      </c>
      <c r="K24" s="545" t="s">
        <v>268</v>
      </c>
      <c r="L24" s="447" t="s">
        <v>626</v>
      </c>
      <c r="M24" s="447" t="s">
        <v>1223</v>
      </c>
      <c r="N24" s="521" t="s">
        <v>212</v>
      </c>
      <c r="O24" s="543" t="s">
        <v>372</v>
      </c>
      <c r="P24" s="545" t="s">
        <v>231</v>
      </c>
      <c r="Q24" s="545" t="s">
        <v>343</v>
      </c>
      <c r="R24" s="521"/>
      <c r="S24" s="521"/>
      <c r="T24" s="383">
        <v>3</v>
      </c>
      <c r="U24" s="383"/>
      <c r="V24" s="377"/>
      <c r="W24" s="377"/>
      <c r="X24" s="377"/>
      <c r="Y24" s="378"/>
      <c r="Z24" s="377"/>
      <c r="AA24" s="377"/>
      <c r="AB24" s="377"/>
      <c r="AC24" s="378"/>
      <c r="AD24" s="911"/>
      <c r="AE24" s="911"/>
      <c r="AF24" s="911"/>
      <c r="AG24" s="546"/>
      <c r="AH24" s="546"/>
      <c r="AI24" s="546"/>
      <c r="AJ24" s="445"/>
      <c r="AK24" s="547"/>
      <c r="AL24" s="911"/>
      <c r="AM24" s="358" t="e">
        <f t="shared" si="3"/>
        <v>#DIV/0!</v>
      </c>
      <c r="AN24" s="358" t="e">
        <f t="shared" si="4"/>
        <v>#DIV/0!</v>
      </c>
      <c r="AO24" s="358">
        <f t="shared" si="5"/>
        <v>0</v>
      </c>
      <c r="AP24" s="357"/>
      <c r="AQ24" s="358"/>
      <c r="AR24" s="357"/>
      <c r="AS24" s="358"/>
      <c r="AT24" s="909">
        <v>3</v>
      </c>
      <c r="AU24" s="909">
        <v>0</v>
      </c>
      <c r="AV24" s="609">
        <v>1</v>
      </c>
      <c r="AW24" s="919" t="e">
        <f t="shared" si="15"/>
        <v>#DIV/0!</v>
      </c>
      <c r="AX24" s="908" t="e">
        <f t="shared" si="14"/>
        <v>#DIV/0!</v>
      </c>
      <c r="AY24" s="908">
        <f>AV24/T24</f>
        <v>0.33333333333333331</v>
      </c>
      <c r="AZ24" s="907"/>
      <c r="BA24" s="908" t="e">
        <f t="shared" si="9"/>
        <v>#DIV/0!</v>
      </c>
      <c r="BB24" s="907"/>
      <c r="BC24" s="908" t="e">
        <f t="shared" si="10"/>
        <v>#DIV/0!</v>
      </c>
      <c r="BD24" s="360"/>
      <c r="BE24" s="360"/>
      <c r="BF24" s="360"/>
      <c r="BG24" s="360"/>
      <c r="BH24" s="360"/>
      <c r="BI24" s="360"/>
      <c r="BJ24" s="360"/>
      <c r="BK24" s="360"/>
      <c r="BL24" s="360"/>
      <c r="BM24" s="360"/>
      <c r="BN24" s="360"/>
      <c r="BO24" s="360"/>
      <c r="BP24" s="360"/>
      <c r="BQ24" s="360"/>
      <c r="BR24" s="360"/>
      <c r="BS24" s="360"/>
      <c r="BT24" s="360"/>
      <c r="BU24" s="360"/>
      <c r="BV24" s="360"/>
      <c r="BW24" s="360"/>
      <c r="BX24" s="538" t="s">
        <v>1416</v>
      </c>
    </row>
    <row r="25" spans="1:76" s="191" customFormat="1" ht="52.5" customHeight="1" x14ac:dyDescent="0.2">
      <c r="A25" s="580">
        <v>4</v>
      </c>
      <c r="B25" s="905" t="s">
        <v>970</v>
      </c>
      <c r="C25" s="502" t="s">
        <v>679</v>
      </c>
      <c r="D25" s="502" t="s">
        <v>976</v>
      </c>
      <c r="E25" s="502"/>
      <c r="F25" s="502"/>
      <c r="G25" s="649"/>
      <c r="H25" s="649"/>
      <c r="I25" s="915" t="s">
        <v>1144</v>
      </c>
      <c r="J25" s="916" t="s">
        <v>234</v>
      </c>
      <c r="K25" s="916" t="s">
        <v>1157</v>
      </c>
      <c r="L25" s="446" t="s">
        <v>627</v>
      </c>
      <c r="M25" s="446"/>
      <c r="N25" s="1048" t="s">
        <v>1443</v>
      </c>
      <c r="O25" s="502" t="s">
        <v>372</v>
      </c>
      <c r="P25" s="916" t="s">
        <v>231</v>
      </c>
      <c r="Q25" s="576" t="s">
        <v>343</v>
      </c>
      <c r="R25" s="917">
        <f>SUM(R26:R27)</f>
        <v>0</v>
      </c>
      <c r="S25" s="917">
        <f>SUM(S26:S27)</f>
        <v>0</v>
      </c>
      <c r="T25" s="437">
        <f>SUM(T26:T27)</f>
        <v>113</v>
      </c>
      <c r="U25" s="912"/>
      <c r="V25" s="524">
        <v>0</v>
      </c>
      <c r="W25" s="524">
        <v>0</v>
      </c>
      <c r="X25" s="600">
        <v>0</v>
      </c>
      <c r="Y25" s="914">
        <f t="shared" ref="Y25:Y30" si="16">X25/T25</f>
        <v>0</v>
      </c>
      <c r="Z25" s="524">
        <v>0</v>
      </c>
      <c r="AA25" s="524">
        <v>0</v>
      </c>
      <c r="AB25" s="600">
        <v>0</v>
      </c>
      <c r="AC25" s="914">
        <f t="shared" ref="AC25:AC30" si="17">AB25/T25</f>
        <v>0</v>
      </c>
      <c r="AD25" s="910">
        <f>SUM(AD26:AD27)</f>
        <v>47</v>
      </c>
      <c r="AE25" s="910">
        <f>SUM(AE26:AE27)</f>
        <v>48</v>
      </c>
      <c r="AF25" s="547">
        <f>SUM(AF26:AF27)</f>
        <v>48</v>
      </c>
      <c r="AG25" s="914" t="e">
        <f t="shared" ref="AG25:AG30" si="18">AF25/R25</f>
        <v>#DIV/0!</v>
      </c>
      <c r="AH25" s="914" t="e">
        <f t="shared" ref="AH25:AH30" si="19">AF25/S25</f>
        <v>#DIV/0!</v>
      </c>
      <c r="AI25" s="914">
        <f t="shared" ref="AI25:AI51" si="20">AF25/T25</f>
        <v>0.4247787610619469</v>
      </c>
      <c r="AJ25" s="188">
        <f>SUM(AJ26:AJ27)</f>
        <v>153</v>
      </c>
      <c r="AK25" s="188">
        <f>SUM(AK26:AK27)</f>
        <v>6</v>
      </c>
      <c r="AL25" s="188">
        <f>AL26+AK27</f>
        <v>74</v>
      </c>
      <c r="AM25" s="908" t="e">
        <f t="shared" si="3"/>
        <v>#DIV/0!</v>
      </c>
      <c r="AN25" s="908" t="e">
        <f t="shared" si="4"/>
        <v>#DIV/0!</v>
      </c>
      <c r="AO25" s="908">
        <f t="shared" si="5"/>
        <v>0.65486725663716816</v>
      </c>
      <c r="AP25" s="907"/>
      <c r="AQ25" s="908" t="e">
        <f t="shared" ref="AQ25:AQ40" si="21">AP25/U25</f>
        <v>#DIV/0!</v>
      </c>
      <c r="AR25" s="907"/>
      <c r="AS25" s="908" t="e">
        <f t="shared" ref="AS25:AS40" si="22">AR25/U25</f>
        <v>#DIV/0!</v>
      </c>
      <c r="AT25" s="524">
        <v>106</v>
      </c>
      <c r="AU25" s="600">
        <f>SUM(AU26:AU27)</f>
        <v>88</v>
      </c>
      <c r="AV25" s="910">
        <v>106</v>
      </c>
      <c r="AW25" s="919" t="e">
        <f t="shared" si="15"/>
        <v>#DIV/0!</v>
      </c>
      <c r="AX25" s="908" t="e">
        <f t="shared" si="14"/>
        <v>#DIV/0!</v>
      </c>
      <c r="AY25" s="1165">
        <f>AV25/T25</f>
        <v>0.93805309734513276</v>
      </c>
      <c r="AZ25" s="907"/>
      <c r="BA25" s="908" t="e">
        <f t="shared" si="9"/>
        <v>#DIV/0!</v>
      </c>
      <c r="BB25" s="907"/>
      <c r="BC25" s="908" t="e">
        <f t="shared" si="10"/>
        <v>#DIV/0!</v>
      </c>
      <c r="BD25" s="189"/>
      <c r="BE25" s="189"/>
      <c r="BF25" s="189"/>
      <c r="BG25" s="189"/>
      <c r="BH25" s="189"/>
      <c r="BI25" s="189"/>
      <c r="BJ25" s="189"/>
      <c r="BK25" s="189"/>
      <c r="BL25" s="189"/>
      <c r="BM25" s="189"/>
      <c r="BN25" s="189"/>
      <c r="BO25" s="189"/>
      <c r="BP25" s="189"/>
      <c r="BQ25" s="189"/>
      <c r="BR25" s="189"/>
      <c r="BS25" s="189"/>
      <c r="BT25" s="189"/>
      <c r="BU25" s="189"/>
      <c r="BV25" s="189"/>
      <c r="BW25" s="189"/>
      <c r="BX25" s="904" t="s">
        <v>1446</v>
      </c>
    </row>
    <row r="26" spans="1:76" s="191" customFormat="1" ht="42.75" customHeight="1" x14ac:dyDescent="0.2">
      <c r="A26" s="541">
        <v>4</v>
      </c>
      <c r="B26" s="542" t="s">
        <v>970</v>
      </c>
      <c r="C26" s="543" t="s">
        <v>679</v>
      </c>
      <c r="D26" s="543" t="s">
        <v>976</v>
      </c>
      <c r="E26" s="543"/>
      <c r="F26" s="543"/>
      <c r="G26" s="543"/>
      <c r="H26" s="543"/>
      <c r="I26" s="447" t="s">
        <v>122</v>
      </c>
      <c r="J26" s="545" t="s">
        <v>234</v>
      </c>
      <c r="K26" s="545" t="s">
        <v>268</v>
      </c>
      <c r="L26" s="447" t="s">
        <v>627</v>
      </c>
      <c r="M26" s="447" t="s">
        <v>1223</v>
      </c>
      <c r="N26" s="521" t="s">
        <v>213</v>
      </c>
      <c r="O26" s="543" t="s">
        <v>372</v>
      </c>
      <c r="P26" s="545" t="s">
        <v>231</v>
      </c>
      <c r="Q26" s="545" t="s">
        <v>343</v>
      </c>
      <c r="R26" s="521">
        <v>0</v>
      </c>
      <c r="S26" s="521">
        <v>0</v>
      </c>
      <c r="T26" s="383">
        <v>25</v>
      </c>
      <c r="U26" s="383"/>
      <c r="V26" s="377">
        <v>0</v>
      </c>
      <c r="W26" s="377">
        <v>0</v>
      </c>
      <c r="X26" s="377">
        <v>0</v>
      </c>
      <c r="Y26" s="378">
        <f t="shared" si="16"/>
        <v>0</v>
      </c>
      <c r="Z26" s="377">
        <v>0</v>
      </c>
      <c r="AA26" s="377">
        <v>0</v>
      </c>
      <c r="AB26" s="377">
        <v>0</v>
      </c>
      <c r="AC26" s="378">
        <f t="shared" si="17"/>
        <v>0</v>
      </c>
      <c r="AD26" s="911">
        <v>47</v>
      </c>
      <c r="AE26" s="911">
        <v>47</v>
      </c>
      <c r="AF26" s="911">
        <v>47</v>
      </c>
      <c r="AG26" s="914" t="e">
        <f t="shared" si="18"/>
        <v>#DIV/0!</v>
      </c>
      <c r="AH26" s="914" t="e">
        <f t="shared" si="19"/>
        <v>#DIV/0!</v>
      </c>
      <c r="AI26" s="914">
        <f t="shared" si="20"/>
        <v>1.88</v>
      </c>
      <c r="AJ26" s="911">
        <v>153</v>
      </c>
      <c r="AK26" s="547">
        <v>0</v>
      </c>
      <c r="AL26" s="913">
        <v>68</v>
      </c>
      <c r="AM26" s="908" t="e">
        <f t="shared" si="3"/>
        <v>#DIV/0!</v>
      </c>
      <c r="AN26" s="908" t="e">
        <f t="shared" si="4"/>
        <v>#DIV/0!</v>
      </c>
      <c r="AO26" s="908">
        <f t="shared" si="5"/>
        <v>2.72</v>
      </c>
      <c r="AP26" s="907"/>
      <c r="AQ26" s="908" t="e">
        <f t="shared" si="21"/>
        <v>#DIV/0!</v>
      </c>
      <c r="AR26" s="907"/>
      <c r="AS26" s="908" t="e">
        <f t="shared" si="22"/>
        <v>#DIV/0!</v>
      </c>
      <c r="AT26" s="1191">
        <v>153</v>
      </c>
      <c r="AU26" s="1191">
        <v>0</v>
      </c>
      <c r="AV26" s="1075">
        <v>81</v>
      </c>
      <c r="AW26" s="919" t="e">
        <f t="shared" si="15"/>
        <v>#DIV/0!</v>
      </c>
      <c r="AX26" s="908" t="e">
        <f t="shared" si="14"/>
        <v>#DIV/0!</v>
      </c>
      <c r="AY26" s="908">
        <f>AV26/T26</f>
        <v>3.24</v>
      </c>
      <c r="AZ26" s="907"/>
      <c r="BA26" s="908" t="e">
        <f t="shared" si="9"/>
        <v>#DIV/0!</v>
      </c>
      <c r="BB26" s="907"/>
      <c r="BC26" s="908" t="e">
        <f t="shared" si="10"/>
        <v>#DIV/0!</v>
      </c>
      <c r="BD26" s="909"/>
      <c r="BE26" s="909"/>
      <c r="BF26" s="909"/>
      <c r="BG26" s="909"/>
      <c r="BH26" s="909"/>
      <c r="BI26" s="909"/>
      <c r="BJ26" s="909"/>
      <c r="BK26" s="909"/>
      <c r="BL26" s="909"/>
      <c r="BM26" s="909"/>
      <c r="BN26" s="909"/>
      <c r="BO26" s="909"/>
      <c r="BP26" s="909"/>
      <c r="BQ26" s="909"/>
      <c r="BR26" s="909"/>
      <c r="BS26" s="909"/>
      <c r="BT26" s="909"/>
      <c r="BU26" s="909"/>
      <c r="BV26" s="909"/>
      <c r="BW26" s="909"/>
      <c r="BX26" s="538"/>
    </row>
    <row r="27" spans="1:76" s="191" customFormat="1" ht="52.5" customHeight="1" x14ac:dyDescent="0.2">
      <c r="A27" s="541">
        <v>4</v>
      </c>
      <c r="B27" s="542" t="s">
        <v>970</v>
      </c>
      <c r="C27" s="543" t="s">
        <v>679</v>
      </c>
      <c r="D27" s="543" t="s">
        <v>976</v>
      </c>
      <c r="E27" s="543"/>
      <c r="F27" s="543"/>
      <c r="G27" s="543"/>
      <c r="H27" s="543"/>
      <c r="I27" s="447" t="s">
        <v>131</v>
      </c>
      <c r="J27" s="545" t="s">
        <v>234</v>
      </c>
      <c r="K27" s="545" t="s">
        <v>267</v>
      </c>
      <c r="L27" s="447" t="s">
        <v>627</v>
      </c>
      <c r="M27" s="447" t="s">
        <v>1223</v>
      </c>
      <c r="N27" s="521" t="s">
        <v>213</v>
      </c>
      <c r="O27" s="543" t="s">
        <v>372</v>
      </c>
      <c r="P27" s="545" t="s">
        <v>231</v>
      </c>
      <c r="Q27" s="545" t="s">
        <v>343</v>
      </c>
      <c r="R27" s="521">
        <v>0</v>
      </c>
      <c r="S27" s="521">
        <v>0</v>
      </c>
      <c r="T27" s="383">
        <v>88</v>
      </c>
      <c r="U27" s="383"/>
      <c r="V27" s="377">
        <v>0</v>
      </c>
      <c r="W27" s="377">
        <v>0</v>
      </c>
      <c r="X27" s="377">
        <v>0</v>
      </c>
      <c r="Y27" s="378">
        <f t="shared" si="16"/>
        <v>0</v>
      </c>
      <c r="Z27" s="377">
        <v>0</v>
      </c>
      <c r="AA27" s="377">
        <v>0</v>
      </c>
      <c r="AB27" s="377">
        <v>0</v>
      </c>
      <c r="AC27" s="378">
        <f t="shared" si="17"/>
        <v>0</v>
      </c>
      <c r="AD27" s="911">
        <v>0</v>
      </c>
      <c r="AE27" s="911">
        <v>1</v>
      </c>
      <c r="AF27" s="911">
        <v>1</v>
      </c>
      <c r="AG27" s="546" t="e">
        <f t="shared" si="18"/>
        <v>#DIV/0!</v>
      </c>
      <c r="AH27" s="546" t="e">
        <f t="shared" si="19"/>
        <v>#DIV/0!</v>
      </c>
      <c r="AI27" s="546">
        <f t="shared" si="20"/>
        <v>1.1363636363636364E-2</v>
      </c>
      <c r="AJ27" s="911">
        <v>0</v>
      </c>
      <c r="AK27" s="499">
        <v>6</v>
      </c>
      <c r="AL27" s="911">
        <v>35</v>
      </c>
      <c r="AM27" s="358" t="e">
        <f t="shared" si="3"/>
        <v>#DIV/0!</v>
      </c>
      <c r="AN27" s="358" t="e">
        <f t="shared" si="4"/>
        <v>#DIV/0!</v>
      </c>
      <c r="AO27" s="358">
        <f t="shared" si="5"/>
        <v>0.39772727272727271</v>
      </c>
      <c r="AP27" s="357"/>
      <c r="AQ27" s="358" t="e">
        <f t="shared" si="21"/>
        <v>#DIV/0!</v>
      </c>
      <c r="AR27" s="357"/>
      <c r="AS27" s="358" t="e">
        <f t="shared" si="22"/>
        <v>#DIV/0!</v>
      </c>
      <c r="AT27" s="1191">
        <v>38</v>
      </c>
      <c r="AU27" s="1192">
        <v>88</v>
      </c>
      <c r="AV27" s="1074">
        <v>126</v>
      </c>
      <c r="AW27" s="908" t="e">
        <f t="shared" si="15"/>
        <v>#DIV/0!</v>
      </c>
      <c r="AX27" s="908" t="e">
        <f t="shared" si="14"/>
        <v>#DIV/0!</v>
      </c>
      <c r="AY27" s="908">
        <f>AU27/T27</f>
        <v>1</v>
      </c>
      <c r="AZ27" s="907"/>
      <c r="BA27" s="908" t="e">
        <f t="shared" si="9"/>
        <v>#DIV/0!</v>
      </c>
      <c r="BB27" s="907"/>
      <c r="BC27" s="908" t="e">
        <f t="shared" si="10"/>
        <v>#DIV/0!</v>
      </c>
      <c r="BD27" s="360"/>
      <c r="BE27" s="360"/>
      <c r="BF27" s="360"/>
      <c r="BG27" s="360"/>
      <c r="BH27" s="360"/>
      <c r="BI27" s="360"/>
      <c r="BJ27" s="360"/>
      <c r="BK27" s="360"/>
      <c r="BL27" s="360"/>
      <c r="BM27" s="360"/>
      <c r="BN27" s="360"/>
      <c r="BO27" s="360"/>
      <c r="BP27" s="360"/>
      <c r="BQ27" s="360"/>
      <c r="BR27" s="360"/>
      <c r="BS27" s="360"/>
      <c r="BT27" s="360"/>
      <c r="BU27" s="360"/>
      <c r="BV27" s="360"/>
      <c r="BW27" s="360"/>
      <c r="BX27" s="538" t="s">
        <v>1396</v>
      </c>
    </row>
    <row r="28" spans="1:76" s="191" customFormat="1" ht="159" customHeight="1" x14ac:dyDescent="0.2">
      <c r="A28" s="580">
        <v>4</v>
      </c>
      <c r="B28" s="905" t="s">
        <v>970</v>
      </c>
      <c r="C28" s="502" t="s">
        <v>679</v>
      </c>
      <c r="D28" s="502" t="s">
        <v>976</v>
      </c>
      <c r="E28" s="502"/>
      <c r="F28" s="502"/>
      <c r="G28" s="649"/>
      <c r="H28" s="649"/>
      <c r="I28" s="915" t="s">
        <v>119</v>
      </c>
      <c r="J28" s="916" t="s">
        <v>233</v>
      </c>
      <c r="K28" s="916" t="s">
        <v>268</v>
      </c>
      <c r="L28" s="446" t="s">
        <v>629</v>
      </c>
      <c r="M28" s="446"/>
      <c r="N28" s="1048" t="s">
        <v>628</v>
      </c>
      <c r="O28" s="502" t="s">
        <v>630</v>
      </c>
      <c r="P28" s="916" t="s">
        <v>231</v>
      </c>
      <c r="Q28" s="576" t="s">
        <v>343</v>
      </c>
      <c r="R28" s="917">
        <v>4</v>
      </c>
      <c r="S28" s="917">
        <v>5</v>
      </c>
      <c r="T28" s="437">
        <v>5</v>
      </c>
      <c r="U28" s="912">
        <v>24506173</v>
      </c>
      <c r="V28" s="524">
        <v>0</v>
      </c>
      <c r="W28" s="524">
        <v>0</v>
      </c>
      <c r="X28" s="600">
        <v>0</v>
      </c>
      <c r="Y28" s="914">
        <f t="shared" si="16"/>
        <v>0</v>
      </c>
      <c r="Z28" s="524">
        <v>5</v>
      </c>
      <c r="AA28" s="524">
        <v>0</v>
      </c>
      <c r="AB28" s="600">
        <v>0</v>
      </c>
      <c r="AC28" s="914">
        <f t="shared" si="17"/>
        <v>0</v>
      </c>
      <c r="AD28" s="910">
        <v>8</v>
      </c>
      <c r="AE28" s="910">
        <v>8</v>
      </c>
      <c r="AF28" s="547">
        <f>AE28</f>
        <v>8</v>
      </c>
      <c r="AG28" s="914">
        <f t="shared" si="18"/>
        <v>2</v>
      </c>
      <c r="AH28" s="914">
        <f t="shared" si="19"/>
        <v>1.6</v>
      </c>
      <c r="AI28" s="914">
        <f t="shared" si="20"/>
        <v>1.6</v>
      </c>
      <c r="AJ28" s="910">
        <v>8</v>
      </c>
      <c r="AK28" s="910">
        <v>0</v>
      </c>
      <c r="AL28" s="188">
        <v>8</v>
      </c>
      <c r="AM28" s="908">
        <f t="shared" si="3"/>
        <v>2</v>
      </c>
      <c r="AN28" s="908">
        <f t="shared" si="4"/>
        <v>1.6</v>
      </c>
      <c r="AO28" s="908">
        <f t="shared" si="5"/>
        <v>1.6</v>
      </c>
      <c r="AP28" s="907">
        <v>23641851</v>
      </c>
      <c r="AQ28" s="908">
        <f t="shared" si="21"/>
        <v>0.96473043751058152</v>
      </c>
      <c r="AR28" s="907">
        <v>1260272.75</v>
      </c>
      <c r="AS28" s="908">
        <f t="shared" si="22"/>
        <v>5.1426746640530124E-2</v>
      </c>
      <c r="AT28" s="1068">
        <v>5</v>
      </c>
      <c r="AU28" s="600">
        <v>0</v>
      </c>
      <c r="AV28" s="910">
        <v>12</v>
      </c>
      <c r="AW28" s="908">
        <f t="shared" si="15"/>
        <v>3</v>
      </c>
      <c r="AX28" s="908">
        <f t="shared" si="14"/>
        <v>2.4</v>
      </c>
      <c r="AY28" s="1165">
        <f t="shared" ref="AY28:AY44" si="23">AV28/T28</f>
        <v>2.4</v>
      </c>
      <c r="AZ28" s="907">
        <v>23399253.079999998</v>
      </c>
      <c r="BA28" s="908">
        <f t="shared" si="9"/>
        <v>0.95483097585249233</v>
      </c>
      <c r="BB28" s="907">
        <v>3593244.25</v>
      </c>
      <c r="BC28" s="908">
        <f t="shared" si="10"/>
        <v>0.14662608682310371</v>
      </c>
      <c r="BD28" s="189"/>
      <c r="BE28" s="189"/>
      <c r="BF28" s="189"/>
      <c r="BG28" s="189"/>
      <c r="BH28" s="189"/>
      <c r="BI28" s="189"/>
      <c r="BJ28" s="189"/>
      <c r="BK28" s="189"/>
      <c r="BL28" s="189"/>
      <c r="BM28" s="189"/>
      <c r="BN28" s="189"/>
      <c r="BO28" s="189"/>
      <c r="BP28" s="189"/>
      <c r="BQ28" s="189"/>
      <c r="BR28" s="189"/>
      <c r="BS28" s="189"/>
      <c r="BT28" s="189"/>
      <c r="BU28" s="189"/>
      <c r="BV28" s="189"/>
      <c r="BW28" s="189"/>
      <c r="BX28" s="904" t="s">
        <v>1466</v>
      </c>
    </row>
    <row r="29" spans="1:76" s="191" customFormat="1" ht="41.25" customHeight="1" x14ac:dyDescent="0.2">
      <c r="A29" s="580">
        <v>4</v>
      </c>
      <c r="B29" s="905" t="s">
        <v>970</v>
      </c>
      <c r="C29" s="502" t="s">
        <v>679</v>
      </c>
      <c r="D29" s="502" t="s">
        <v>976</v>
      </c>
      <c r="E29" s="502"/>
      <c r="F29" s="502"/>
      <c r="G29" s="649"/>
      <c r="H29" s="649"/>
      <c r="I29" s="915" t="s">
        <v>120</v>
      </c>
      <c r="J29" s="916" t="s">
        <v>233</v>
      </c>
      <c r="K29" s="916" t="s">
        <v>268</v>
      </c>
      <c r="L29" s="446" t="s">
        <v>476</v>
      </c>
      <c r="M29" s="446"/>
      <c r="N29" s="1048" t="s">
        <v>977</v>
      </c>
      <c r="O29" s="502" t="s">
        <v>631</v>
      </c>
      <c r="P29" s="916" t="s">
        <v>231</v>
      </c>
      <c r="Q29" s="576" t="s">
        <v>343</v>
      </c>
      <c r="R29" s="917">
        <v>8500</v>
      </c>
      <c r="S29" s="917">
        <v>13500</v>
      </c>
      <c r="T29" s="437">
        <v>14000</v>
      </c>
      <c r="U29" s="912">
        <v>21274724</v>
      </c>
      <c r="V29" s="524">
        <v>0</v>
      </c>
      <c r="W29" s="524">
        <v>0</v>
      </c>
      <c r="X29" s="600">
        <v>0</v>
      </c>
      <c r="Y29" s="914">
        <f t="shared" si="16"/>
        <v>0</v>
      </c>
      <c r="Z29" s="910">
        <v>14000</v>
      </c>
      <c r="AA29" s="524">
        <v>0</v>
      </c>
      <c r="AB29" s="600">
        <v>2004</v>
      </c>
      <c r="AC29" s="914">
        <f t="shared" si="17"/>
        <v>0.14314285714285716</v>
      </c>
      <c r="AD29" s="910">
        <v>14000</v>
      </c>
      <c r="AE29" s="910">
        <v>5551</v>
      </c>
      <c r="AF29" s="547">
        <f>AE29</f>
        <v>5551</v>
      </c>
      <c r="AG29" s="914">
        <f t="shared" si="18"/>
        <v>0.6530588235294118</v>
      </c>
      <c r="AH29" s="914">
        <f t="shared" si="19"/>
        <v>0.41118518518518521</v>
      </c>
      <c r="AI29" s="914">
        <f t="shared" si="20"/>
        <v>0.39650000000000002</v>
      </c>
      <c r="AJ29" s="188">
        <v>14000</v>
      </c>
      <c r="AK29" s="910">
        <v>0</v>
      </c>
      <c r="AL29" s="188">
        <v>7557</v>
      </c>
      <c r="AM29" s="908">
        <f t="shared" si="3"/>
        <v>0.88905882352941179</v>
      </c>
      <c r="AN29" s="908">
        <f t="shared" si="4"/>
        <v>0.55977777777777782</v>
      </c>
      <c r="AO29" s="908">
        <f t="shared" si="5"/>
        <v>0.53978571428571431</v>
      </c>
      <c r="AP29" s="907">
        <v>21478922</v>
      </c>
      <c r="AQ29" s="908">
        <f t="shared" si="21"/>
        <v>1.0095981503684843</v>
      </c>
      <c r="AR29" s="907">
        <v>5596792.5</v>
      </c>
      <c r="AS29" s="908">
        <f t="shared" si="22"/>
        <v>0.26307239050433745</v>
      </c>
      <c r="AT29" s="910">
        <v>14000</v>
      </c>
      <c r="AU29" s="600">
        <v>0</v>
      </c>
      <c r="AV29" s="910">
        <v>8018</v>
      </c>
      <c r="AW29" s="919">
        <f t="shared" si="15"/>
        <v>0.94329411764705884</v>
      </c>
      <c r="AX29" s="908">
        <f t="shared" si="14"/>
        <v>0.59392592592592597</v>
      </c>
      <c r="AY29" s="908">
        <f t="shared" si="23"/>
        <v>0.57271428571428573</v>
      </c>
      <c r="AZ29" s="907">
        <v>21274724</v>
      </c>
      <c r="BA29" s="908">
        <f t="shared" si="9"/>
        <v>1</v>
      </c>
      <c r="BB29" s="907">
        <v>9349716.2300000004</v>
      </c>
      <c r="BC29" s="908">
        <f t="shared" si="10"/>
        <v>0.43947532433323228</v>
      </c>
      <c r="BD29" s="189"/>
      <c r="BE29" s="189"/>
      <c r="BF29" s="189"/>
      <c r="BG29" s="189"/>
      <c r="BH29" s="189"/>
      <c r="BI29" s="189"/>
      <c r="BJ29" s="189"/>
      <c r="BK29" s="189"/>
      <c r="BL29" s="189"/>
      <c r="BM29" s="189"/>
      <c r="BN29" s="189"/>
      <c r="BO29" s="189"/>
      <c r="BP29" s="189"/>
      <c r="BQ29" s="189"/>
      <c r="BR29" s="189"/>
      <c r="BS29" s="189"/>
      <c r="BT29" s="189"/>
      <c r="BU29" s="189"/>
      <c r="BV29" s="189"/>
      <c r="BW29" s="189"/>
      <c r="BX29" s="279"/>
    </row>
    <row r="30" spans="1:76" s="191" customFormat="1" ht="56.25" customHeight="1" thickBot="1" x14ac:dyDescent="0.25">
      <c r="A30" s="995">
        <v>4</v>
      </c>
      <c r="B30" s="996" t="s">
        <v>970</v>
      </c>
      <c r="C30" s="956" t="s">
        <v>679</v>
      </c>
      <c r="D30" s="956" t="s">
        <v>976</v>
      </c>
      <c r="E30" s="956"/>
      <c r="F30" s="956"/>
      <c r="G30" s="997"/>
      <c r="H30" s="997"/>
      <c r="I30" s="957" t="s">
        <v>121</v>
      </c>
      <c r="J30" s="958" t="s">
        <v>233</v>
      </c>
      <c r="K30" s="958" t="s">
        <v>268</v>
      </c>
      <c r="L30" s="959">
        <v>76</v>
      </c>
      <c r="M30" s="959"/>
      <c r="N30" s="960" t="s">
        <v>632</v>
      </c>
      <c r="O30" s="956" t="s">
        <v>372</v>
      </c>
      <c r="P30" s="958" t="s">
        <v>231</v>
      </c>
      <c r="Q30" s="961" t="s">
        <v>343</v>
      </c>
      <c r="R30" s="962">
        <v>100</v>
      </c>
      <c r="S30" s="962">
        <v>160</v>
      </c>
      <c r="T30" s="963">
        <v>200</v>
      </c>
      <c r="U30" s="964">
        <v>35396703</v>
      </c>
      <c r="V30" s="965">
        <v>0</v>
      </c>
      <c r="W30" s="965">
        <v>0</v>
      </c>
      <c r="X30" s="966">
        <v>0</v>
      </c>
      <c r="Y30" s="967">
        <f t="shared" si="16"/>
        <v>0</v>
      </c>
      <c r="Z30" s="965">
        <v>0</v>
      </c>
      <c r="AA30" s="965">
        <v>0</v>
      </c>
      <c r="AB30" s="966">
        <v>0</v>
      </c>
      <c r="AC30" s="967">
        <f t="shared" si="17"/>
        <v>0</v>
      </c>
      <c r="AD30" s="968">
        <v>7</v>
      </c>
      <c r="AE30" s="968">
        <v>0</v>
      </c>
      <c r="AF30" s="969">
        <v>6</v>
      </c>
      <c r="AG30" s="967">
        <f t="shared" si="18"/>
        <v>0.06</v>
      </c>
      <c r="AH30" s="967">
        <f t="shared" si="19"/>
        <v>3.7499999999999999E-2</v>
      </c>
      <c r="AI30" s="967">
        <f t="shared" si="20"/>
        <v>0.03</v>
      </c>
      <c r="AJ30" s="968">
        <v>22</v>
      </c>
      <c r="AK30" s="968">
        <v>4</v>
      </c>
      <c r="AL30" s="968">
        <v>16</v>
      </c>
      <c r="AM30" s="970">
        <f t="shared" si="3"/>
        <v>0.16</v>
      </c>
      <c r="AN30" s="970">
        <f t="shared" si="4"/>
        <v>0.1</v>
      </c>
      <c r="AO30" s="970">
        <f t="shared" si="5"/>
        <v>0.08</v>
      </c>
      <c r="AP30" s="971">
        <v>7683640.8099999996</v>
      </c>
      <c r="AQ30" s="970">
        <f t="shared" si="21"/>
        <v>0.21707221743222807</v>
      </c>
      <c r="AR30" s="971">
        <v>1270207.8999999999</v>
      </c>
      <c r="AS30" s="970">
        <f t="shared" si="22"/>
        <v>3.5884921259474359E-2</v>
      </c>
      <c r="AT30" s="965">
        <v>39</v>
      </c>
      <c r="AU30" s="966">
        <v>8</v>
      </c>
      <c r="AV30" s="1294">
        <v>9</v>
      </c>
      <c r="AW30" s="970">
        <f t="shared" si="15"/>
        <v>0.09</v>
      </c>
      <c r="AX30" s="970">
        <f t="shared" si="14"/>
        <v>5.6250000000000001E-2</v>
      </c>
      <c r="AY30" s="970">
        <f t="shared" si="23"/>
        <v>4.4999999999999998E-2</v>
      </c>
      <c r="AZ30" s="971">
        <v>11978555.84</v>
      </c>
      <c r="BA30" s="970">
        <f t="shared" si="9"/>
        <v>0.33840880152029978</v>
      </c>
      <c r="BB30" s="971">
        <v>3180569.08</v>
      </c>
      <c r="BC30" s="970">
        <f t="shared" si="10"/>
        <v>8.9854952875130775E-2</v>
      </c>
      <c r="BD30" s="999"/>
      <c r="BE30" s="999"/>
      <c r="BF30" s="999"/>
      <c r="BG30" s="999"/>
      <c r="BH30" s="999"/>
      <c r="BI30" s="999"/>
      <c r="BJ30" s="999"/>
      <c r="BK30" s="999"/>
      <c r="BL30" s="999"/>
      <c r="BM30" s="999"/>
      <c r="BN30" s="999"/>
      <c r="BO30" s="999"/>
      <c r="BP30" s="999"/>
      <c r="BQ30" s="999"/>
      <c r="BR30" s="999"/>
      <c r="BS30" s="999"/>
      <c r="BT30" s="999"/>
      <c r="BU30" s="999"/>
      <c r="BV30" s="999"/>
      <c r="BW30" s="999"/>
      <c r="BX30" s="1022" t="s">
        <v>1359</v>
      </c>
    </row>
    <row r="31" spans="1:76" s="191" customFormat="1" ht="154.5" customHeight="1" thickTop="1" thickBot="1" x14ac:dyDescent="0.25">
      <c r="A31" s="973">
        <v>4</v>
      </c>
      <c r="B31" s="974" t="s">
        <v>970</v>
      </c>
      <c r="C31" s="975" t="s">
        <v>679</v>
      </c>
      <c r="D31" s="975" t="s">
        <v>976</v>
      </c>
      <c r="E31" s="976"/>
      <c r="F31" s="976"/>
      <c r="G31" s="976"/>
      <c r="H31" s="976"/>
      <c r="I31" s="977" t="s">
        <v>482</v>
      </c>
      <c r="J31" s="978" t="s">
        <v>233</v>
      </c>
      <c r="K31" s="978" t="s">
        <v>1157</v>
      </c>
      <c r="L31" s="979" t="s">
        <v>607</v>
      </c>
      <c r="M31" s="979"/>
      <c r="N31" s="980" t="s">
        <v>1285</v>
      </c>
      <c r="O31" s="975" t="s">
        <v>372</v>
      </c>
      <c r="P31" s="978" t="s">
        <v>231</v>
      </c>
      <c r="Q31" s="981" t="s">
        <v>343</v>
      </c>
      <c r="R31" s="982"/>
      <c r="S31" s="982"/>
      <c r="T31" s="983">
        <v>1676</v>
      </c>
      <c r="U31" s="984"/>
      <c r="V31" s="985">
        <v>0</v>
      </c>
      <c r="W31" s="985">
        <v>0</v>
      </c>
      <c r="X31" s="985"/>
      <c r="Y31" s="986"/>
      <c r="Z31" s="985">
        <v>13</v>
      </c>
      <c r="AA31" s="985">
        <v>0</v>
      </c>
      <c r="AB31" s="987">
        <v>0</v>
      </c>
      <c r="AC31" s="988">
        <v>0</v>
      </c>
      <c r="AD31" s="989">
        <v>1724</v>
      </c>
      <c r="AE31" s="989">
        <v>770</v>
      </c>
      <c r="AF31" s="990">
        <v>770</v>
      </c>
      <c r="AG31" s="988"/>
      <c r="AH31" s="988"/>
      <c r="AI31" s="988">
        <f t="shared" si="20"/>
        <v>0.45942720763723149</v>
      </c>
      <c r="AJ31" s="989">
        <v>3141</v>
      </c>
      <c r="AK31" s="989"/>
      <c r="AL31" s="989">
        <v>2572</v>
      </c>
      <c r="AM31" s="991"/>
      <c r="AN31" s="991"/>
      <c r="AO31" s="991">
        <f t="shared" si="5"/>
        <v>1.5346062052505967</v>
      </c>
      <c r="AP31" s="992"/>
      <c r="AQ31" s="991" t="e">
        <f t="shared" si="21"/>
        <v>#DIV/0!</v>
      </c>
      <c r="AR31" s="992"/>
      <c r="AS31" s="991" t="e">
        <f t="shared" si="22"/>
        <v>#DIV/0!</v>
      </c>
      <c r="AT31" s="1220">
        <f>AV31</f>
        <v>2383</v>
      </c>
      <c r="AU31" s="990"/>
      <c r="AV31" s="1220">
        <v>2383</v>
      </c>
      <c r="AW31" s="991" t="e">
        <f t="shared" si="15"/>
        <v>#DIV/0!</v>
      </c>
      <c r="AX31" s="991" t="e">
        <f t="shared" si="14"/>
        <v>#DIV/0!</v>
      </c>
      <c r="AY31" s="1166">
        <f t="shared" si="23"/>
        <v>1.4218377088305489</v>
      </c>
      <c r="AZ31" s="992"/>
      <c r="BA31" s="992" t="e">
        <f t="shared" si="9"/>
        <v>#DIV/0!</v>
      </c>
      <c r="BB31" s="992"/>
      <c r="BC31" s="992" t="e">
        <f t="shared" si="10"/>
        <v>#DIV/0!</v>
      </c>
      <c r="BD31" s="993"/>
      <c r="BE31" s="993"/>
      <c r="BF31" s="993"/>
      <c r="BG31" s="993"/>
      <c r="BH31" s="993"/>
      <c r="BI31" s="993"/>
      <c r="BJ31" s="993"/>
      <c r="BK31" s="993"/>
      <c r="BL31" s="993"/>
      <c r="BM31" s="993"/>
      <c r="BN31" s="993"/>
      <c r="BO31" s="993"/>
      <c r="BP31" s="993"/>
      <c r="BQ31" s="993"/>
      <c r="BR31" s="993"/>
      <c r="BS31" s="993"/>
      <c r="BT31" s="993"/>
      <c r="BU31" s="993"/>
      <c r="BV31" s="993"/>
      <c r="BW31" s="993"/>
      <c r="BX31" s="994" t="s">
        <v>1474</v>
      </c>
    </row>
    <row r="32" spans="1:76" s="191" customFormat="1" ht="51.6" customHeight="1" thickTop="1" x14ac:dyDescent="0.2">
      <c r="A32" s="639">
        <v>4</v>
      </c>
      <c r="B32" s="220" t="s">
        <v>970</v>
      </c>
      <c r="C32" s="501" t="s">
        <v>679</v>
      </c>
      <c r="D32" s="501" t="s">
        <v>976</v>
      </c>
      <c r="E32" s="501"/>
      <c r="F32" s="501"/>
      <c r="G32" s="549"/>
      <c r="H32" s="549"/>
      <c r="I32" s="642" t="s">
        <v>482</v>
      </c>
      <c r="J32" s="595" t="s">
        <v>233</v>
      </c>
      <c r="K32" s="595" t="s">
        <v>1157</v>
      </c>
      <c r="L32" s="643" t="s">
        <v>614</v>
      </c>
      <c r="M32" s="643"/>
      <c r="N32" s="552" t="s">
        <v>40</v>
      </c>
      <c r="O32" s="501" t="s">
        <v>372</v>
      </c>
      <c r="P32" s="595" t="s">
        <v>231</v>
      </c>
      <c r="Q32" s="641" t="s">
        <v>343</v>
      </c>
      <c r="R32" s="460">
        <v>1940</v>
      </c>
      <c r="S32" s="460">
        <f>SUM(S33:S40)</f>
        <v>2329</v>
      </c>
      <c r="T32" s="792">
        <v>2763</v>
      </c>
      <c r="U32" s="460"/>
      <c r="V32" s="581">
        <v>0</v>
      </c>
      <c r="W32" s="581">
        <v>0</v>
      </c>
      <c r="X32" s="601">
        <v>0</v>
      </c>
      <c r="Y32" s="582">
        <f>X32/T32</f>
        <v>0</v>
      </c>
      <c r="Z32" s="581">
        <v>13</v>
      </c>
      <c r="AA32" s="581">
        <v>0</v>
      </c>
      <c r="AB32" s="601">
        <v>0</v>
      </c>
      <c r="AC32" s="582">
        <f>AB32/T32</f>
        <v>0</v>
      </c>
      <c r="AD32" s="441">
        <v>1724</v>
      </c>
      <c r="AE32" s="441">
        <v>770</v>
      </c>
      <c r="AF32" s="604">
        <f>AE32</f>
        <v>770</v>
      </c>
      <c r="AG32" s="582">
        <f t="shared" ref="AG32:AG51" si="24">AF32/R32</f>
        <v>0.39690721649484534</v>
      </c>
      <c r="AH32" s="582">
        <f t="shared" ref="AH32:AH51" si="25">AF32/S32</f>
        <v>0.33061399742378705</v>
      </c>
      <c r="AI32" s="582">
        <f t="shared" si="20"/>
        <v>0.27868259138617446</v>
      </c>
      <c r="AJ32" s="368">
        <f>SUM(AJ33:AJ40)</f>
        <v>3141</v>
      </c>
      <c r="AK32" s="441">
        <f>SUM(AK33:AK40)</f>
        <v>659</v>
      </c>
      <c r="AL32" s="368">
        <f>AL33+AL34+AL35+AL36+AL37+AL38+AL39+AL40</f>
        <v>2574</v>
      </c>
      <c r="AM32" s="457">
        <f t="shared" ref="AM32:AM52" si="26">AL32/R32</f>
        <v>1.3268041237113402</v>
      </c>
      <c r="AN32" s="457">
        <f t="shared" ref="AN32:AN52" si="27">AL32/S32</f>
        <v>1.1051953628166595</v>
      </c>
      <c r="AO32" s="457">
        <f t="shared" si="5"/>
        <v>0.9315960912052117</v>
      </c>
      <c r="AP32" s="889"/>
      <c r="AQ32" s="457" t="e">
        <f t="shared" si="21"/>
        <v>#DIV/0!</v>
      </c>
      <c r="AR32" s="889"/>
      <c r="AS32" s="457" t="e">
        <f t="shared" si="22"/>
        <v>#DIV/0!</v>
      </c>
      <c r="AT32" s="1214">
        <f>SUM(AT33:AT40)</f>
        <v>4900</v>
      </c>
      <c r="AU32" s="604">
        <f>SUM(AU33:AU40)</f>
        <v>492</v>
      </c>
      <c r="AV32" s="1293">
        <f>AV33+AV34+AV35+AV36+AV37+AV38+AV39+AU40</f>
        <v>4270</v>
      </c>
      <c r="AW32" s="871">
        <f t="shared" si="15"/>
        <v>2.2010309278350517</v>
      </c>
      <c r="AX32" s="457">
        <f t="shared" si="14"/>
        <v>1.8334048948046371</v>
      </c>
      <c r="AY32" s="1164">
        <f t="shared" si="23"/>
        <v>1.5454216431415129</v>
      </c>
      <c r="AZ32" s="889"/>
      <c r="BA32" s="457" t="e">
        <f t="shared" si="9"/>
        <v>#DIV/0!</v>
      </c>
      <c r="BB32" s="889"/>
      <c r="BC32" s="457" t="e">
        <f t="shared" si="10"/>
        <v>#DIV/0!</v>
      </c>
      <c r="BD32" s="369"/>
      <c r="BE32" s="369"/>
      <c r="BF32" s="369"/>
      <c r="BG32" s="369"/>
      <c r="BH32" s="369"/>
      <c r="BI32" s="369"/>
      <c r="BJ32" s="369"/>
      <c r="BK32" s="369"/>
      <c r="BL32" s="369"/>
      <c r="BM32" s="369"/>
      <c r="BN32" s="369"/>
      <c r="BO32" s="369"/>
      <c r="BP32" s="369"/>
      <c r="BQ32" s="369"/>
      <c r="BR32" s="369"/>
      <c r="BS32" s="369"/>
      <c r="BT32" s="369"/>
      <c r="BU32" s="369"/>
      <c r="BV32" s="369"/>
      <c r="BW32" s="369"/>
      <c r="BX32" s="1029" t="s">
        <v>1311</v>
      </c>
    </row>
    <row r="33" spans="1:76" s="191" customFormat="1" ht="80.25" customHeight="1" x14ac:dyDescent="0.2">
      <c r="A33" s="541">
        <v>4</v>
      </c>
      <c r="B33" s="542" t="s">
        <v>970</v>
      </c>
      <c r="C33" s="543" t="s">
        <v>679</v>
      </c>
      <c r="D33" s="543" t="s">
        <v>976</v>
      </c>
      <c r="E33" s="543"/>
      <c r="F33" s="543"/>
      <c r="G33" s="543"/>
      <c r="H33" s="543"/>
      <c r="I33" s="447" t="s">
        <v>114</v>
      </c>
      <c r="J33" s="545" t="s">
        <v>233</v>
      </c>
      <c r="K33" s="545" t="s">
        <v>268</v>
      </c>
      <c r="L33" s="447" t="s">
        <v>1360</v>
      </c>
      <c r="M33" s="447" t="s">
        <v>1223</v>
      </c>
      <c r="N33" s="521" t="s">
        <v>35</v>
      </c>
      <c r="O33" s="543" t="s">
        <v>372</v>
      </c>
      <c r="P33" s="545" t="s">
        <v>231</v>
      </c>
      <c r="Q33" s="545" t="s">
        <v>343</v>
      </c>
      <c r="R33" s="521">
        <v>75</v>
      </c>
      <c r="S33" s="521">
        <v>80</v>
      </c>
      <c r="T33" s="521">
        <v>150</v>
      </c>
      <c r="U33" s="383"/>
      <c r="V33" s="521">
        <f>SUM(V34:V40)</f>
        <v>0</v>
      </c>
      <c r="W33" s="521">
        <f>SUM(W34:W40)</f>
        <v>0</v>
      </c>
      <c r="X33" s="521">
        <f>SUM(X34:X40)</f>
        <v>0</v>
      </c>
      <c r="Y33" s="521">
        <f>SUM(Y34:Y40)</f>
        <v>0</v>
      </c>
      <c r="Z33" s="521">
        <v>0</v>
      </c>
      <c r="AA33" s="521">
        <v>0</v>
      </c>
      <c r="AB33" s="521">
        <f>SUM(AB34:AB40)</f>
        <v>0</v>
      </c>
      <c r="AC33" s="521">
        <f>SUM(AC34:AC40)</f>
        <v>0</v>
      </c>
      <c r="AD33" s="521">
        <v>531</v>
      </c>
      <c r="AE33" s="521">
        <v>203</v>
      </c>
      <c r="AF33" s="521">
        <f>AE33</f>
        <v>203</v>
      </c>
      <c r="AG33" s="914">
        <f t="shared" si="24"/>
        <v>2.7066666666666666</v>
      </c>
      <c r="AH33" s="914">
        <f t="shared" si="25"/>
        <v>2.5375000000000001</v>
      </c>
      <c r="AI33" s="914">
        <f t="shared" si="20"/>
        <v>1.3533333333333333</v>
      </c>
      <c r="AJ33" s="359">
        <v>738</v>
      </c>
      <c r="AK33" s="547">
        <v>308</v>
      </c>
      <c r="AL33" s="609">
        <v>308</v>
      </c>
      <c r="AM33" s="908">
        <f t="shared" si="26"/>
        <v>4.1066666666666665</v>
      </c>
      <c r="AN33" s="908">
        <f t="shared" si="27"/>
        <v>3.85</v>
      </c>
      <c r="AO33" s="908">
        <f t="shared" si="5"/>
        <v>2.0533333333333332</v>
      </c>
      <c r="AP33" s="907"/>
      <c r="AQ33" s="358" t="e">
        <f t="shared" si="21"/>
        <v>#DIV/0!</v>
      </c>
      <c r="AR33" s="907"/>
      <c r="AS33" s="358" t="e">
        <f t="shared" si="22"/>
        <v>#DIV/0!</v>
      </c>
      <c r="AT33" s="1191">
        <f>AT15</f>
        <v>746</v>
      </c>
      <c r="AU33" s="1191">
        <f>AU15</f>
        <v>0</v>
      </c>
      <c r="AV33" s="1224">
        <v>582</v>
      </c>
      <c r="AW33" s="874">
        <f t="shared" si="15"/>
        <v>7.76</v>
      </c>
      <c r="AX33" s="361">
        <f t="shared" si="14"/>
        <v>7.2750000000000004</v>
      </c>
      <c r="AY33" s="361">
        <f t="shared" si="23"/>
        <v>3.88</v>
      </c>
      <c r="AZ33" s="359"/>
      <c r="BA33" s="361" t="e">
        <f t="shared" si="9"/>
        <v>#DIV/0!</v>
      </c>
      <c r="BB33" s="359"/>
      <c r="BC33" s="361" t="e">
        <f t="shared" si="10"/>
        <v>#DIV/0!</v>
      </c>
      <c r="BD33" s="909"/>
      <c r="BE33" s="909"/>
      <c r="BF33" s="909"/>
      <c r="BG33" s="909"/>
      <c r="BH33" s="909"/>
      <c r="BI33" s="909"/>
      <c r="BJ33" s="909"/>
      <c r="BK33" s="909"/>
      <c r="BL33" s="909"/>
      <c r="BM33" s="909"/>
      <c r="BN33" s="909"/>
      <c r="BO33" s="909"/>
      <c r="BP33" s="909"/>
      <c r="BQ33" s="909"/>
      <c r="BR33" s="909"/>
      <c r="BS33" s="909"/>
      <c r="BT33" s="909"/>
      <c r="BU33" s="909"/>
      <c r="BV33" s="909"/>
      <c r="BW33" s="909"/>
      <c r="BX33" s="538" t="s">
        <v>1402</v>
      </c>
    </row>
    <row r="34" spans="1:76" s="191" customFormat="1" ht="55.5" customHeight="1" x14ac:dyDescent="0.2">
      <c r="A34" s="541">
        <v>4</v>
      </c>
      <c r="B34" s="542" t="s">
        <v>970</v>
      </c>
      <c r="C34" s="543" t="s">
        <v>679</v>
      </c>
      <c r="D34" s="543" t="s">
        <v>976</v>
      </c>
      <c r="E34" s="543"/>
      <c r="F34" s="543"/>
      <c r="G34" s="543"/>
      <c r="H34" s="543"/>
      <c r="I34" s="447" t="s">
        <v>121</v>
      </c>
      <c r="J34" s="545" t="s">
        <v>233</v>
      </c>
      <c r="K34" s="545" t="s">
        <v>268</v>
      </c>
      <c r="L34" s="447" t="s">
        <v>1360</v>
      </c>
      <c r="M34" s="447" t="s">
        <v>1223</v>
      </c>
      <c r="N34" s="521" t="s">
        <v>36</v>
      </c>
      <c r="O34" s="543" t="s">
        <v>372</v>
      </c>
      <c r="P34" s="545" t="s">
        <v>231</v>
      </c>
      <c r="Q34" s="545" t="s">
        <v>343</v>
      </c>
      <c r="R34" s="521">
        <v>100</v>
      </c>
      <c r="S34" s="521">
        <v>160</v>
      </c>
      <c r="T34" s="383">
        <v>200</v>
      </c>
      <c r="U34" s="383"/>
      <c r="V34" s="377">
        <v>0</v>
      </c>
      <c r="W34" s="377">
        <v>0</v>
      </c>
      <c r="X34" s="377">
        <v>0</v>
      </c>
      <c r="Y34" s="378">
        <f>X34/T34</f>
        <v>0</v>
      </c>
      <c r="Z34" s="377">
        <v>0</v>
      </c>
      <c r="AA34" s="377">
        <v>0</v>
      </c>
      <c r="AB34" s="377">
        <v>0</v>
      </c>
      <c r="AC34" s="378">
        <f t="shared" ref="AC34:AC41" si="28">AB34/T34</f>
        <v>0</v>
      </c>
      <c r="AD34" s="911">
        <v>7</v>
      </c>
      <c r="AE34" s="911">
        <v>0</v>
      </c>
      <c r="AF34" s="911">
        <v>6</v>
      </c>
      <c r="AG34" s="546">
        <f t="shared" si="24"/>
        <v>0.06</v>
      </c>
      <c r="AH34" s="546">
        <f t="shared" si="25"/>
        <v>3.7499999999999999E-2</v>
      </c>
      <c r="AI34" s="546">
        <f t="shared" si="20"/>
        <v>0.03</v>
      </c>
      <c r="AJ34" s="359">
        <v>22</v>
      </c>
      <c r="AK34" s="547">
        <v>4</v>
      </c>
      <c r="AL34" s="609">
        <v>22</v>
      </c>
      <c r="AM34" s="358">
        <f t="shared" si="26"/>
        <v>0.22</v>
      </c>
      <c r="AN34" s="358">
        <f t="shared" si="27"/>
        <v>0.13750000000000001</v>
      </c>
      <c r="AO34" s="358">
        <f t="shared" si="5"/>
        <v>0.11</v>
      </c>
      <c r="AP34" s="357"/>
      <c r="AQ34" s="358" t="e">
        <f t="shared" si="21"/>
        <v>#DIV/0!</v>
      </c>
      <c r="AR34" s="357"/>
      <c r="AS34" s="358" t="e">
        <f t="shared" si="22"/>
        <v>#DIV/0!</v>
      </c>
      <c r="AT34" s="1191">
        <f>AT30</f>
        <v>39</v>
      </c>
      <c r="AU34" s="1191">
        <f>AU30</f>
        <v>8</v>
      </c>
      <c r="AV34" s="1277">
        <v>9</v>
      </c>
      <c r="AW34" s="874">
        <f t="shared" si="15"/>
        <v>0.09</v>
      </c>
      <c r="AX34" s="361">
        <f t="shared" si="14"/>
        <v>5.6250000000000001E-2</v>
      </c>
      <c r="AY34" s="361">
        <f t="shared" si="23"/>
        <v>4.4999999999999998E-2</v>
      </c>
      <c r="AZ34" s="359"/>
      <c r="BA34" s="361" t="e">
        <f t="shared" si="9"/>
        <v>#DIV/0!</v>
      </c>
      <c r="BB34" s="359"/>
      <c r="BC34" s="361" t="e">
        <f t="shared" si="10"/>
        <v>#DIV/0!</v>
      </c>
      <c r="BD34" s="909"/>
      <c r="BE34" s="909"/>
      <c r="BF34" s="909"/>
      <c r="BG34" s="909"/>
      <c r="BH34" s="909"/>
      <c r="BI34" s="909"/>
      <c r="BJ34" s="909"/>
      <c r="BK34" s="909"/>
      <c r="BL34" s="909"/>
      <c r="BM34" s="909"/>
      <c r="BN34" s="909"/>
      <c r="BO34" s="909"/>
      <c r="BP34" s="909"/>
      <c r="BQ34" s="909"/>
      <c r="BR34" s="909"/>
      <c r="BS34" s="909"/>
      <c r="BT34" s="909"/>
      <c r="BU34" s="909"/>
      <c r="BV34" s="909"/>
      <c r="BW34" s="909"/>
      <c r="BX34" s="538"/>
    </row>
    <row r="35" spans="1:76" s="191" customFormat="1" ht="55.15" customHeight="1" x14ac:dyDescent="0.2">
      <c r="A35" s="541">
        <v>4</v>
      </c>
      <c r="B35" s="542" t="s">
        <v>970</v>
      </c>
      <c r="C35" s="543" t="s">
        <v>679</v>
      </c>
      <c r="D35" s="543" t="s">
        <v>976</v>
      </c>
      <c r="E35" s="543"/>
      <c r="F35" s="543"/>
      <c r="G35" s="543"/>
      <c r="H35" s="543"/>
      <c r="I35" s="447" t="s">
        <v>122</v>
      </c>
      <c r="J35" s="545" t="s">
        <v>234</v>
      </c>
      <c r="K35" s="545" t="s">
        <v>268</v>
      </c>
      <c r="L35" s="447" t="s">
        <v>1360</v>
      </c>
      <c r="M35" s="447" t="s">
        <v>1223</v>
      </c>
      <c r="N35" s="521" t="s">
        <v>1150</v>
      </c>
      <c r="O35" s="543" t="s">
        <v>372</v>
      </c>
      <c r="P35" s="545" t="s">
        <v>231</v>
      </c>
      <c r="Q35" s="545" t="s">
        <v>343</v>
      </c>
      <c r="R35" s="521">
        <v>300</v>
      </c>
      <c r="S35" s="521">
        <v>300</v>
      </c>
      <c r="T35" s="383">
        <v>300</v>
      </c>
      <c r="U35" s="383">
        <v>48500000</v>
      </c>
      <c r="V35" s="377">
        <v>0</v>
      </c>
      <c r="W35" s="377">
        <v>0</v>
      </c>
      <c r="X35" s="377">
        <v>0</v>
      </c>
      <c r="Y35" s="378">
        <f>X35/T35</f>
        <v>0</v>
      </c>
      <c r="Z35" s="377">
        <v>369</v>
      </c>
      <c r="AA35" s="377">
        <v>0</v>
      </c>
      <c r="AB35" s="377">
        <v>0</v>
      </c>
      <c r="AC35" s="378">
        <f t="shared" si="28"/>
        <v>0</v>
      </c>
      <c r="AD35" s="911">
        <v>419</v>
      </c>
      <c r="AE35" s="911">
        <v>0</v>
      </c>
      <c r="AF35" s="911">
        <f>AE35</f>
        <v>0</v>
      </c>
      <c r="AG35" s="546">
        <f t="shared" si="24"/>
        <v>0</v>
      </c>
      <c r="AH35" s="546">
        <f t="shared" si="25"/>
        <v>0</v>
      </c>
      <c r="AI35" s="546">
        <f t="shared" si="20"/>
        <v>0</v>
      </c>
      <c r="AJ35" s="911">
        <v>419</v>
      </c>
      <c r="AK35" s="547">
        <v>0</v>
      </c>
      <c r="AL35" s="913">
        <v>376</v>
      </c>
      <c r="AM35" s="358">
        <f t="shared" si="26"/>
        <v>1.2533333333333334</v>
      </c>
      <c r="AN35" s="358">
        <f t="shared" si="27"/>
        <v>1.2533333333333334</v>
      </c>
      <c r="AO35" s="358">
        <f t="shared" si="5"/>
        <v>1.2533333333333334</v>
      </c>
      <c r="AP35" s="357">
        <v>44276153.770000003</v>
      </c>
      <c r="AQ35" s="358">
        <f t="shared" si="21"/>
        <v>0.91291038701030935</v>
      </c>
      <c r="AR35" s="357">
        <v>13701180.880000001</v>
      </c>
      <c r="AS35" s="358">
        <f t="shared" si="22"/>
        <v>0.28249857484536084</v>
      </c>
      <c r="AT35" s="1191">
        <v>419</v>
      </c>
      <c r="AU35" s="1191">
        <v>0</v>
      </c>
      <c r="AV35" s="1075">
        <v>394</v>
      </c>
      <c r="AW35" s="874">
        <f t="shared" si="15"/>
        <v>1.3133333333333332</v>
      </c>
      <c r="AX35" s="361">
        <f t="shared" si="14"/>
        <v>1.3133333333333332</v>
      </c>
      <c r="AY35" s="361">
        <f t="shared" si="23"/>
        <v>1.3133333333333332</v>
      </c>
      <c r="AZ35" s="359">
        <v>41366204.75</v>
      </c>
      <c r="BA35" s="361">
        <f t="shared" si="9"/>
        <v>0.8529114381443299</v>
      </c>
      <c r="BB35" s="359">
        <v>20805438.93</v>
      </c>
      <c r="BC35" s="361">
        <f t="shared" si="10"/>
        <v>0.42897812226804122</v>
      </c>
      <c r="BD35" s="909"/>
      <c r="BE35" s="909"/>
      <c r="BF35" s="909"/>
      <c r="BG35" s="909"/>
      <c r="BH35" s="909"/>
      <c r="BI35" s="909"/>
      <c r="BJ35" s="909"/>
      <c r="BK35" s="909"/>
      <c r="BL35" s="909"/>
      <c r="BM35" s="909"/>
      <c r="BN35" s="909"/>
      <c r="BO35" s="909"/>
      <c r="BP35" s="909"/>
      <c r="BQ35" s="909"/>
      <c r="BR35" s="909"/>
      <c r="BS35" s="909"/>
      <c r="BT35" s="909"/>
      <c r="BU35" s="909"/>
      <c r="BV35" s="909"/>
      <c r="BW35" s="909"/>
      <c r="BX35" s="362"/>
    </row>
    <row r="36" spans="1:76" s="451" customFormat="1" ht="41.45" customHeight="1" x14ac:dyDescent="0.2">
      <c r="A36" s="541">
        <v>4</v>
      </c>
      <c r="B36" s="542" t="s">
        <v>970</v>
      </c>
      <c r="C36" s="543" t="s">
        <v>679</v>
      </c>
      <c r="D36" s="543" t="s">
        <v>976</v>
      </c>
      <c r="E36" s="543"/>
      <c r="F36" s="543"/>
      <c r="G36" s="543"/>
      <c r="H36" s="543"/>
      <c r="I36" s="447" t="s">
        <v>123</v>
      </c>
      <c r="J36" s="545" t="s">
        <v>234</v>
      </c>
      <c r="K36" s="545" t="s">
        <v>268</v>
      </c>
      <c r="L36" s="447" t="s">
        <v>614</v>
      </c>
      <c r="M36" s="447" t="s">
        <v>1223</v>
      </c>
      <c r="N36" s="521" t="s">
        <v>37</v>
      </c>
      <c r="O36" s="543" t="s">
        <v>372</v>
      </c>
      <c r="P36" s="545" t="s">
        <v>231</v>
      </c>
      <c r="Q36" s="545" t="s">
        <v>343</v>
      </c>
      <c r="R36" s="521">
        <v>8</v>
      </c>
      <c r="S36" s="521">
        <v>14</v>
      </c>
      <c r="T36" s="383">
        <v>20</v>
      </c>
      <c r="U36" s="383">
        <v>5557299</v>
      </c>
      <c r="V36" s="377"/>
      <c r="W36" s="377"/>
      <c r="X36" s="377"/>
      <c r="Y36" s="378"/>
      <c r="Z36" s="377">
        <v>0</v>
      </c>
      <c r="AA36" s="377">
        <v>0</v>
      </c>
      <c r="AB36" s="377">
        <v>0</v>
      </c>
      <c r="AC36" s="378">
        <f t="shared" si="28"/>
        <v>0</v>
      </c>
      <c r="AD36" s="911">
        <v>2</v>
      </c>
      <c r="AE36" s="911">
        <v>0</v>
      </c>
      <c r="AF36" s="911">
        <v>0</v>
      </c>
      <c r="AG36" s="546">
        <f t="shared" si="24"/>
        <v>0</v>
      </c>
      <c r="AH36" s="546">
        <f t="shared" si="25"/>
        <v>0</v>
      </c>
      <c r="AI36" s="546">
        <f t="shared" si="20"/>
        <v>0</v>
      </c>
      <c r="AJ36" s="445">
        <v>14</v>
      </c>
      <c r="AK36" s="547">
        <v>0</v>
      </c>
      <c r="AL36" s="510">
        <v>8</v>
      </c>
      <c r="AM36" s="914">
        <f t="shared" si="26"/>
        <v>1</v>
      </c>
      <c r="AN36" s="914">
        <f t="shared" si="27"/>
        <v>0.5714285714285714</v>
      </c>
      <c r="AO36" s="914">
        <f t="shared" si="5"/>
        <v>0.4</v>
      </c>
      <c r="AP36" s="547"/>
      <c r="AQ36" s="358">
        <f t="shared" si="21"/>
        <v>0</v>
      </c>
      <c r="AR36" s="453"/>
      <c r="AS36" s="358">
        <f t="shared" si="22"/>
        <v>0</v>
      </c>
      <c r="AT36" s="1191">
        <v>19</v>
      </c>
      <c r="AU36" s="1191">
        <v>4</v>
      </c>
      <c r="AV36" s="1075">
        <v>7</v>
      </c>
      <c r="AW36" s="874">
        <f t="shared" si="15"/>
        <v>0.875</v>
      </c>
      <c r="AX36" s="361">
        <f t="shared" si="14"/>
        <v>0.5</v>
      </c>
      <c r="AY36" s="361">
        <f t="shared" si="23"/>
        <v>0.35</v>
      </c>
      <c r="AZ36" s="875">
        <v>4067830.5</v>
      </c>
      <c r="BA36" s="876">
        <f t="shared" si="9"/>
        <v>0.73197978010540732</v>
      </c>
      <c r="BB36" s="875">
        <v>406422.73</v>
      </c>
      <c r="BC36" s="361">
        <f t="shared" si="10"/>
        <v>7.313314075776739E-2</v>
      </c>
      <c r="BD36" s="375"/>
      <c r="BE36" s="375"/>
      <c r="BF36" s="375"/>
      <c r="BG36" s="375"/>
      <c r="BH36" s="375"/>
      <c r="BI36" s="375"/>
      <c r="BJ36" s="375"/>
      <c r="BK36" s="375"/>
      <c r="BL36" s="375"/>
      <c r="BM36" s="375"/>
      <c r="BN36" s="375"/>
      <c r="BO36" s="375"/>
      <c r="BP36" s="375"/>
      <c r="BQ36" s="375"/>
      <c r="BR36" s="375"/>
      <c r="BS36" s="375"/>
      <c r="BT36" s="375"/>
      <c r="BU36" s="375"/>
      <c r="BV36" s="375"/>
      <c r="BW36" s="375"/>
      <c r="BX36" s="538" t="s">
        <v>1343</v>
      </c>
    </row>
    <row r="37" spans="1:76" s="191" customFormat="1" ht="45.6" customHeight="1" x14ac:dyDescent="0.2">
      <c r="A37" s="541">
        <v>4</v>
      </c>
      <c r="B37" s="542" t="s">
        <v>970</v>
      </c>
      <c r="C37" s="543" t="s">
        <v>679</v>
      </c>
      <c r="D37" s="543" t="s">
        <v>976</v>
      </c>
      <c r="E37" s="543"/>
      <c r="F37" s="543"/>
      <c r="G37" s="543"/>
      <c r="H37" s="543"/>
      <c r="I37" s="447" t="s">
        <v>124</v>
      </c>
      <c r="J37" s="545" t="s">
        <v>234</v>
      </c>
      <c r="K37" s="545" t="s">
        <v>268</v>
      </c>
      <c r="L37" s="447" t="s">
        <v>614</v>
      </c>
      <c r="M37" s="447" t="s">
        <v>1223</v>
      </c>
      <c r="N37" s="521" t="s">
        <v>40</v>
      </c>
      <c r="O37" s="543" t="s">
        <v>372</v>
      </c>
      <c r="P37" s="545" t="s">
        <v>231</v>
      </c>
      <c r="Q37" s="545" t="s">
        <v>343</v>
      </c>
      <c r="R37" s="521">
        <v>600</v>
      </c>
      <c r="S37" s="521">
        <v>800</v>
      </c>
      <c r="T37" s="383">
        <v>1156</v>
      </c>
      <c r="U37" s="383">
        <v>7000000</v>
      </c>
      <c r="V37" s="377">
        <v>0</v>
      </c>
      <c r="W37" s="377">
        <v>0</v>
      </c>
      <c r="X37" s="377">
        <v>0</v>
      </c>
      <c r="Y37" s="378">
        <f>X37/T37</f>
        <v>0</v>
      </c>
      <c r="Z37" s="377">
        <v>0</v>
      </c>
      <c r="AA37" s="377">
        <v>0</v>
      </c>
      <c r="AB37" s="377">
        <v>0</v>
      </c>
      <c r="AC37" s="378">
        <f t="shared" si="28"/>
        <v>0</v>
      </c>
      <c r="AD37" s="911">
        <v>156</v>
      </c>
      <c r="AE37" s="911">
        <v>20</v>
      </c>
      <c r="AF37" s="911">
        <f>AE37</f>
        <v>20</v>
      </c>
      <c r="AG37" s="914">
        <f t="shared" si="24"/>
        <v>3.3333333333333333E-2</v>
      </c>
      <c r="AH37" s="914">
        <f t="shared" si="25"/>
        <v>2.5000000000000001E-2</v>
      </c>
      <c r="AI37" s="914">
        <f t="shared" si="20"/>
        <v>1.7301038062283738E-2</v>
      </c>
      <c r="AJ37" s="911">
        <v>1442</v>
      </c>
      <c r="AK37" s="547">
        <v>0</v>
      </c>
      <c r="AL37" s="913">
        <v>1442</v>
      </c>
      <c r="AM37" s="914">
        <f t="shared" si="26"/>
        <v>2.4033333333333333</v>
      </c>
      <c r="AN37" s="914">
        <f t="shared" si="27"/>
        <v>1.8025</v>
      </c>
      <c r="AO37" s="914">
        <f t="shared" si="5"/>
        <v>1.2474048442906573</v>
      </c>
      <c r="AP37" s="547">
        <v>4433947.6399999997</v>
      </c>
      <c r="AQ37" s="908">
        <f t="shared" si="21"/>
        <v>0.63342109142857139</v>
      </c>
      <c r="AR37" s="547">
        <v>1067426.3700000001</v>
      </c>
      <c r="AS37" s="908">
        <f t="shared" si="22"/>
        <v>0.15248948142857144</v>
      </c>
      <c r="AT37" s="1191">
        <v>2958</v>
      </c>
      <c r="AU37" s="1191">
        <v>0</v>
      </c>
      <c r="AV37" s="1278">
        <v>2709</v>
      </c>
      <c r="AW37" s="874">
        <f t="shared" si="15"/>
        <v>4.5149999999999997</v>
      </c>
      <c r="AX37" s="361">
        <f t="shared" si="14"/>
        <v>3.38625</v>
      </c>
      <c r="AY37" s="361">
        <f t="shared" si="23"/>
        <v>2.3434256055363321</v>
      </c>
      <c r="AZ37" s="875">
        <v>6097401.6399999997</v>
      </c>
      <c r="BA37" s="876">
        <f t="shared" ref="BA37:BA68" si="29">AZ37/U37</f>
        <v>0.87105737714285714</v>
      </c>
      <c r="BB37" s="875">
        <v>1706708.98</v>
      </c>
      <c r="BC37" s="361">
        <f t="shared" ref="BC37:BC68" si="30">BB37/U37</f>
        <v>0.24381556857142858</v>
      </c>
      <c r="BD37" s="909"/>
      <c r="BE37" s="909"/>
      <c r="BF37" s="909"/>
      <c r="BG37" s="909"/>
      <c r="BH37" s="909"/>
      <c r="BI37" s="909"/>
      <c r="BJ37" s="909"/>
      <c r="BK37" s="909"/>
      <c r="BL37" s="909"/>
      <c r="BM37" s="909"/>
      <c r="BN37" s="909"/>
      <c r="BO37" s="909"/>
      <c r="BP37" s="909"/>
      <c r="BQ37" s="909"/>
      <c r="BR37" s="909"/>
      <c r="BS37" s="909"/>
      <c r="BT37" s="909"/>
      <c r="BU37" s="909"/>
      <c r="BV37" s="909"/>
      <c r="BW37" s="909"/>
      <c r="BX37" s="538"/>
    </row>
    <row r="38" spans="1:76" s="191" customFormat="1" ht="112.5" customHeight="1" x14ac:dyDescent="0.2">
      <c r="A38" s="541">
        <v>4</v>
      </c>
      <c r="B38" s="542" t="s">
        <v>970</v>
      </c>
      <c r="C38" s="543" t="s">
        <v>679</v>
      </c>
      <c r="D38" s="543" t="s">
        <v>976</v>
      </c>
      <c r="E38" s="543"/>
      <c r="F38" s="543"/>
      <c r="G38" s="543"/>
      <c r="H38" s="543"/>
      <c r="I38" s="447" t="s">
        <v>125</v>
      </c>
      <c r="J38" s="545" t="s">
        <v>1094</v>
      </c>
      <c r="K38" s="545" t="s">
        <v>268</v>
      </c>
      <c r="L38" s="447" t="s">
        <v>633</v>
      </c>
      <c r="M38" s="447" t="s">
        <v>1223</v>
      </c>
      <c r="N38" s="521" t="s">
        <v>214</v>
      </c>
      <c r="O38" s="543" t="s">
        <v>372</v>
      </c>
      <c r="P38" s="545" t="s">
        <v>231</v>
      </c>
      <c r="Q38" s="545" t="s">
        <v>343</v>
      </c>
      <c r="R38" s="521">
        <v>15</v>
      </c>
      <c r="S38" s="521">
        <v>75</v>
      </c>
      <c r="T38" s="383">
        <v>200</v>
      </c>
      <c r="U38" s="383">
        <v>98835200</v>
      </c>
      <c r="V38" s="377">
        <v>0</v>
      </c>
      <c r="W38" s="377">
        <v>0</v>
      </c>
      <c r="X38" s="377">
        <v>0</v>
      </c>
      <c r="Y38" s="378">
        <f>X38/T38</f>
        <v>0</v>
      </c>
      <c r="Z38" s="377">
        <v>0</v>
      </c>
      <c r="AA38" s="377">
        <v>0</v>
      </c>
      <c r="AB38" s="377">
        <v>0</v>
      </c>
      <c r="AC38" s="378">
        <f t="shared" si="28"/>
        <v>0</v>
      </c>
      <c r="AD38" s="911">
        <v>0</v>
      </c>
      <c r="AE38" s="911">
        <v>0</v>
      </c>
      <c r="AF38" s="911">
        <f>AE38</f>
        <v>0</v>
      </c>
      <c r="AG38" s="914">
        <f t="shared" si="24"/>
        <v>0</v>
      </c>
      <c r="AH38" s="914">
        <f t="shared" si="25"/>
        <v>0</v>
      </c>
      <c r="AI38" s="914">
        <f t="shared" si="20"/>
        <v>0</v>
      </c>
      <c r="AJ38" s="359">
        <v>6</v>
      </c>
      <c r="AK38" s="499">
        <v>0</v>
      </c>
      <c r="AL38" s="359">
        <v>2</v>
      </c>
      <c r="AM38" s="908">
        <f t="shared" si="26"/>
        <v>0.13333333333333333</v>
      </c>
      <c r="AN38" s="908">
        <f t="shared" si="27"/>
        <v>2.6666666666666668E-2</v>
      </c>
      <c r="AO38" s="908"/>
      <c r="AP38" s="907">
        <v>5826940.25</v>
      </c>
      <c r="AQ38" s="908">
        <f t="shared" si="21"/>
        <v>5.8956123425662109E-2</v>
      </c>
      <c r="AR38" s="907">
        <v>0</v>
      </c>
      <c r="AS38" s="908">
        <f t="shared" si="22"/>
        <v>0</v>
      </c>
      <c r="AT38" s="1191">
        <v>31</v>
      </c>
      <c r="AU38" s="1191">
        <v>4</v>
      </c>
      <c r="AV38" s="1278">
        <v>11</v>
      </c>
      <c r="AW38" s="874">
        <f t="shared" si="15"/>
        <v>0.73333333333333328</v>
      </c>
      <c r="AX38" s="361">
        <f t="shared" si="14"/>
        <v>0.14666666666666667</v>
      </c>
      <c r="AY38" s="361">
        <f t="shared" si="23"/>
        <v>5.5E-2</v>
      </c>
      <c r="AZ38" s="359">
        <v>25251535.109999999</v>
      </c>
      <c r="BA38" s="361">
        <f t="shared" si="29"/>
        <v>0.25549131392459368</v>
      </c>
      <c r="BB38" s="359">
        <v>3906159.27</v>
      </c>
      <c r="BC38" s="361">
        <f>BB38/U38</f>
        <v>3.9521944307291328E-2</v>
      </c>
      <c r="BD38" s="909"/>
      <c r="BE38" s="909"/>
      <c r="BF38" s="909"/>
      <c r="BG38" s="909"/>
      <c r="BH38" s="909"/>
      <c r="BI38" s="909"/>
      <c r="BJ38" s="909"/>
      <c r="BK38" s="909"/>
      <c r="BL38" s="909"/>
      <c r="BM38" s="909"/>
      <c r="BN38" s="909"/>
      <c r="BO38" s="909"/>
      <c r="BP38" s="909"/>
      <c r="BQ38" s="909"/>
      <c r="BR38" s="909"/>
      <c r="BS38" s="909"/>
      <c r="BT38" s="909"/>
      <c r="BU38" s="909"/>
      <c r="BV38" s="909"/>
      <c r="BW38" s="909"/>
      <c r="BX38" s="538" t="s">
        <v>1441</v>
      </c>
    </row>
    <row r="39" spans="1:76" s="191" customFormat="1" ht="41.45" customHeight="1" x14ac:dyDescent="0.2">
      <c r="A39" s="541">
        <v>4</v>
      </c>
      <c r="B39" s="542" t="s">
        <v>970</v>
      </c>
      <c r="C39" s="543" t="s">
        <v>679</v>
      </c>
      <c r="D39" s="543" t="s">
        <v>976</v>
      </c>
      <c r="E39" s="543"/>
      <c r="F39" s="543"/>
      <c r="G39" s="543"/>
      <c r="H39" s="543"/>
      <c r="I39" s="447" t="s">
        <v>131</v>
      </c>
      <c r="J39" s="545" t="s">
        <v>234</v>
      </c>
      <c r="K39" s="545" t="s">
        <v>268</v>
      </c>
      <c r="L39" s="447" t="s">
        <v>614</v>
      </c>
      <c r="M39" s="447" t="s">
        <v>1223</v>
      </c>
      <c r="N39" s="521" t="s">
        <v>40</v>
      </c>
      <c r="O39" s="543" t="s">
        <v>372</v>
      </c>
      <c r="P39" s="545" t="s">
        <v>231</v>
      </c>
      <c r="Q39" s="545" t="s">
        <v>343</v>
      </c>
      <c r="R39" s="521">
        <v>150</v>
      </c>
      <c r="S39" s="521">
        <v>300</v>
      </c>
      <c r="T39" s="383">
        <v>356</v>
      </c>
      <c r="U39" s="383">
        <v>85000000</v>
      </c>
      <c r="V39" s="377">
        <v>0</v>
      </c>
      <c r="W39" s="377">
        <v>0</v>
      </c>
      <c r="X39" s="377">
        <v>0</v>
      </c>
      <c r="Y39" s="378">
        <f>X39/T39</f>
        <v>0</v>
      </c>
      <c r="Z39" s="377">
        <v>0</v>
      </c>
      <c r="AA39" s="377">
        <v>0</v>
      </c>
      <c r="AB39" s="377">
        <v>0</v>
      </c>
      <c r="AC39" s="378">
        <f t="shared" si="28"/>
        <v>0</v>
      </c>
      <c r="AD39" s="911">
        <v>22</v>
      </c>
      <c r="AE39" s="911">
        <v>1</v>
      </c>
      <c r="AF39" s="911">
        <f>AE39</f>
        <v>1</v>
      </c>
      <c r="AG39" s="546">
        <f t="shared" si="24"/>
        <v>6.6666666666666671E-3</v>
      </c>
      <c r="AH39" s="546">
        <f t="shared" si="25"/>
        <v>3.3333333333333335E-3</v>
      </c>
      <c r="AI39" s="546">
        <f t="shared" si="20"/>
        <v>2.8089887640449437E-3</v>
      </c>
      <c r="AJ39" s="911">
        <v>75</v>
      </c>
      <c r="AK39" s="547">
        <v>6</v>
      </c>
      <c r="AL39" s="913">
        <v>71</v>
      </c>
      <c r="AM39" s="358">
        <f t="shared" si="26"/>
        <v>0.47333333333333333</v>
      </c>
      <c r="AN39" s="358">
        <f t="shared" si="27"/>
        <v>0.23666666666666666</v>
      </c>
      <c r="AO39" s="358">
        <f t="shared" ref="AO39:AO70" si="31">AL39/T39</f>
        <v>0.199438202247191</v>
      </c>
      <c r="AP39" s="357">
        <v>19196559.699999999</v>
      </c>
      <c r="AQ39" s="358">
        <f t="shared" si="21"/>
        <v>0.22584187882352941</v>
      </c>
      <c r="AR39" s="357">
        <v>3659477.52</v>
      </c>
      <c r="AS39" s="358">
        <f t="shared" si="22"/>
        <v>4.3052676705882351E-2</v>
      </c>
      <c r="AT39" s="1191">
        <v>142</v>
      </c>
      <c r="AU39" s="1191">
        <v>36</v>
      </c>
      <c r="AV39" s="1213">
        <v>118</v>
      </c>
      <c r="AW39" s="874">
        <f t="shared" si="15"/>
        <v>0.78666666666666663</v>
      </c>
      <c r="AX39" s="361">
        <f t="shared" si="14"/>
        <v>0.39333333333333331</v>
      </c>
      <c r="AY39" s="361">
        <f t="shared" si="23"/>
        <v>0.33146067415730335</v>
      </c>
      <c r="AZ39" s="359">
        <v>35802901.259999998</v>
      </c>
      <c r="BA39" s="361">
        <f t="shared" si="29"/>
        <v>0.42121060305882352</v>
      </c>
      <c r="BB39" s="359">
        <v>11638391.15</v>
      </c>
      <c r="BC39" s="361">
        <f t="shared" si="30"/>
        <v>0.13692224882352941</v>
      </c>
      <c r="BD39" s="909"/>
      <c r="BE39" s="909"/>
      <c r="BF39" s="909"/>
      <c r="BG39" s="909"/>
      <c r="BH39" s="909"/>
      <c r="BI39" s="909"/>
      <c r="BJ39" s="909"/>
      <c r="BK39" s="909"/>
      <c r="BL39" s="909"/>
      <c r="BM39" s="909"/>
      <c r="BN39" s="909"/>
      <c r="BO39" s="909"/>
      <c r="BP39" s="909"/>
      <c r="BQ39" s="909"/>
      <c r="BR39" s="909"/>
      <c r="BS39" s="909"/>
      <c r="BT39" s="909"/>
      <c r="BU39" s="909"/>
      <c r="BV39" s="909"/>
      <c r="BW39" s="909"/>
      <c r="BX39" s="538" t="s">
        <v>1468</v>
      </c>
    </row>
    <row r="40" spans="1:76" s="191" customFormat="1" ht="29.45" customHeight="1" x14ac:dyDescent="0.2">
      <c r="A40" s="541">
        <v>4</v>
      </c>
      <c r="B40" s="542" t="s">
        <v>970</v>
      </c>
      <c r="C40" s="543" t="s">
        <v>679</v>
      </c>
      <c r="D40" s="543" t="s">
        <v>976</v>
      </c>
      <c r="E40" s="543"/>
      <c r="F40" s="543"/>
      <c r="G40" s="543"/>
      <c r="H40" s="543"/>
      <c r="I40" s="447" t="s">
        <v>132</v>
      </c>
      <c r="J40" s="545" t="s">
        <v>234</v>
      </c>
      <c r="K40" s="545" t="s">
        <v>267</v>
      </c>
      <c r="L40" s="447" t="s">
        <v>614</v>
      </c>
      <c r="M40" s="447" t="s">
        <v>1223</v>
      </c>
      <c r="N40" s="521" t="s">
        <v>40</v>
      </c>
      <c r="O40" s="543" t="s">
        <v>372</v>
      </c>
      <c r="P40" s="545" t="s">
        <v>231</v>
      </c>
      <c r="Q40" s="545" t="s">
        <v>343</v>
      </c>
      <c r="R40" s="521">
        <v>285</v>
      </c>
      <c r="S40" s="521">
        <v>600</v>
      </c>
      <c r="T40" s="383">
        <v>667</v>
      </c>
      <c r="U40" s="383">
        <v>10000000</v>
      </c>
      <c r="V40" s="377">
        <v>0</v>
      </c>
      <c r="W40" s="377">
        <v>0</v>
      </c>
      <c r="X40" s="377">
        <v>0</v>
      </c>
      <c r="Y40" s="378">
        <f>X40/T40</f>
        <v>0</v>
      </c>
      <c r="Z40" s="377">
        <v>0</v>
      </c>
      <c r="AA40" s="377">
        <v>0</v>
      </c>
      <c r="AB40" s="377">
        <v>0</v>
      </c>
      <c r="AC40" s="378">
        <f t="shared" si="28"/>
        <v>0</v>
      </c>
      <c r="AD40" s="911">
        <v>183</v>
      </c>
      <c r="AE40" s="911">
        <v>143</v>
      </c>
      <c r="AF40" s="911">
        <f>AE40</f>
        <v>143</v>
      </c>
      <c r="AG40" s="546">
        <f t="shared" si="24"/>
        <v>0.50175438596491229</v>
      </c>
      <c r="AH40" s="546">
        <f t="shared" si="25"/>
        <v>0.23833333333333334</v>
      </c>
      <c r="AI40" s="546">
        <f t="shared" si="20"/>
        <v>0.2143928035982009</v>
      </c>
      <c r="AJ40" s="445">
        <v>425</v>
      </c>
      <c r="AK40" s="499">
        <v>341</v>
      </c>
      <c r="AL40" s="911">
        <v>345</v>
      </c>
      <c r="AM40" s="908">
        <f t="shared" si="26"/>
        <v>1.2105263157894737</v>
      </c>
      <c r="AN40" s="358">
        <f t="shared" si="27"/>
        <v>0.57499999999999996</v>
      </c>
      <c r="AO40" s="358">
        <f t="shared" si="31"/>
        <v>0.51724137931034486</v>
      </c>
      <c r="AP40" s="357">
        <v>3587595.44</v>
      </c>
      <c r="AQ40" s="358">
        <f t="shared" si="21"/>
        <v>0.35875954399999999</v>
      </c>
      <c r="AR40" s="357">
        <v>2515209.25</v>
      </c>
      <c r="AS40" s="358">
        <f t="shared" si="22"/>
        <v>0.25152092500000001</v>
      </c>
      <c r="AT40" s="1191">
        <v>546</v>
      </c>
      <c r="AU40" s="1192">
        <v>440</v>
      </c>
      <c r="AV40" s="1074">
        <v>456</v>
      </c>
      <c r="AW40" s="874">
        <f t="shared" si="15"/>
        <v>1.6</v>
      </c>
      <c r="AX40" s="361">
        <f t="shared" si="14"/>
        <v>0.76</v>
      </c>
      <c r="AY40" s="361">
        <f t="shared" si="23"/>
        <v>0.68365817091454273</v>
      </c>
      <c r="AZ40" s="359">
        <v>4337212.88</v>
      </c>
      <c r="BA40" s="361">
        <f t="shared" si="29"/>
        <v>0.43372128799999998</v>
      </c>
      <c r="BB40" s="359">
        <v>3433089.71</v>
      </c>
      <c r="BC40" s="361">
        <f t="shared" si="30"/>
        <v>0.34330897100000002</v>
      </c>
      <c r="BD40" s="360"/>
      <c r="BE40" s="360"/>
      <c r="BF40" s="360"/>
      <c r="BG40" s="360"/>
      <c r="BH40" s="360"/>
      <c r="BI40" s="360"/>
      <c r="BJ40" s="360"/>
      <c r="BK40" s="360"/>
      <c r="BL40" s="360"/>
      <c r="BM40" s="360"/>
      <c r="BN40" s="360"/>
      <c r="BO40" s="360"/>
      <c r="BP40" s="360"/>
      <c r="BQ40" s="360"/>
      <c r="BR40" s="360"/>
      <c r="BS40" s="360"/>
      <c r="BT40" s="360"/>
      <c r="BU40" s="360"/>
      <c r="BV40" s="360"/>
      <c r="BW40" s="360"/>
      <c r="BX40" s="538"/>
    </row>
    <row r="41" spans="1:76" s="363" customFormat="1" ht="27" customHeight="1" x14ac:dyDescent="0.2">
      <c r="A41" s="937">
        <v>4</v>
      </c>
      <c r="B41" s="1028" t="s">
        <v>970</v>
      </c>
      <c r="C41" s="689" t="s">
        <v>679</v>
      </c>
      <c r="D41" s="689" t="s">
        <v>976</v>
      </c>
      <c r="E41" s="689"/>
      <c r="F41" s="689"/>
      <c r="G41" s="689"/>
      <c r="H41" s="689"/>
      <c r="I41" s="915" t="s">
        <v>123</v>
      </c>
      <c r="J41" s="916" t="s">
        <v>234</v>
      </c>
      <c r="K41" s="916" t="s">
        <v>268</v>
      </c>
      <c r="L41" s="915" t="s">
        <v>290</v>
      </c>
      <c r="M41" s="915"/>
      <c r="N41" s="917" t="s">
        <v>1252</v>
      </c>
      <c r="O41" s="689" t="s">
        <v>1261</v>
      </c>
      <c r="P41" s="916" t="s">
        <v>231</v>
      </c>
      <c r="Q41" s="916" t="s">
        <v>343</v>
      </c>
      <c r="R41" s="917">
        <v>700</v>
      </c>
      <c r="S41" s="917">
        <v>1200</v>
      </c>
      <c r="T41" s="912">
        <v>1200</v>
      </c>
      <c r="U41" s="912">
        <v>1005500</v>
      </c>
      <c r="V41" s="600"/>
      <c r="W41" s="600"/>
      <c r="X41" s="600"/>
      <c r="Y41" s="914"/>
      <c r="Z41" s="600"/>
      <c r="AA41" s="600"/>
      <c r="AB41" s="600"/>
      <c r="AC41" s="914">
        <f t="shared" si="28"/>
        <v>0</v>
      </c>
      <c r="AD41" s="547"/>
      <c r="AE41" s="547"/>
      <c r="AF41" s="547"/>
      <c r="AG41" s="914">
        <f t="shared" si="24"/>
        <v>0</v>
      </c>
      <c r="AH41" s="914">
        <f t="shared" si="25"/>
        <v>0</v>
      </c>
      <c r="AI41" s="914">
        <f t="shared" si="20"/>
        <v>0</v>
      </c>
      <c r="AJ41" s="547"/>
      <c r="AK41" s="547"/>
      <c r="AL41" s="547"/>
      <c r="AM41" s="908">
        <f t="shared" si="26"/>
        <v>0</v>
      </c>
      <c r="AN41" s="908">
        <f t="shared" si="27"/>
        <v>0</v>
      </c>
      <c r="AO41" s="908">
        <f t="shared" si="31"/>
        <v>0</v>
      </c>
      <c r="AP41" s="907"/>
      <c r="AQ41" s="908"/>
      <c r="AR41" s="907"/>
      <c r="AS41" s="908"/>
      <c r="AT41" s="1193">
        <v>17</v>
      </c>
      <c r="AU41" s="1193">
        <v>0</v>
      </c>
      <c r="AV41" s="1174">
        <v>2</v>
      </c>
      <c r="AW41" s="919">
        <f t="shared" si="15"/>
        <v>2.8571428571428571E-3</v>
      </c>
      <c r="AX41" s="908">
        <f t="shared" si="14"/>
        <v>1.6666666666666668E-3</v>
      </c>
      <c r="AY41" s="908">
        <f t="shared" si="23"/>
        <v>1.6666666666666668E-3</v>
      </c>
      <c r="AZ41" s="907"/>
      <c r="BA41" s="908">
        <f t="shared" si="29"/>
        <v>0</v>
      </c>
      <c r="BB41" s="907"/>
      <c r="BC41" s="908">
        <f t="shared" si="30"/>
        <v>0</v>
      </c>
      <c r="BD41" s="790"/>
      <c r="BE41" s="790"/>
      <c r="BF41" s="790"/>
      <c r="BG41" s="790"/>
      <c r="BH41" s="790"/>
      <c r="BI41" s="790"/>
      <c r="BJ41" s="790"/>
      <c r="BK41" s="790"/>
      <c r="BL41" s="790"/>
      <c r="BM41" s="790"/>
      <c r="BN41" s="790"/>
      <c r="BO41" s="790"/>
      <c r="BP41" s="790"/>
      <c r="BQ41" s="790"/>
      <c r="BR41" s="790"/>
      <c r="BS41" s="790"/>
      <c r="BT41" s="790"/>
      <c r="BU41" s="790"/>
      <c r="BV41" s="790"/>
      <c r="BW41" s="790"/>
      <c r="BX41" s="938" t="s">
        <v>1242</v>
      </c>
    </row>
    <row r="42" spans="1:76" s="191" customFormat="1" ht="121.5" customHeight="1" x14ac:dyDescent="0.2">
      <c r="A42" s="580">
        <v>4</v>
      </c>
      <c r="B42" s="173" t="s">
        <v>970</v>
      </c>
      <c r="C42" s="502" t="s">
        <v>679</v>
      </c>
      <c r="D42" s="502" t="s">
        <v>976</v>
      </c>
      <c r="E42" s="502"/>
      <c r="F42" s="502"/>
      <c r="G42" s="649"/>
      <c r="H42" s="649"/>
      <c r="I42" s="593" t="s">
        <v>1151</v>
      </c>
      <c r="J42" s="594" t="s">
        <v>1094</v>
      </c>
      <c r="K42" s="594" t="s">
        <v>268</v>
      </c>
      <c r="L42" s="446" t="s">
        <v>634</v>
      </c>
      <c r="M42" s="446"/>
      <c r="N42" s="520" t="s">
        <v>38</v>
      </c>
      <c r="O42" s="502" t="s">
        <v>412</v>
      </c>
      <c r="P42" s="594" t="s">
        <v>231</v>
      </c>
      <c r="Q42" s="576" t="s">
        <v>343</v>
      </c>
      <c r="R42" s="597">
        <f>SUM(R43:R44)</f>
        <v>540</v>
      </c>
      <c r="S42" s="597">
        <f>SUM(S43:S44)</f>
        <v>740</v>
      </c>
      <c r="T42" s="437">
        <f>SUM(T43:T44)</f>
        <v>740</v>
      </c>
      <c r="U42" s="455"/>
      <c r="V42" s="437">
        <f t="shared" ref="V42:AF42" si="32">SUM(V43:V44)</f>
        <v>0</v>
      </c>
      <c r="W42" s="437">
        <f t="shared" si="32"/>
        <v>0</v>
      </c>
      <c r="X42" s="912">
        <f t="shared" si="32"/>
        <v>0</v>
      </c>
      <c r="Y42" s="912">
        <f t="shared" si="32"/>
        <v>0</v>
      </c>
      <c r="Z42" s="437">
        <f t="shared" si="32"/>
        <v>740</v>
      </c>
      <c r="AA42" s="437">
        <f t="shared" si="32"/>
        <v>0</v>
      </c>
      <c r="AB42" s="912">
        <f t="shared" si="32"/>
        <v>0</v>
      </c>
      <c r="AC42" s="912">
        <f t="shared" si="32"/>
        <v>0</v>
      </c>
      <c r="AD42" s="437">
        <f t="shared" si="32"/>
        <v>740</v>
      </c>
      <c r="AE42" s="437">
        <f t="shared" si="32"/>
        <v>167</v>
      </c>
      <c r="AF42" s="912">
        <f t="shared" si="32"/>
        <v>167</v>
      </c>
      <c r="AG42" s="546">
        <f t="shared" si="24"/>
        <v>0.30925925925925923</v>
      </c>
      <c r="AH42" s="546">
        <f t="shared" si="25"/>
        <v>0.22567567567567567</v>
      </c>
      <c r="AI42" s="546">
        <f t="shared" si="20"/>
        <v>0.22567567567567567</v>
      </c>
      <c r="AJ42" s="188">
        <f>SUM(AJ43:AJ44)</f>
        <v>740</v>
      </c>
      <c r="AK42" s="443">
        <f>SUM(AK43:AK44)</f>
        <v>503</v>
      </c>
      <c r="AL42" s="188">
        <f>SUM(AL43:AL44)</f>
        <v>503</v>
      </c>
      <c r="AM42" s="358">
        <f t="shared" si="26"/>
        <v>0.93148148148148147</v>
      </c>
      <c r="AN42" s="358">
        <f t="shared" si="27"/>
        <v>0.67972972972972978</v>
      </c>
      <c r="AO42" s="358">
        <f t="shared" si="31"/>
        <v>0.67972972972972978</v>
      </c>
      <c r="AP42" s="357"/>
      <c r="AQ42" s="358" t="e">
        <f t="shared" ref="AQ42:AQ69" si="33">AP42/U42</f>
        <v>#DIV/0!</v>
      </c>
      <c r="AR42" s="357"/>
      <c r="AS42" s="358" t="e">
        <f t="shared" ref="AS42:AS69" si="34">AR42/U42</f>
        <v>#DIV/0!</v>
      </c>
      <c r="AT42" s="1068">
        <f>SUM(AT43:AT44)</f>
        <v>740</v>
      </c>
      <c r="AU42" s="600">
        <f>SUM(AU43:AU44)</f>
        <v>0</v>
      </c>
      <c r="AV42" s="910">
        <f>SUM(AV43:AV44)</f>
        <v>892</v>
      </c>
      <c r="AW42" s="908">
        <f t="shared" si="15"/>
        <v>1.6518518518518519</v>
      </c>
      <c r="AX42" s="358">
        <f t="shared" si="14"/>
        <v>1.2054054054054053</v>
      </c>
      <c r="AY42" s="1165">
        <f t="shared" si="23"/>
        <v>1.2054054054054053</v>
      </c>
      <c r="AZ42" s="357"/>
      <c r="BA42" s="358" t="e">
        <f t="shared" si="29"/>
        <v>#DIV/0!</v>
      </c>
      <c r="BB42" s="357"/>
      <c r="BC42" s="358" t="e">
        <f t="shared" si="30"/>
        <v>#DIV/0!</v>
      </c>
      <c r="BD42" s="189"/>
      <c r="BE42" s="189"/>
      <c r="BF42" s="189"/>
      <c r="BG42" s="189"/>
      <c r="BH42" s="189"/>
      <c r="BI42" s="189"/>
      <c r="BJ42" s="189"/>
      <c r="BK42" s="189"/>
      <c r="BL42" s="189"/>
      <c r="BM42" s="189"/>
      <c r="BN42" s="189"/>
      <c r="BO42" s="189"/>
      <c r="BP42" s="189"/>
      <c r="BQ42" s="189"/>
      <c r="BR42" s="189"/>
      <c r="BS42" s="189"/>
      <c r="BT42" s="189"/>
      <c r="BU42" s="189"/>
      <c r="BV42" s="189"/>
      <c r="BW42" s="189"/>
      <c r="BX42" s="904" t="s">
        <v>1440</v>
      </c>
    </row>
    <row r="43" spans="1:76" s="191" customFormat="1" ht="54" customHeight="1" x14ac:dyDescent="0.2">
      <c r="A43" s="541">
        <v>4</v>
      </c>
      <c r="B43" s="542" t="s">
        <v>970</v>
      </c>
      <c r="C43" s="543" t="s">
        <v>679</v>
      </c>
      <c r="D43" s="543" t="s">
        <v>976</v>
      </c>
      <c r="E43" s="543"/>
      <c r="F43" s="543"/>
      <c r="G43" s="543"/>
      <c r="H43" s="543"/>
      <c r="I43" s="447" t="s">
        <v>126</v>
      </c>
      <c r="J43" s="545" t="s">
        <v>1094</v>
      </c>
      <c r="K43" s="545" t="s">
        <v>268</v>
      </c>
      <c r="L43" s="447" t="s">
        <v>634</v>
      </c>
      <c r="M43" s="447" t="s">
        <v>1223</v>
      </c>
      <c r="N43" s="521" t="s">
        <v>38</v>
      </c>
      <c r="O43" s="543" t="s">
        <v>412</v>
      </c>
      <c r="P43" s="545" t="s">
        <v>231</v>
      </c>
      <c r="Q43" s="545" t="s">
        <v>343</v>
      </c>
      <c r="R43" s="521">
        <v>40</v>
      </c>
      <c r="S43" s="521">
        <v>40</v>
      </c>
      <c r="T43" s="383">
        <v>40</v>
      </c>
      <c r="U43" s="383">
        <v>240000</v>
      </c>
      <c r="V43" s="377">
        <v>0</v>
      </c>
      <c r="W43" s="377">
        <v>0</v>
      </c>
      <c r="X43" s="377">
        <v>0</v>
      </c>
      <c r="Y43" s="378">
        <f>X43/T43</f>
        <v>0</v>
      </c>
      <c r="Z43" s="377">
        <v>40</v>
      </c>
      <c r="AA43" s="377">
        <v>0</v>
      </c>
      <c r="AB43" s="377">
        <v>0</v>
      </c>
      <c r="AC43" s="378">
        <f>AB43/T43</f>
        <v>0</v>
      </c>
      <c r="AD43" s="911">
        <v>40</v>
      </c>
      <c r="AE43" s="911">
        <v>0</v>
      </c>
      <c r="AF43" s="911">
        <v>0</v>
      </c>
      <c r="AG43" s="914">
        <f t="shared" si="24"/>
        <v>0</v>
      </c>
      <c r="AH43" s="914">
        <f t="shared" si="25"/>
        <v>0</v>
      </c>
      <c r="AI43" s="914">
        <f t="shared" si="20"/>
        <v>0</v>
      </c>
      <c r="AJ43" s="911">
        <v>40</v>
      </c>
      <c r="AK43" s="547">
        <v>24</v>
      </c>
      <c r="AL43" s="913">
        <v>24</v>
      </c>
      <c r="AM43" s="914">
        <f t="shared" si="26"/>
        <v>0.6</v>
      </c>
      <c r="AN43" s="908">
        <f t="shared" si="27"/>
        <v>0.6</v>
      </c>
      <c r="AO43" s="908">
        <f t="shared" si="31"/>
        <v>0.6</v>
      </c>
      <c r="AP43" s="907">
        <v>400000</v>
      </c>
      <c r="AQ43" s="908">
        <f t="shared" si="33"/>
        <v>1.6666666666666667</v>
      </c>
      <c r="AR43" s="907">
        <v>76264.649999999994</v>
      </c>
      <c r="AS43" s="908">
        <f t="shared" si="34"/>
        <v>0.31776937499999997</v>
      </c>
      <c r="AT43" s="1081">
        <v>40</v>
      </c>
      <c r="AU43" s="377">
        <v>0</v>
      </c>
      <c r="AV43" s="913">
        <v>49</v>
      </c>
      <c r="AW43" s="874">
        <f t="shared" si="15"/>
        <v>1.2250000000000001</v>
      </c>
      <c r="AX43" s="361">
        <f t="shared" si="14"/>
        <v>1.2250000000000001</v>
      </c>
      <c r="AY43" s="361">
        <f t="shared" si="23"/>
        <v>1.2250000000000001</v>
      </c>
      <c r="AZ43" s="359">
        <v>240000</v>
      </c>
      <c r="BA43" s="361">
        <f t="shared" si="29"/>
        <v>1</v>
      </c>
      <c r="BB43" s="359">
        <v>138347.82</v>
      </c>
      <c r="BC43" s="361">
        <f t="shared" si="30"/>
        <v>0.57644925000000002</v>
      </c>
      <c r="BD43" s="909"/>
      <c r="BE43" s="909"/>
      <c r="BF43" s="909"/>
      <c r="BG43" s="909"/>
      <c r="BH43" s="909"/>
      <c r="BI43" s="909"/>
      <c r="BJ43" s="909"/>
      <c r="BK43" s="909"/>
      <c r="BL43" s="909"/>
      <c r="BM43" s="909"/>
      <c r="BN43" s="909"/>
      <c r="BO43" s="909"/>
      <c r="BP43" s="909"/>
      <c r="BQ43" s="909"/>
      <c r="BR43" s="909"/>
      <c r="BS43" s="909"/>
      <c r="BT43" s="909"/>
      <c r="BU43" s="909"/>
      <c r="BV43" s="909"/>
      <c r="BW43" s="909"/>
      <c r="BX43" s="538"/>
    </row>
    <row r="44" spans="1:76" s="191" customFormat="1" ht="54" customHeight="1" x14ac:dyDescent="0.2">
      <c r="A44" s="541">
        <v>4</v>
      </c>
      <c r="B44" s="542" t="s">
        <v>970</v>
      </c>
      <c r="C44" s="543" t="s">
        <v>679</v>
      </c>
      <c r="D44" s="543" t="s">
        <v>976</v>
      </c>
      <c r="E44" s="543"/>
      <c r="F44" s="543"/>
      <c r="G44" s="543"/>
      <c r="H44" s="543"/>
      <c r="I44" s="447" t="s">
        <v>127</v>
      </c>
      <c r="J44" s="545" t="s">
        <v>1094</v>
      </c>
      <c r="K44" s="545" t="s">
        <v>268</v>
      </c>
      <c r="L44" s="447" t="s">
        <v>634</v>
      </c>
      <c r="M44" s="447" t="s">
        <v>1223</v>
      </c>
      <c r="N44" s="521" t="s">
        <v>38</v>
      </c>
      <c r="O44" s="543" t="s">
        <v>412</v>
      </c>
      <c r="P44" s="545" t="s">
        <v>231</v>
      </c>
      <c r="Q44" s="545" t="s">
        <v>343</v>
      </c>
      <c r="R44" s="521">
        <v>500</v>
      </c>
      <c r="S44" s="521">
        <v>700</v>
      </c>
      <c r="T44" s="383">
        <v>700</v>
      </c>
      <c r="U44" s="383">
        <v>139800</v>
      </c>
      <c r="V44" s="377">
        <v>0</v>
      </c>
      <c r="W44" s="377">
        <v>0</v>
      </c>
      <c r="X44" s="377">
        <v>0</v>
      </c>
      <c r="Y44" s="378">
        <f>X44/T44</f>
        <v>0</v>
      </c>
      <c r="Z44" s="377">
        <v>700</v>
      </c>
      <c r="AA44" s="377">
        <v>0</v>
      </c>
      <c r="AB44" s="377">
        <v>0</v>
      </c>
      <c r="AC44" s="378">
        <f>AB44/T44</f>
        <v>0</v>
      </c>
      <c r="AD44" s="911">
        <v>700</v>
      </c>
      <c r="AE44" s="911">
        <v>167</v>
      </c>
      <c r="AF44" s="911">
        <f>AE44</f>
        <v>167</v>
      </c>
      <c r="AG44" s="914">
        <f t="shared" si="24"/>
        <v>0.33400000000000002</v>
      </c>
      <c r="AH44" s="914">
        <f t="shared" si="25"/>
        <v>0.23857142857142857</v>
      </c>
      <c r="AI44" s="914">
        <f t="shared" si="20"/>
        <v>0.23857142857142857</v>
      </c>
      <c r="AJ44" s="911">
        <v>700</v>
      </c>
      <c r="AK44" s="547">
        <v>479</v>
      </c>
      <c r="AL44" s="913">
        <v>479</v>
      </c>
      <c r="AM44" s="914">
        <f t="shared" si="26"/>
        <v>0.95799999999999996</v>
      </c>
      <c r="AN44" s="908">
        <f t="shared" si="27"/>
        <v>0.68428571428571427</v>
      </c>
      <c r="AO44" s="908">
        <f t="shared" si="31"/>
        <v>0.68428571428571427</v>
      </c>
      <c r="AP44" s="907">
        <v>79800</v>
      </c>
      <c r="AQ44" s="908">
        <f t="shared" si="33"/>
        <v>0.57081545064377681</v>
      </c>
      <c r="AR44" s="907">
        <v>29385.19</v>
      </c>
      <c r="AS44" s="908">
        <f t="shared" si="34"/>
        <v>0.21019449213161659</v>
      </c>
      <c r="AT44" s="1081">
        <v>700</v>
      </c>
      <c r="AU44" s="377">
        <v>0</v>
      </c>
      <c r="AV44" s="913">
        <v>843</v>
      </c>
      <c r="AW44" s="874">
        <f t="shared" si="15"/>
        <v>1.6859999999999999</v>
      </c>
      <c r="AX44" s="361">
        <f t="shared" si="14"/>
        <v>1.2042857142857142</v>
      </c>
      <c r="AY44" s="361">
        <f t="shared" si="23"/>
        <v>1.2042857142857142</v>
      </c>
      <c r="AZ44" s="359">
        <v>139800</v>
      </c>
      <c r="BA44" s="361">
        <f t="shared" si="29"/>
        <v>1</v>
      </c>
      <c r="BB44" s="359">
        <v>70201.25</v>
      </c>
      <c r="BC44" s="361">
        <f t="shared" si="30"/>
        <v>0.50215486409155941</v>
      </c>
      <c r="BD44" s="909"/>
      <c r="BE44" s="909"/>
      <c r="BF44" s="909"/>
      <c r="BG44" s="909"/>
      <c r="BH44" s="909"/>
      <c r="BI44" s="909"/>
      <c r="BJ44" s="909"/>
      <c r="BK44" s="909"/>
      <c r="BL44" s="909"/>
      <c r="BM44" s="909"/>
      <c r="BN44" s="909"/>
      <c r="BO44" s="909"/>
      <c r="BP44" s="909"/>
      <c r="BQ44" s="909"/>
      <c r="BR44" s="909"/>
      <c r="BS44" s="909"/>
      <c r="BT44" s="909"/>
      <c r="BU44" s="909"/>
      <c r="BV44" s="909"/>
      <c r="BW44" s="909"/>
      <c r="BX44" s="538"/>
    </row>
    <row r="45" spans="1:76" s="191" customFormat="1" ht="55.5" customHeight="1" x14ac:dyDescent="0.2">
      <c r="A45" s="580">
        <v>4</v>
      </c>
      <c r="B45" s="905" t="s">
        <v>970</v>
      </c>
      <c r="C45" s="502" t="s">
        <v>679</v>
      </c>
      <c r="D45" s="502" t="s">
        <v>976</v>
      </c>
      <c r="E45" s="502"/>
      <c r="F45" s="502"/>
      <c r="G45" s="649"/>
      <c r="H45" s="649"/>
      <c r="I45" s="593" t="s">
        <v>128</v>
      </c>
      <c r="J45" s="594" t="s">
        <v>1094</v>
      </c>
      <c r="K45" s="594" t="s">
        <v>267</v>
      </c>
      <c r="L45" s="446" t="s">
        <v>635</v>
      </c>
      <c r="M45" s="446"/>
      <c r="N45" s="520" t="s">
        <v>39</v>
      </c>
      <c r="O45" s="502" t="s">
        <v>472</v>
      </c>
      <c r="P45" s="594" t="s">
        <v>231</v>
      </c>
      <c r="Q45" s="576" t="s">
        <v>343</v>
      </c>
      <c r="R45" s="597">
        <v>50</v>
      </c>
      <c r="S45" s="597">
        <v>250</v>
      </c>
      <c r="T45" s="437">
        <v>300</v>
      </c>
      <c r="U45" s="455">
        <v>2250000</v>
      </c>
      <c r="V45" s="524">
        <v>0</v>
      </c>
      <c r="W45" s="524">
        <v>0</v>
      </c>
      <c r="X45" s="600">
        <v>0</v>
      </c>
      <c r="Y45" s="546">
        <f>X45/T45</f>
        <v>0</v>
      </c>
      <c r="Z45" s="524">
        <v>0</v>
      </c>
      <c r="AA45" s="524">
        <v>0</v>
      </c>
      <c r="AB45" s="600">
        <v>0</v>
      </c>
      <c r="AC45" s="546">
        <f>AB45/T45</f>
        <v>0</v>
      </c>
      <c r="AD45" s="443">
        <v>5</v>
      </c>
      <c r="AE45" s="443">
        <v>0</v>
      </c>
      <c r="AF45" s="547">
        <f>AE45</f>
        <v>0</v>
      </c>
      <c r="AG45" s="546">
        <f t="shared" si="24"/>
        <v>0</v>
      </c>
      <c r="AH45" s="546">
        <f t="shared" si="25"/>
        <v>0</v>
      </c>
      <c r="AI45" s="546">
        <f t="shared" si="20"/>
        <v>0</v>
      </c>
      <c r="AJ45" s="1175">
        <v>37</v>
      </c>
      <c r="AK45" s="1175">
        <v>21</v>
      </c>
      <c r="AL45" s="1175">
        <v>27</v>
      </c>
      <c r="AM45" s="1072">
        <f t="shared" si="26"/>
        <v>0.54</v>
      </c>
      <c r="AN45" s="1072">
        <f t="shared" si="27"/>
        <v>0.108</v>
      </c>
      <c r="AO45" s="1072">
        <f t="shared" si="31"/>
        <v>0.09</v>
      </c>
      <c r="AP45" s="1071">
        <v>202705</v>
      </c>
      <c r="AQ45" s="1072">
        <f t="shared" si="33"/>
        <v>9.0091111111111108E-2</v>
      </c>
      <c r="AR45" s="1071">
        <v>120525</v>
      </c>
      <c r="AS45" s="1072">
        <f t="shared" si="34"/>
        <v>5.3566666666666665E-2</v>
      </c>
      <c r="AT45" s="1176">
        <v>90</v>
      </c>
      <c r="AU45" s="1176">
        <v>54</v>
      </c>
      <c r="AV45" s="1071">
        <v>68</v>
      </c>
      <c r="AW45" s="809">
        <f>AU45/R45</f>
        <v>1.08</v>
      </c>
      <c r="AX45" s="358">
        <f>AU45/S45</f>
        <v>0.216</v>
      </c>
      <c r="AY45" s="358">
        <f>AU45/T45</f>
        <v>0.18</v>
      </c>
      <c r="AZ45" s="357">
        <v>494040</v>
      </c>
      <c r="BA45" s="358">
        <f t="shared" si="29"/>
        <v>0.21957333333333334</v>
      </c>
      <c r="BB45" s="357">
        <v>293855</v>
      </c>
      <c r="BC45" s="358">
        <f t="shared" si="30"/>
        <v>0.13060222222222223</v>
      </c>
      <c r="BD45" s="189"/>
      <c r="BE45" s="189"/>
      <c r="BF45" s="189"/>
      <c r="BG45" s="189"/>
      <c r="BH45" s="189"/>
      <c r="BI45" s="189"/>
      <c r="BJ45" s="189"/>
      <c r="BK45" s="189"/>
      <c r="BL45" s="189"/>
      <c r="BM45" s="189"/>
      <c r="BN45" s="189"/>
      <c r="BO45" s="189"/>
      <c r="BP45" s="189"/>
      <c r="BQ45" s="189"/>
      <c r="BR45" s="189"/>
      <c r="BS45" s="189"/>
      <c r="BT45" s="189"/>
      <c r="BU45" s="189"/>
      <c r="BV45" s="189"/>
      <c r="BW45" s="189"/>
      <c r="BX45" s="904" t="s">
        <v>1442</v>
      </c>
    </row>
    <row r="46" spans="1:76" s="191" customFormat="1" ht="30.6" customHeight="1" x14ac:dyDescent="0.2">
      <c r="A46" s="580">
        <v>4</v>
      </c>
      <c r="B46" s="905" t="s">
        <v>970</v>
      </c>
      <c r="C46" s="502" t="s">
        <v>679</v>
      </c>
      <c r="D46" s="502" t="s">
        <v>976</v>
      </c>
      <c r="E46" s="502"/>
      <c r="F46" s="502"/>
      <c r="G46" s="649"/>
      <c r="H46" s="649"/>
      <c r="I46" s="593" t="s">
        <v>129</v>
      </c>
      <c r="J46" s="594" t="s">
        <v>1094</v>
      </c>
      <c r="K46" s="594" t="s">
        <v>267</v>
      </c>
      <c r="L46" s="446" t="s">
        <v>636</v>
      </c>
      <c r="M46" s="446"/>
      <c r="N46" s="520" t="s">
        <v>215</v>
      </c>
      <c r="O46" s="502" t="s">
        <v>452</v>
      </c>
      <c r="P46" s="594" t="s">
        <v>231</v>
      </c>
      <c r="Q46" s="576" t="s">
        <v>343</v>
      </c>
      <c r="R46" s="597">
        <v>5</v>
      </c>
      <c r="S46" s="597">
        <v>10</v>
      </c>
      <c r="T46" s="437">
        <v>12</v>
      </c>
      <c r="U46" s="455">
        <v>13368147</v>
      </c>
      <c r="V46" s="524">
        <v>0</v>
      </c>
      <c r="W46" s="524">
        <v>0</v>
      </c>
      <c r="X46" s="600">
        <v>0</v>
      </c>
      <c r="Y46" s="546">
        <f>X46/T46</f>
        <v>0</v>
      </c>
      <c r="Z46" s="524">
        <v>0</v>
      </c>
      <c r="AA46" s="524">
        <v>0</v>
      </c>
      <c r="AB46" s="600">
        <v>0</v>
      </c>
      <c r="AC46" s="546">
        <f>AB46/T46</f>
        <v>0</v>
      </c>
      <c r="AD46" s="443">
        <v>0</v>
      </c>
      <c r="AE46" s="443">
        <v>0</v>
      </c>
      <c r="AF46" s="547">
        <f>AE46</f>
        <v>0</v>
      </c>
      <c r="AG46" s="546">
        <f t="shared" si="24"/>
        <v>0</v>
      </c>
      <c r="AH46" s="546">
        <f t="shared" si="25"/>
        <v>0</v>
      </c>
      <c r="AI46" s="546">
        <f t="shared" si="20"/>
        <v>0</v>
      </c>
      <c r="AJ46" s="1175">
        <v>0</v>
      </c>
      <c r="AK46" s="1175">
        <v>0</v>
      </c>
      <c r="AL46" s="1175">
        <v>0</v>
      </c>
      <c r="AM46" s="1072">
        <f t="shared" si="26"/>
        <v>0</v>
      </c>
      <c r="AN46" s="1072">
        <f t="shared" si="27"/>
        <v>0</v>
      </c>
      <c r="AO46" s="1072">
        <f t="shared" si="31"/>
        <v>0</v>
      </c>
      <c r="AP46" s="1071">
        <v>0</v>
      </c>
      <c r="AQ46" s="1072">
        <f t="shared" si="33"/>
        <v>0</v>
      </c>
      <c r="AR46" s="1071">
        <v>0</v>
      </c>
      <c r="AS46" s="1072">
        <f t="shared" si="34"/>
        <v>0</v>
      </c>
      <c r="AT46" s="1176">
        <v>13</v>
      </c>
      <c r="AU46" s="1176">
        <v>0</v>
      </c>
      <c r="AV46" s="1071">
        <v>0</v>
      </c>
      <c r="AW46" s="809">
        <f>AU46/R46</f>
        <v>0</v>
      </c>
      <c r="AX46" s="908">
        <f>AU46/S46</f>
        <v>0</v>
      </c>
      <c r="AY46" s="908">
        <f>AU46/T46</f>
        <v>0</v>
      </c>
      <c r="AZ46" s="907">
        <v>6428732.9500000002</v>
      </c>
      <c r="BA46" s="358">
        <f t="shared" si="29"/>
        <v>0.48089933107408228</v>
      </c>
      <c r="BB46" s="357">
        <v>0</v>
      </c>
      <c r="BC46" s="358">
        <f t="shared" si="30"/>
        <v>0</v>
      </c>
      <c r="BD46" s="189"/>
      <c r="BE46" s="189"/>
      <c r="BF46" s="189"/>
      <c r="BG46" s="189"/>
      <c r="BH46" s="189"/>
      <c r="BI46" s="189"/>
      <c r="BJ46" s="189"/>
      <c r="BK46" s="189"/>
      <c r="BL46" s="189"/>
      <c r="BM46" s="189"/>
      <c r="BN46" s="189"/>
      <c r="BO46" s="189"/>
      <c r="BP46" s="189"/>
      <c r="BQ46" s="189"/>
      <c r="BR46" s="189"/>
      <c r="BS46" s="189"/>
      <c r="BT46" s="189"/>
      <c r="BU46" s="189"/>
      <c r="BV46" s="189"/>
      <c r="BW46" s="189"/>
      <c r="BX46" s="426"/>
    </row>
    <row r="47" spans="1:76" s="191" customFormat="1" ht="57" customHeight="1" x14ac:dyDescent="0.2">
      <c r="A47" s="580">
        <v>4</v>
      </c>
      <c r="B47" s="173" t="s">
        <v>970</v>
      </c>
      <c r="C47" s="502" t="s">
        <v>679</v>
      </c>
      <c r="D47" s="502" t="s">
        <v>976</v>
      </c>
      <c r="E47" s="502"/>
      <c r="F47" s="502"/>
      <c r="G47" s="649"/>
      <c r="H47" s="649"/>
      <c r="I47" s="593" t="s">
        <v>130</v>
      </c>
      <c r="J47" s="594" t="s">
        <v>1094</v>
      </c>
      <c r="K47" s="594" t="s">
        <v>267</v>
      </c>
      <c r="L47" s="446" t="s">
        <v>637</v>
      </c>
      <c r="M47" s="446"/>
      <c r="N47" s="520" t="s">
        <v>216</v>
      </c>
      <c r="O47" s="502" t="s">
        <v>452</v>
      </c>
      <c r="P47" s="594" t="s">
        <v>231</v>
      </c>
      <c r="Q47" s="576" t="s">
        <v>343</v>
      </c>
      <c r="R47" s="917">
        <v>1</v>
      </c>
      <c r="S47" s="917">
        <v>3</v>
      </c>
      <c r="T47" s="437">
        <v>4</v>
      </c>
      <c r="U47" s="455">
        <v>5000000</v>
      </c>
      <c r="V47" s="524">
        <v>0</v>
      </c>
      <c r="W47" s="524">
        <v>0</v>
      </c>
      <c r="X47" s="600">
        <v>0</v>
      </c>
      <c r="Y47" s="546">
        <f>X47/T47</f>
        <v>0</v>
      </c>
      <c r="Z47" s="524">
        <v>0</v>
      </c>
      <c r="AA47" s="524">
        <v>0</v>
      </c>
      <c r="AB47" s="600">
        <v>0</v>
      </c>
      <c r="AC47" s="546">
        <f>AB47/T47</f>
        <v>0</v>
      </c>
      <c r="AD47" s="443">
        <v>0</v>
      </c>
      <c r="AE47" s="443">
        <v>0</v>
      </c>
      <c r="AF47" s="547">
        <f>AE47</f>
        <v>0</v>
      </c>
      <c r="AG47" s="546">
        <f t="shared" si="24"/>
        <v>0</v>
      </c>
      <c r="AH47" s="546">
        <f t="shared" si="25"/>
        <v>0</v>
      </c>
      <c r="AI47" s="546">
        <f t="shared" si="20"/>
        <v>0</v>
      </c>
      <c r="AJ47" s="1175">
        <v>1</v>
      </c>
      <c r="AK47" s="1175">
        <v>0</v>
      </c>
      <c r="AL47" s="1175">
        <v>0</v>
      </c>
      <c r="AM47" s="1072">
        <f t="shared" si="26"/>
        <v>0</v>
      </c>
      <c r="AN47" s="1072">
        <f t="shared" si="27"/>
        <v>0</v>
      </c>
      <c r="AO47" s="1072">
        <f t="shared" si="31"/>
        <v>0</v>
      </c>
      <c r="AP47" s="1071">
        <v>137025</v>
      </c>
      <c r="AQ47" s="1072">
        <f t="shared" si="33"/>
        <v>2.7404999999999999E-2</v>
      </c>
      <c r="AR47" s="1071">
        <v>0</v>
      </c>
      <c r="AS47" s="1072">
        <f t="shared" si="34"/>
        <v>0</v>
      </c>
      <c r="AT47" s="1176">
        <v>1</v>
      </c>
      <c r="AU47" s="1176">
        <v>0</v>
      </c>
      <c r="AV47" s="1071">
        <v>0</v>
      </c>
      <c r="AW47" s="809">
        <f>AU47/R47</f>
        <v>0</v>
      </c>
      <c r="AX47" s="358">
        <f>AU47/S47</f>
        <v>0</v>
      </c>
      <c r="AY47" s="358">
        <f>AU47/T47</f>
        <v>0</v>
      </c>
      <c r="AZ47" s="907">
        <v>137025</v>
      </c>
      <c r="BA47" s="358">
        <f t="shared" si="29"/>
        <v>2.7404999999999999E-2</v>
      </c>
      <c r="BB47" s="907">
        <v>0</v>
      </c>
      <c r="BC47" s="358">
        <f t="shared" si="30"/>
        <v>0</v>
      </c>
      <c r="BD47" s="189"/>
      <c r="BE47" s="189"/>
      <c r="BF47" s="189"/>
      <c r="BG47" s="189"/>
      <c r="BH47" s="189"/>
      <c r="BI47" s="189"/>
      <c r="BJ47" s="189"/>
      <c r="BK47" s="189"/>
      <c r="BL47" s="189"/>
      <c r="BM47" s="189"/>
      <c r="BN47" s="189"/>
      <c r="BO47" s="189"/>
      <c r="BP47" s="189"/>
      <c r="BQ47" s="189"/>
      <c r="BR47" s="189"/>
      <c r="BS47" s="189"/>
      <c r="BT47" s="189"/>
      <c r="BU47" s="189"/>
      <c r="BV47" s="189"/>
      <c r="BW47" s="189"/>
      <c r="BX47" s="904" t="s">
        <v>1361</v>
      </c>
    </row>
    <row r="48" spans="1:76" s="191" customFormat="1" ht="56.45" customHeight="1" x14ac:dyDescent="0.2">
      <c r="A48" s="575">
        <v>4</v>
      </c>
      <c r="B48" s="9" t="s">
        <v>970</v>
      </c>
      <c r="C48" s="502" t="s">
        <v>679</v>
      </c>
      <c r="D48" s="502" t="s">
        <v>976</v>
      </c>
      <c r="E48" s="502"/>
      <c r="F48" s="502"/>
      <c r="G48" s="502"/>
      <c r="H48" s="502"/>
      <c r="I48" s="915" t="s">
        <v>482</v>
      </c>
      <c r="J48" s="916" t="s">
        <v>1174</v>
      </c>
      <c r="K48" s="916" t="s">
        <v>268</v>
      </c>
      <c r="L48" s="446" t="s">
        <v>625</v>
      </c>
      <c r="M48" s="446"/>
      <c r="N48" s="1048" t="s">
        <v>1142</v>
      </c>
      <c r="O48" s="502" t="s">
        <v>1143</v>
      </c>
      <c r="P48" s="916" t="s">
        <v>231</v>
      </c>
      <c r="Q48" s="576" t="s">
        <v>343</v>
      </c>
      <c r="R48" s="596">
        <f>SUM(R50:R51)</f>
        <v>27.9</v>
      </c>
      <c r="S48" s="596">
        <f>SUM(S50:S51)</f>
        <v>56.2</v>
      </c>
      <c r="T48" s="572">
        <v>78</v>
      </c>
      <c r="U48" s="912"/>
      <c r="V48" s="524"/>
      <c r="W48" s="524"/>
      <c r="X48" s="600"/>
      <c r="Y48" s="914"/>
      <c r="Z48" s="573">
        <f t="shared" ref="Z48:AF48" si="35">SUM(Z49:Z51)</f>
        <v>0</v>
      </c>
      <c r="AA48" s="573">
        <f t="shared" si="35"/>
        <v>0</v>
      </c>
      <c r="AB48" s="599">
        <f t="shared" si="35"/>
        <v>0</v>
      </c>
      <c r="AC48" s="599">
        <f t="shared" si="35"/>
        <v>0</v>
      </c>
      <c r="AD48" s="573">
        <f t="shared" si="35"/>
        <v>2.86</v>
      </c>
      <c r="AE48" s="573">
        <f t="shared" si="35"/>
        <v>0.39</v>
      </c>
      <c r="AF48" s="599">
        <f t="shared" si="35"/>
        <v>0.39</v>
      </c>
      <c r="AG48" s="914">
        <f t="shared" si="24"/>
        <v>1.3978494623655914E-2</v>
      </c>
      <c r="AH48" s="914">
        <f t="shared" si="25"/>
        <v>6.9395017793594301E-3</v>
      </c>
      <c r="AI48" s="914">
        <f t="shared" si="20"/>
        <v>5.0000000000000001E-3</v>
      </c>
      <c r="AJ48" s="1177">
        <f>SUM(AJ49:AJ51)</f>
        <v>15.850000000000001</v>
      </c>
      <c r="AK48" s="1177">
        <f>SUM(AK49:AK51)</f>
        <v>3.22</v>
      </c>
      <c r="AL48" s="1177">
        <f>AK49+AL50+AL51</f>
        <v>10.06</v>
      </c>
      <c r="AM48" s="1072">
        <f t="shared" si="26"/>
        <v>0.360573476702509</v>
      </c>
      <c r="AN48" s="1072">
        <f t="shared" si="27"/>
        <v>0.1790035587188612</v>
      </c>
      <c r="AO48" s="1072">
        <f t="shared" si="31"/>
        <v>0.12897435897435899</v>
      </c>
      <c r="AP48" s="1071"/>
      <c r="AQ48" s="1072" t="e">
        <f t="shared" si="33"/>
        <v>#DIV/0!</v>
      </c>
      <c r="AR48" s="1071"/>
      <c r="AS48" s="1072" t="e">
        <f t="shared" si="34"/>
        <v>#DIV/0!</v>
      </c>
      <c r="AT48" s="1178">
        <f>SUM(AT49:AT51)</f>
        <v>63.089999999999996</v>
      </c>
      <c r="AU48" s="1179">
        <f>SUM(AU49:AU51)</f>
        <v>12.36</v>
      </c>
      <c r="AV48" s="1178">
        <f>SUM(AV49:AV51)</f>
        <v>26.31</v>
      </c>
      <c r="AW48" s="908">
        <f>AV48/R48</f>
        <v>0.94301075268817203</v>
      </c>
      <c r="AX48" s="908">
        <f>AV48/S48</f>
        <v>0.46814946619217079</v>
      </c>
      <c r="AY48" s="908">
        <f>AV48/T48</f>
        <v>0.33730769230769231</v>
      </c>
      <c r="AZ48" s="547"/>
      <c r="BA48" s="908" t="e">
        <f t="shared" si="29"/>
        <v>#DIV/0!</v>
      </c>
      <c r="BB48" s="547"/>
      <c r="BC48" s="908" t="e">
        <f t="shared" si="30"/>
        <v>#DIV/0!</v>
      </c>
      <c r="BD48" s="189"/>
      <c r="BE48" s="189"/>
      <c r="BF48" s="189"/>
      <c r="BG48" s="189"/>
      <c r="BH48" s="189"/>
      <c r="BI48" s="189"/>
      <c r="BJ48" s="189"/>
      <c r="BK48" s="189"/>
      <c r="BL48" s="189"/>
      <c r="BM48" s="189"/>
      <c r="BN48" s="189"/>
      <c r="BO48" s="189"/>
      <c r="BP48" s="189"/>
      <c r="BQ48" s="189"/>
      <c r="BR48" s="189"/>
      <c r="BS48" s="189"/>
      <c r="BT48" s="189"/>
      <c r="BU48" s="189"/>
      <c r="BV48" s="189"/>
      <c r="BW48" s="189"/>
      <c r="BX48" s="841"/>
    </row>
    <row r="49" spans="1:76" s="191" customFormat="1" ht="41.25" customHeight="1" x14ac:dyDescent="0.2">
      <c r="A49" s="541">
        <v>4</v>
      </c>
      <c r="B49" s="542" t="s">
        <v>970</v>
      </c>
      <c r="C49" s="543" t="s">
        <v>679</v>
      </c>
      <c r="D49" s="543" t="s">
        <v>976</v>
      </c>
      <c r="E49" s="543"/>
      <c r="F49" s="543"/>
      <c r="G49" s="543"/>
      <c r="H49" s="543"/>
      <c r="I49" s="447" t="s">
        <v>121</v>
      </c>
      <c r="J49" s="545" t="s">
        <v>233</v>
      </c>
      <c r="K49" s="545" t="s">
        <v>268</v>
      </c>
      <c r="L49" s="447" t="s">
        <v>625</v>
      </c>
      <c r="M49" s="447" t="s">
        <v>1223</v>
      </c>
      <c r="N49" s="521" t="s">
        <v>1142</v>
      </c>
      <c r="O49" s="543" t="s">
        <v>1143</v>
      </c>
      <c r="P49" s="545" t="s">
        <v>231</v>
      </c>
      <c r="Q49" s="545" t="s">
        <v>343</v>
      </c>
      <c r="R49" s="444">
        <v>8</v>
      </c>
      <c r="S49" s="444">
        <v>12</v>
      </c>
      <c r="T49" s="444">
        <v>15</v>
      </c>
      <c r="U49" s="383"/>
      <c r="V49" s="377"/>
      <c r="W49" s="377"/>
      <c r="X49" s="377"/>
      <c r="Y49" s="378"/>
      <c r="Z49" s="574">
        <v>0</v>
      </c>
      <c r="AA49" s="574">
        <v>0</v>
      </c>
      <c r="AB49" s="574">
        <v>0</v>
      </c>
      <c r="AC49" s="574">
        <v>0</v>
      </c>
      <c r="AD49" s="574">
        <v>1.45</v>
      </c>
      <c r="AE49" s="574">
        <v>0</v>
      </c>
      <c r="AF49" s="574">
        <v>0</v>
      </c>
      <c r="AG49" s="546">
        <f t="shared" si="24"/>
        <v>0</v>
      </c>
      <c r="AH49" s="546">
        <f t="shared" si="25"/>
        <v>0</v>
      </c>
      <c r="AI49" s="546">
        <f t="shared" si="20"/>
        <v>0</v>
      </c>
      <c r="AJ49" s="1180">
        <v>3.81</v>
      </c>
      <c r="AK49" s="1181">
        <v>0.25</v>
      </c>
      <c r="AL49" s="1180">
        <v>0.25</v>
      </c>
      <c r="AM49" s="1072">
        <f t="shared" si="26"/>
        <v>3.125E-2</v>
      </c>
      <c r="AN49" s="1072">
        <f t="shared" si="27"/>
        <v>2.0833333333333332E-2</v>
      </c>
      <c r="AO49" s="1072">
        <f t="shared" si="31"/>
        <v>1.6666666666666666E-2</v>
      </c>
      <c r="AP49" s="1071"/>
      <c r="AQ49" s="1072" t="e">
        <f t="shared" si="33"/>
        <v>#DIV/0!</v>
      </c>
      <c r="AR49" s="1071"/>
      <c r="AS49" s="1072" t="e">
        <f t="shared" si="34"/>
        <v>#DIV/0!</v>
      </c>
      <c r="AT49" s="1122">
        <v>5.3</v>
      </c>
      <c r="AU49" s="1122">
        <v>0.36</v>
      </c>
      <c r="AV49" s="1182">
        <v>1.52</v>
      </c>
      <c r="AW49" s="874">
        <f>AU49/R49</f>
        <v>4.4999999999999998E-2</v>
      </c>
      <c r="AX49" s="361">
        <f>AU49/S49</f>
        <v>0.03</v>
      </c>
      <c r="AY49" s="361">
        <f>AU49/T49</f>
        <v>2.4E-2</v>
      </c>
      <c r="AZ49" s="359"/>
      <c r="BA49" s="361" t="e">
        <f t="shared" si="29"/>
        <v>#DIV/0!</v>
      </c>
      <c r="BB49" s="359"/>
      <c r="BC49" s="361" t="e">
        <f t="shared" si="30"/>
        <v>#DIV/0!</v>
      </c>
      <c r="BD49" s="360"/>
      <c r="BE49" s="360"/>
      <c r="BF49" s="360"/>
      <c r="BG49" s="360"/>
      <c r="BH49" s="360"/>
      <c r="BI49" s="360"/>
      <c r="BJ49" s="360"/>
      <c r="BK49" s="360"/>
      <c r="BL49" s="360"/>
      <c r="BM49" s="360"/>
      <c r="BN49" s="360"/>
      <c r="BO49" s="360"/>
      <c r="BP49" s="360"/>
      <c r="BQ49" s="360"/>
      <c r="BR49" s="360"/>
      <c r="BS49" s="360"/>
      <c r="BT49" s="360"/>
      <c r="BU49" s="360"/>
      <c r="BV49" s="360"/>
      <c r="BW49" s="360"/>
      <c r="BX49" s="362"/>
    </row>
    <row r="50" spans="1:76" s="191" customFormat="1" ht="41.25" customHeight="1" x14ac:dyDescent="0.2">
      <c r="A50" s="541">
        <v>4</v>
      </c>
      <c r="B50" s="542" t="s">
        <v>970</v>
      </c>
      <c r="C50" s="543" t="s">
        <v>679</v>
      </c>
      <c r="D50" s="543" t="s">
        <v>976</v>
      </c>
      <c r="E50" s="543"/>
      <c r="F50" s="543"/>
      <c r="G50" s="543"/>
      <c r="H50" s="543"/>
      <c r="I50" s="447" t="s">
        <v>131</v>
      </c>
      <c r="J50" s="545" t="s">
        <v>234</v>
      </c>
      <c r="K50" s="545" t="s">
        <v>268</v>
      </c>
      <c r="L50" s="447" t="s">
        <v>625</v>
      </c>
      <c r="M50" s="447" t="s">
        <v>1223</v>
      </c>
      <c r="N50" s="521" t="s">
        <v>1142</v>
      </c>
      <c r="O50" s="543" t="s">
        <v>1143</v>
      </c>
      <c r="P50" s="545" t="s">
        <v>231</v>
      </c>
      <c r="Q50" s="545" t="s">
        <v>343</v>
      </c>
      <c r="R50" s="444">
        <v>26.5</v>
      </c>
      <c r="S50" s="444">
        <v>53.2</v>
      </c>
      <c r="T50" s="444">
        <v>63.03</v>
      </c>
      <c r="U50" s="383"/>
      <c r="V50" s="377"/>
      <c r="W50" s="377"/>
      <c r="X50" s="377"/>
      <c r="Y50" s="378"/>
      <c r="Z50" s="574">
        <v>0</v>
      </c>
      <c r="AA50" s="574">
        <v>0</v>
      </c>
      <c r="AB50" s="574">
        <v>0</v>
      </c>
      <c r="AC50" s="574">
        <v>0</v>
      </c>
      <c r="AD50" s="574">
        <v>1.34</v>
      </c>
      <c r="AE50" s="574">
        <v>0.37</v>
      </c>
      <c r="AF50" s="574">
        <v>0.37</v>
      </c>
      <c r="AG50" s="914">
        <f t="shared" si="24"/>
        <v>1.3962264150943395E-2</v>
      </c>
      <c r="AH50" s="914">
        <f t="shared" si="25"/>
        <v>6.9548872180451122E-3</v>
      </c>
      <c r="AI50" s="914">
        <f t="shared" si="20"/>
        <v>5.8702205299063937E-3</v>
      </c>
      <c r="AJ50" s="1180">
        <v>10.9</v>
      </c>
      <c r="AK50" s="1180">
        <v>1.91</v>
      </c>
      <c r="AL50" s="1181">
        <v>8.8000000000000007</v>
      </c>
      <c r="AM50" s="1072">
        <f t="shared" si="26"/>
        <v>0.33207547169811324</v>
      </c>
      <c r="AN50" s="1072">
        <f t="shared" si="27"/>
        <v>0.16541353383458646</v>
      </c>
      <c r="AO50" s="1072">
        <f t="shared" si="31"/>
        <v>0.13961605584642234</v>
      </c>
      <c r="AP50" s="1071"/>
      <c r="AQ50" s="1072" t="e">
        <f t="shared" si="33"/>
        <v>#DIV/0!</v>
      </c>
      <c r="AR50" s="1071"/>
      <c r="AS50" s="1072" t="e">
        <f t="shared" si="34"/>
        <v>#DIV/0!</v>
      </c>
      <c r="AT50" s="1122">
        <v>55.78</v>
      </c>
      <c r="AU50" s="1122">
        <v>10.59</v>
      </c>
      <c r="AV50" s="1182">
        <v>23.32</v>
      </c>
      <c r="AW50" s="874">
        <f t="shared" ref="AW50:AW59" si="36">AV50/R50</f>
        <v>0.88</v>
      </c>
      <c r="AX50" s="361">
        <f t="shared" ref="AX50:AX59" si="37">AV50/S50</f>
        <v>0.43834586466165409</v>
      </c>
      <c r="AY50" s="361">
        <f t="shared" ref="AY50:AY59" si="38">AV50/T50</f>
        <v>0.36998254799301922</v>
      </c>
      <c r="AZ50" s="911"/>
      <c r="BA50" s="361" t="e">
        <f t="shared" si="29"/>
        <v>#DIV/0!</v>
      </c>
      <c r="BB50" s="911"/>
      <c r="BC50" s="361" t="e">
        <f t="shared" si="30"/>
        <v>#DIV/0!</v>
      </c>
      <c r="BD50" s="909"/>
      <c r="BE50" s="909"/>
      <c r="BF50" s="909"/>
      <c r="BG50" s="909"/>
      <c r="BH50" s="909"/>
      <c r="BI50" s="909"/>
      <c r="BJ50" s="909"/>
      <c r="BK50" s="909"/>
      <c r="BL50" s="909"/>
      <c r="BM50" s="909"/>
      <c r="BN50" s="909"/>
      <c r="BO50" s="909"/>
      <c r="BP50" s="909"/>
      <c r="BQ50" s="909"/>
      <c r="BR50" s="909"/>
      <c r="BS50" s="909"/>
      <c r="BT50" s="909"/>
      <c r="BU50" s="909"/>
      <c r="BV50" s="909"/>
      <c r="BW50" s="909"/>
      <c r="BX50" s="538"/>
    </row>
    <row r="51" spans="1:76" s="191" customFormat="1" ht="57.6" customHeight="1" x14ac:dyDescent="0.2">
      <c r="A51" s="541">
        <v>4</v>
      </c>
      <c r="B51" s="542" t="s">
        <v>970</v>
      </c>
      <c r="C51" s="543" t="s">
        <v>679</v>
      </c>
      <c r="D51" s="543" t="s">
        <v>976</v>
      </c>
      <c r="E51" s="543"/>
      <c r="F51" s="543"/>
      <c r="G51" s="543"/>
      <c r="H51" s="543"/>
      <c r="I51" s="447" t="s">
        <v>132</v>
      </c>
      <c r="J51" s="545" t="s">
        <v>234</v>
      </c>
      <c r="K51" s="545" t="s">
        <v>268</v>
      </c>
      <c r="L51" s="447" t="s">
        <v>625</v>
      </c>
      <c r="M51" s="447" t="s">
        <v>1223</v>
      </c>
      <c r="N51" s="521" t="s">
        <v>1142</v>
      </c>
      <c r="O51" s="543" t="s">
        <v>1143</v>
      </c>
      <c r="P51" s="545" t="s">
        <v>231</v>
      </c>
      <c r="Q51" s="545" t="s">
        <v>343</v>
      </c>
      <c r="R51" s="444">
        <v>1.4</v>
      </c>
      <c r="S51" s="444">
        <v>3</v>
      </c>
      <c r="T51" s="444">
        <v>3.3</v>
      </c>
      <c r="U51" s="383"/>
      <c r="V51" s="377"/>
      <c r="W51" s="377"/>
      <c r="X51" s="377"/>
      <c r="Y51" s="378"/>
      <c r="Z51" s="574">
        <v>0</v>
      </c>
      <c r="AA51" s="574">
        <v>0</v>
      </c>
      <c r="AB51" s="574">
        <v>0</v>
      </c>
      <c r="AC51" s="574">
        <v>0</v>
      </c>
      <c r="AD51" s="574">
        <v>7.0000000000000007E-2</v>
      </c>
      <c r="AE51" s="574">
        <v>0.02</v>
      </c>
      <c r="AF51" s="574">
        <f>AE51</f>
        <v>0.02</v>
      </c>
      <c r="AG51" s="914">
        <f t="shared" si="24"/>
        <v>1.4285714285714287E-2</v>
      </c>
      <c r="AH51" s="914">
        <f t="shared" si="25"/>
        <v>6.6666666666666671E-3</v>
      </c>
      <c r="AI51" s="914">
        <f t="shared" si="20"/>
        <v>6.0606060606060615E-3</v>
      </c>
      <c r="AJ51" s="1180">
        <v>1.1399999999999999</v>
      </c>
      <c r="AK51" s="1180">
        <v>1.06</v>
      </c>
      <c r="AL51" s="1181">
        <v>1.01</v>
      </c>
      <c r="AM51" s="1072">
        <f t="shared" si="26"/>
        <v>0.72142857142857153</v>
      </c>
      <c r="AN51" s="1072">
        <f t="shared" si="27"/>
        <v>0.33666666666666667</v>
      </c>
      <c r="AO51" s="1072">
        <f t="shared" si="31"/>
        <v>0.30606060606060609</v>
      </c>
      <c r="AP51" s="1071"/>
      <c r="AQ51" s="1072" t="e">
        <f t="shared" si="33"/>
        <v>#DIV/0!</v>
      </c>
      <c r="AR51" s="1071"/>
      <c r="AS51" s="1072" t="e">
        <f t="shared" si="34"/>
        <v>#DIV/0!</v>
      </c>
      <c r="AT51" s="1122">
        <v>2.0099999999999998</v>
      </c>
      <c r="AU51" s="1122">
        <v>1.41</v>
      </c>
      <c r="AV51" s="1182">
        <v>1.47</v>
      </c>
      <c r="AW51" s="874">
        <f t="shared" si="36"/>
        <v>1.05</v>
      </c>
      <c r="AX51" s="361">
        <f t="shared" si="37"/>
        <v>0.49</v>
      </c>
      <c r="AY51" s="361">
        <f t="shared" si="38"/>
        <v>0.44545454545454549</v>
      </c>
      <c r="AZ51" s="911"/>
      <c r="BA51" s="361" t="e">
        <f t="shared" si="29"/>
        <v>#DIV/0!</v>
      </c>
      <c r="BB51" s="911"/>
      <c r="BC51" s="361" t="e">
        <f t="shared" si="30"/>
        <v>#DIV/0!</v>
      </c>
      <c r="BD51" s="909"/>
      <c r="BE51" s="909"/>
      <c r="BF51" s="909"/>
      <c r="BG51" s="909"/>
      <c r="BH51" s="909"/>
      <c r="BI51" s="909"/>
      <c r="BJ51" s="909"/>
      <c r="BK51" s="909"/>
      <c r="BL51" s="909"/>
      <c r="BM51" s="909"/>
      <c r="BN51" s="909"/>
      <c r="BO51" s="909"/>
      <c r="BP51" s="909"/>
      <c r="BQ51" s="909"/>
      <c r="BR51" s="909"/>
      <c r="BS51" s="909"/>
      <c r="BT51" s="909"/>
      <c r="BU51" s="909"/>
      <c r="BV51" s="909"/>
      <c r="BW51" s="909"/>
      <c r="BX51" s="428"/>
    </row>
    <row r="52" spans="1:76" s="191" customFormat="1" ht="58.5" customHeight="1" thickBot="1" x14ac:dyDescent="0.25">
      <c r="A52" s="995">
        <v>4</v>
      </c>
      <c r="B52" s="996" t="s">
        <v>970</v>
      </c>
      <c r="C52" s="956" t="s">
        <v>679</v>
      </c>
      <c r="D52" s="956" t="s">
        <v>976</v>
      </c>
      <c r="E52" s="956" t="s">
        <v>121</v>
      </c>
      <c r="F52" s="956"/>
      <c r="G52" s="997"/>
      <c r="H52" s="997"/>
      <c r="I52" s="957" t="s">
        <v>121</v>
      </c>
      <c r="J52" s="958" t="s">
        <v>233</v>
      </c>
      <c r="K52" s="958" t="s">
        <v>268</v>
      </c>
      <c r="L52" s="959" t="s">
        <v>1270</v>
      </c>
      <c r="M52" s="959" t="s">
        <v>1223</v>
      </c>
      <c r="N52" s="960" t="s">
        <v>1238</v>
      </c>
      <c r="O52" s="956" t="s">
        <v>1271</v>
      </c>
      <c r="P52" s="958" t="s">
        <v>231</v>
      </c>
      <c r="Q52" s="961" t="s">
        <v>343</v>
      </c>
      <c r="R52" s="962">
        <v>0</v>
      </c>
      <c r="S52" s="962">
        <v>0</v>
      </c>
      <c r="T52" s="963">
        <v>10</v>
      </c>
      <c r="U52" s="964"/>
      <c r="V52" s="965"/>
      <c r="W52" s="965"/>
      <c r="X52" s="966"/>
      <c r="Y52" s="967"/>
      <c r="Z52" s="965"/>
      <c r="AA52" s="965"/>
      <c r="AB52" s="966"/>
      <c r="AC52" s="1000">
        <v>0</v>
      </c>
      <c r="AD52" s="968"/>
      <c r="AE52" s="968"/>
      <c r="AF52" s="969"/>
      <c r="AG52" s="967"/>
      <c r="AH52" s="967"/>
      <c r="AI52" s="967"/>
      <c r="AJ52" s="998"/>
      <c r="AK52" s="968"/>
      <c r="AL52" s="998"/>
      <c r="AM52" s="1183" t="e">
        <f t="shared" si="26"/>
        <v>#DIV/0!</v>
      </c>
      <c r="AN52" s="1183" t="e">
        <f t="shared" si="27"/>
        <v>#DIV/0!</v>
      </c>
      <c r="AO52" s="1183">
        <f t="shared" si="31"/>
        <v>0</v>
      </c>
      <c r="AP52" s="1184"/>
      <c r="AQ52" s="1183" t="e">
        <f t="shared" si="33"/>
        <v>#DIV/0!</v>
      </c>
      <c r="AR52" s="1184"/>
      <c r="AS52" s="1183" t="e">
        <f t="shared" si="34"/>
        <v>#DIV/0!</v>
      </c>
      <c r="AT52" s="1185">
        <v>0</v>
      </c>
      <c r="AU52" s="1184">
        <v>0</v>
      </c>
      <c r="AV52" s="968">
        <v>0</v>
      </c>
      <c r="AW52" s="970" t="e">
        <f t="shared" si="36"/>
        <v>#DIV/0!</v>
      </c>
      <c r="AX52" s="970" t="e">
        <f t="shared" si="37"/>
        <v>#DIV/0!</v>
      </c>
      <c r="AY52" s="970">
        <f t="shared" si="38"/>
        <v>0</v>
      </c>
      <c r="AZ52" s="971"/>
      <c r="BA52" s="970" t="e">
        <f t="shared" si="29"/>
        <v>#DIV/0!</v>
      </c>
      <c r="BB52" s="971"/>
      <c r="BC52" s="970" t="e">
        <f t="shared" si="30"/>
        <v>#DIV/0!</v>
      </c>
      <c r="BD52" s="999"/>
      <c r="BE52" s="999"/>
      <c r="BF52" s="999"/>
      <c r="BG52" s="999"/>
      <c r="BH52" s="999"/>
      <c r="BI52" s="999"/>
      <c r="BJ52" s="999"/>
      <c r="BK52" s="999"/>
      <c r="BL52" s="999"/>
      <c r="BM52" s="999"/>
      <c r="BN52" s="999"/>
      <c r="BO52" s="999"/>
      <c r="BP52" s="999"/>
      <c r="BQ52" s="999"/>
      <c r="BR52" s="999"/>
      <c r="BS52" s="999"/>
      <c r="BT52" s="999"/>
      <c r="BU52" s="999"/>
      <c r="BV52" s="999"/>
      <c r="BW52" s="999"/>
      <c r="BX52" s="1210" t="s">
        <v>1447</v>
      </c>
    </row>
    <row r="53" spans="1:76" s="906" customFormat="1" ht="64.5" customHeight="1" thickTop="1" thickBot="1" x14ac:dyDescent="0.25">
      <c r="A53" s="973">
        <v>5</v>
      </c>
      <c r="B53" s="974" t="s">
        <v>981</v>
      </c>
      <c r="C53" s="975" t="s">
        <v>682</v>
      </c>
      <c r="D53" s="975" t="s">
        <v>683</v>
      </c>
      <c r="E53" s="976"/>
      <c r="F53" s="976"/>
      <c r="G53" s="976"/>
      <c r="H53" s="976"/>
      <c r="I53" s="977" t="s">
        <v>1288</v>
      </c>
      <c r="J53" s="978" t="s">
        <v>1176</v>
      </c>
      <c r="K53" s="978" t="s">
        <v>268</v>
      </c>
      <c r="L53" s="979" t="s">
        <v>607</v>
      </c>
      <c r="M53" s="979"/>
      <c r="N53" s="980" t="s">
        <v>1285</v>
      </c>
      <c r="O53" s="975" t="s">
        <v>372</v>
      </c>
      <c r="P53" s="978" t="s">
        <v>231</v>
      </c>
      <c r="Q53" s="981" t="s">
        <v>343</v>
      </c>
      <c r="R53" s="982"/>
      <c r="S53" s="982"/>
      <c r="T53" s="983">
        <v>5780</v>
      </c>
      <c r="U53" s="984"/>
      <c r="V53" s="985"/>
      <c r="W53" s="985"/>
      <c r="X53" s="985"/>
      <c r="Y53" s="986"/>
      <c r="Z53" s="985"/>
      <c r="AA53" s="985"/>
      <c r="AB53" s="987"/>
      <c r="AC53" s="988">
        <v>0</v>
      </c>
      <c r="AD53" s="989">
        <v>5642</v>
      </c>
      <c r="AE53" s="989">
        <v>1862</v>
      </c>
      <c r="AF53" s="990"/>
      <c r="AG53" s="988"/>
      <c r="AH53" s="988"/>
      <c r="AI53" s="988"/>
      <c r="AJ53" s="989">
        <v>6828</v>
      </c>
      <c r="AK53" s="989"/>
      <c r="AL53" s="989">
        <v>5226</v>
      </c>
      <c r="AM53" s="991"/>
      <c r="AN53" s="991"/>
      <c r="AO53" s="991">
        <f t="shared" si="31"/>
        <v>0.90415224913494807</v>
      </c>
      <c r="AP53" s="992"/>
      <c r="AQ53" s="991" t="e">
        <f t="shared" si="33"/>
        <v>#DIV/0!</v>
      </c>
      <c r="AR53" s="992"/>
      <c r="AS53" s="991" t="e">
        <f t="shared" si="34"/>
        <v>#DIV/0!</v>
      </c>
      <c r="AT53" s="1220">
        <f>AV53</f>
        <v>7646</v>
      </c>
      <c r="AU53" s="990"/>
      <c r="AV53" s="1220">
        <v>7646</v>
      </c>
      <c r="AW53" s="991" t="e">
        <f t="shared" si="36"/>
        <v>#DIV/0!</v>
      </c>
      <c r="AX53" s="991" t="e">
        <f t="shared" si="37"/>
        <v>#DIV/0!</v>
      </c>
      <c r="AY53" s="1166">
        <f t="shared" si="38"/>
        <v>1.3228373702422145</v>
      </c>
      <c r="AZ53" s="992"/>
      <c r="BA53" s="992" t="e">
        <f t="shared" si="29"/>
        <v>#DIV/0!</v>
      </c>
      <c r="BB53" s="992"/>
      <c r="BC53" s="992" t="e">
        <f t="shared" si="30"/>
        <v>#DIV/0!</v>
      </c>
      <c r="BD53" s="993"/>
      <c r="BE53" s="993"/>
      <c r="BF53" s="993"/>
      <c r="BG53" s="993"/>
      <c r="BH53" s="993"/>
      <c r="BI53" s="993"/>
      <c r="BJ53" s="993"/>
      <c r="BK53" s="993"/>
      <c r="BL53" s="993"/>
      <c r="BM53" s="993"/>
      <c r="BN53" s="993"/>
      <c r="BO53" s="993"/>
      <c r="BP53" s="993"/>
      <c r="BQ53" s="993"/>
      <c r="BR53" s="993"/>
      <c r="BS53" s="993"/>
      <c r="BT53" s="993"/>
      <c r="BU53" s="993"/>
      <c r="BV53" s="993"/>
      <c r="BW53" s="993"/>
      <c r="BX53" s="994" t="s">
        <v>1475</v>
      </c>
    </row>
    <row r="54" spans="1:76" s="191" customFormat="1" ht="26.25" customHeight="1" thickTop="1" x14ac:dyDescent="0.2">
      <c r="A54" s="580">
        <v>5</v>
      </c>
      <c r="B54" s="905" t="s">
        <v>981</v>
      </c>
      <c r="C54" s="502" t="s">
        <v>682</v>
      </c>
      <c r="D54" s="502" t="s">
        <v>683</v>
      </c>
      <c r="E54" s="502"/>
      <c r="F54" s="502"/>
      <c r="G54" s="649"/>
      <c r="H54" s="649"/>
      <c r="I54" s="593" t="s">
        <v>1288</v>
      </c>
      <c r="J54" s="594" t="s">
        <v>1176</v>
      </c>
      <c r="K54" s="916" t="s">
        <v>1157</v>
      </c>
      <c r="L54" s="643" t="s">
        <v>614</v>
      </c>
      <c r="M54" s="643"/>
      <c r="N54" s="520" t="s">
        <v>1240</v>
      </c>
      <c r="O54" s="502" t="s">
        <v>372</v>
      </c>
      <c r="P54" s="594" t="s">
        <v>231</v>
      </c>
      <c r="Q54" s="576" t="s">
        <v>343</v>
      </c>
      <c r="R54" s="597">
        <v>5593</v>
      </c>
      <c r="S54" s="597"/>
      <c r="T54" s="437">
        <v>9633</v>
      </c>
      <c r="U54" s="455"/>
      <c r="V54" s="1048">
        <f t="shared" ref="V54:AF54" si="39">SUM(V55:V69)</f>
        <v>0</v>
      </c>
      <c r="W54" s="1048">
        <f t="shared" si="39"/>
        <v>0</v>
      </c>
      <c r="X54" s="1048">
        <f t="shared" si="39"/>
        <v>0</v>
      </c>
      <c r="Y54" s="1048">
        <f t="shared" si="39"/>
        <v>0</v>
      </c>
      <c r="Z54" s="1048">
        <f t="shared" si="39"/>
        <v>4693</v>
      </c>
      <c r="AA54" s="1048">
        <f t="shared" si="39"/>
        <v>559</v>
      </c>
      <c r="AB54" s="917">
        <f t="shared" si="39"/>
        <v>532</v>
      </c>
      <c r="AC54" s="917" t="e">
        <f t="shared" si="39"/>
        <v>#DIV/0!</v>
      </c>
      <c r="AD54" s="1048">
        <f t="shared" si="39"/>
        <v>5642</v>
      </c>
      <c r="AE54" s="1048">
        <f t="shared" si="39"/>
        <v>1862</v>
      </c>
      <c r="AF54" s="912">
        <f t="shared" si="39"/>
        <v>2031</v>
      </c>
      <c r="AG54" s="546">
        <f t="shared" ref="AG54:AG69" si="40">AF54/R54</f>
        <v>0.36313248703736811</v>
      </c>
      <c r="AH54" s="546" t="e">
        <f t="shared" ref="AH54:AH69" si="41">AF54/S54</f>
        <v>#DIV/0!</v>
      </c>
      <c r="AI54" s="546">
        <f t="shared" ref="AI54:AI71" si="42">AF54/T54</f>
        <v>0.2108377452507007</v>
      </c>
      <c r="AJ54" s="188">
        <f>SUM(AJ55:AJ69)</f>
        <v>6828</v>
      </c>
      <c r="AK54" s="188">
        <f>SUM(AK55:AK69)</f>
        <v>572</v>
      </c>
      <c r="AL54" s="188">
        <f>AL55+AL56+AL57+AL59+AK60+AL61+AL62+AL63+AL64+AK65+AK66+AK67+AL68+AK69</f>
        <v>5226</v>
      </c>
      <c r="AM54" s="358">
        <f t="shared" ref="AM54:AM69" si="43">AL54/R54</f>
        <v>0.93438226354371534</v>
      </c>
      <c r="AN54" s="358" t="e">
        <f t="shared" ref="AN54:AN69" si="44">AL54/S54</f>
        <v>#DIV/0!</v>
      </c>
      <c r="AO54" s="358">
        <f t="shared" si="31"/>
        <v>0.54251012145748989</v>
      </c>
      <c r="AP54" s="357"/>
      <c r="AQ54" s="358" t="e">
        <f t="shared" si="33"/>
        <v>#DIV/0!</v>
      </c>
      <c r="AR54" s="357"/>
      <c r="AS54" s="358" t="e">
        <f t="shared" si="34"/>
        <v>#DIV/0!</v>
      </c>
      <c r="AT54" s="910">
        <f>SUM(AT55:AT69)</f>
        <v>11806</v>
      </c>
      <c r="AU54" s="600">
        <f>SUM(AU55:AU69)</f>
        <v>665</v>
      </c>
      <c r="AV54" s="1291">
        <f>AV55+AV56+AV57+AV59+AU60+AV61+AV62+AU63+AU64+AU65+AU66+AV67+AV68+AU69+AV58</f>
        <v>10263</v>
      </c>
      <c r="AW54" s="809">
        <f t="shared" si="36"/>
        <v>1.8349722867870553</v>
      </c>
      <c r="AX54" s="358" t="e">
        <f t="shared" si="37"/>
        <v>#DIV/0!</v>
      </c>
      <c r="AY54" s="358">
        <f t="shared" si="38"/>
        <v>1.0654001868576768</v>
      </c>
      <c r="AZ54" s="357"/>
      <c r="BA54" s="358" t="e">
        <f t="shared" si="29"/>
        <v>#DIV/0!</v>
      </c>
      <c r="BB54" s="357"/>
      <c r="BC54" s="358" t="e">
        <f t="shared" si="30"/>
        <v>#DIV/0!</v>
      </c>
      <c r="BD54" s="449"/>
      <c r="BE54" s="449"/>
      <c r="BF54" s="449"/>
      <c r="BG54" s="449"/>
      <c r="BH54" s="449"/>
      <c r="BI54" s="449"/>
      <c r="BJ54" s="449"/>
      <c r="BK54" s="449"/>
      <c r="BL54" s="449"/>
      <c r="BM54" s="449"/>
      <c r="BN54" s="449"/>
      <c r="BO54" s="449"/>
      <c r="BP54" s="449"/>
      <c r="BQ54" s="449"/>
      <c r="BR54" s="449"/>
      <c r="BS54" s="449"/>
      <c r="BT54" s="449"/>
      <c r="BU54" s="449"/>
      <c r="BV54" s="449"/>
      <c r="BW54" s="449"/>
      <c r="BX54" s="426" t="s">
        <v>1502</v>
      </c>
    </row>
    <row r="55" spans="1:76" s="191" customFormat="1" ht="127.5" customHeight="1" x14ac:dyDescent="0.2">
      <c r="A55" s="541">
        <v>5</v>
      </c>
      <c r="B55" s="542" t="s">
        <v>981</v>
      </c>
      <c r="C55" s="543" t="s">
        <v>682</v>
      </c>
      <c r="D55" s="543" t="s">
        <v>683</v>
      </c>
      <c r="E55" s="543"/>
      <c r="F55" s="543"/>
      <c r="G55" s="543"/>
      <c r="H55" s="543"/>
      <c r="I55" s="366" t="s">
        <v>133</v>
      </c>
      <c r="J55" s="545" t="s">
        <v>234</v>
      </c>
      <c r="K55" s="545" t="s">
        <v>268</v>
      </c>
      <c r="L55" s="447" t="s">
        <v>614</v>
      </c>
      <c r="M55" s="447" t="s">
        <v>1223</v>
      </c>
      <c r="N55" s="521" t="s">
        <v>41</v>
      </c>
      <c r="O55" s="543" t="s">
        <v>372</v>
      </c>
      <c r="P55" s="545" t="s">
        <v>231</v>
      </c>
      <c r="Q55" s="545" t="s">
        <v>343</v>
      </c>
      <c r="R55" s="521">
        <v>474</v>
      </c>
      <c r="S55" s="521">
        <v>474</v>
      </c>
      <c r="T55" s="383">
        <v>474</v>
      </c>
      <c r="U55" s="383">
        <v>7081747</v>
      </c>
      <c r="V55" s="377">
        <v>0</v>
      </c>
      <c r="W55" s="377">
        <v>0</v>
      </c>
      <c r="X55" s="377">
        <v>0</v>
      </c>
      <c r="Y55" s="378">
        <f>X55/T55</f>
        <v>0</v>
      </c>
      <c r="Z55" s="377">
        <v>44</v>
      </c>
      <c r="AA55" s="377">
        <v>2</v>
      </c>
      <c r="AB55" s="377">
        <v>2</v>
      </c>
      <c r="AC55" s="378">
        <f>AB55/T55</f>
        <v>4.2194092827004216E-3</v>
      </c>
      <c r="AD55" s="911">
        <v>156</v>
      </c>
      <c r="AE55" s="911">
        <v>44</v>
      </c>
      <c r="AF55" s="911">
        <f>AE55</f>
        <v>44</v>
      </c>
      <c r="AG55" s="378">
        <f t="shared" si="40"/>
        <v>9.2827004219409287E-2</v>
      </c>
      <c r="AH55" s="378">
        <f t="shared" si="41"/>
        <v>9.2827004219409287E-2</v>
      </c>
      <c r="AI55" s="378">
        <f t="shared" si="42"/>
        <v>9.2827004219409287E-2</v>
      </c>
      <c r="AJ55" s="359">
        <v>249</v>
      </c>
      <c r="AK55" s="911">
        <v>0</v>
      </c>
      <c r="AL55" s="609">
        <v>249</v>
      </c>
      <c r="AM55" s="908">
        <f t="shared" si="43"/>
        <v>0.52531645569620256</v>
      </c>
      <c r="AN55" s="908">
        <f t="shared" si="44"/>
        <v>0.52531645569620256</v>
      </c>
      <c r="AO55" s="908">
        <f t="shared" si="31"/>
        <v>0.52531645569620256</v>
      </c>
      <c r="AP55" s="907">
        <v>3629266.52</v>
      </c>
      <c r="AQ55" s="908">
        <f t="shared" si="33"/>
        <v>0.51248180992627945</v>
      </c>
      <c r="AR55" s="907">
        <v>2609214.37</v>
      </c>
      <c r="AS55" s="908">
        <f t="shared" si="34"/>
        <v>0.36844218947669272</v>
      </c>
      <c r="AT55" s="1074">
        <v>336</v>
      </c>
      <c r="AU55" s="1074">
        <v>25</v>
      </c>
      <c r="AV55" s="1075">
        <v>332</v>
      </c>
      <c r="AW55" s="874">
        <f t="shared" si="36"/>
        <v>0.70042194092827004</v>
      </c>
      <c r="AX55" s="361">
        <f t="shared" si="37"/>
        <v>0.70042194092827004</v>
      </c>
      <c r="AY55" s="361">
        <f t="shared" si="38"/>
        <v>0.70042194092827004</v>
      </c>
      <c r="AZ55" s="875">
        <v>4801248.2699999996</v>
      </c>
      <c r="BA55" s="876">
        <f t="shared" si="29"/>
        <v>0.67797511969857149</v>
      </c>
      <c r="BB55" s="875">
        <v>3699326.3</v>
      </c>
      <c r="BC55" s="876">
        <f t="shared" si="30"/>
        <v>0.52237481796511509</v>
      </c>
      <c r="BD55" s="909"/>
      <c r="BE55" s="909"/>
      <c r="BF55" s="909"/>
      <c r="BG55" s="909"/>
      <c r="BH55" s="909"/>
      <c r="BI55" s="909"/>
      <c r="BJ55" s="909"/>
      <c r="BK55" s="909"/>
      <c r="BL55" s="909"/>
      <c r="BM55" s="909"/>
      <c r="BN55" s="909"/>
      <c r="BO55" s="909"/>
      <c r="BP55" s="909"/>
      <c r="BQ55" s="909"/>
      <c r="BR55" s="909"/>
      <c r="BS55" s="909"/>
      <c r="BT55" s="909"/>
      <c r="BU55" s="909"/>
      <c r="BV55" s="909"/>
      <c r="BW55" s="909"/>
      <c r="BX55" s="538" t="s">
        <v>1397</v>
      </c>
    </row>
    <row r="56" spans="1:76" s="191" customFormat="1" ht="52.5" customHeight="1" x14ac:dyDescent="0.2">
      <c r="A56" s="541">
        <v>5</v>
      </c>
      <c r="B56" s="542" t="s">
        <v>981</v>
      </c>
      <c r="C56" s="543" t="s">
        <v>682</v>
      </c>
      <c r="D56" s="543" t="s">
        <v>683</v>
      </c>
      <c r="E56" s="543"/>
      <c r="F56" s="543"/>
      <c r="G56" s="543"/>
      <c r="H56" s="543"/>
      <c r="I56" s="366" t="s">
        <v>134</v>
      </c>
      <c r="J56" s="545" t="s">
        <v>234</v>
      </c>
      <c r="K56" s="545" t="s">
        <v>268</v>
      </c>
      <c r="L56" s="447" t="s">
        <v>614</v>
      </c>
      <c r="M56" s="447" t="s">
        <v>1223</v>
      </c>
      <c r="N56" s="521" t="s">
        <v>1099</v>
      </c>
      <c r="O56" s="543" t="s">
        <v>372</v>
      </c>
      <c r="P56" s="545" t="s">
        <v>231</v>
      </c>
      <c r="Q56" s="545" t="s">
        <v>343</v>
      </c>
      <c r="R56" s="521">
        <v>3026</v>
      </c>
      <c r="S56" s="521">
        <v>4326</v>
      </c>
      <c r="T56" s="383">
        <v>4366</v>
      </c>
      <c r="U56" s="383">
        <v>23820000</v>
      </c>
      <c r="V56" s="377"/>
      <c r="W56" s="377"/>
      <c r="X56" s="377"/>
      <c r="Y56" s="378"/>
      <c r="Z56" s="377">
        <v>0</v>
      </c>
      <c r="AA56" s="377">
        <v>530</v>
      </c>
      <c r="AB56" s="377">
        <v>530</v>
      </c>
      <c r="AC56" s="378">
        <f>AB56/T56</f>
        <v>0.12139257901969766</v>
      </c>
      <c r="AD56" s="445">
        <v>0</v>
      </c>
      <c r="AE56" s="445">
        <v>1366</v>
      </c>
      <c r="AF56" s="445">
        <v>1366</v>
      </c>
      <c r="AG56" s="378">
        <f t="shared" si="40"/>
        <v>0.45142101784534039</v>
      </c>
      <c r="AH56" s="378">
        <f t="shared" si="41"/>
        <v>0.31576514100785946</v>
      </c>
      <c r="AI56" s="378">
        <f t="shared" si="42"/>
        <v>0.31287219422812645</v>
      </c>
      <c r="AJ56" s="1123">
        <v>0</v>
      </c>
      <c r="AK56" s="1123">
        <v>0</v>
      </c>
      <c r="AL56" s="1124">
        <v>1942</v>
      </c>
      <c r="AM56" s="1072">
        <f t="shared" si="43"/>
        <v>0.64177131526768005</v>
      </c>
      <c r="AN56" s="1072">
        <f t="shared" si="44"/>
        <v>0.44891354600092465</v>
      </c>
      <c r="AO56" s="1072">
        <f t="shared" si="31"/>
        <v>0.44480073293632616</v>
      </c>
      <c r="AP56" s="357">
        <v>19227461.48</v>
      </c>
      <c r="AQ56" s="358">
        <f t="shared" si="33"/>
        <v>0.80719821494542399</v>
      </c>
      <c r="AR56" s="357">
        <v>6380298.1900000004</v>
      </c>
      <c r="AS56" s="358">
        <f t="shared" si="34"/>
        <v>0.26785466792611251</v>
      </c>
      <c r="AT56" s="1074">
        <v>4414</v>
      </c>
      <c r="AU56" s="1074">
        <v>11</v>
      </c>
      <c r="AV56" s="1271">
        <v>5864</v>
      </c>
      <c r="AW56" s="874">
        <f t="shared" si="36"/>
        <v>1.937871777924653</v>
      </c>
      <c r="AX56" s="361">
        <f t="shared" si="37"/>
        <v>1.3555247341655108</v>
      </c>
      <c r="AY56" s="361">
        <f t="shared" si="38"/>
        <v>1.3431058176820889</v>
      </c>
      <c r="AZ56" s="875">
        <v>22224972.989999998</v>
      </c>
      <c r="BA56" s="876">
        <f t="shared" si="29"/>
        <v>0.93303832871536518</v>
      </c>
      <c r="BB56" s="875">
        <v>10543014.73</v>
      </c>
      <c r="BC56" s="876">
        <f t="shared" si="30"/>
        <v>0.44261186943744757</v>
      </c>
      <c r="BD56" s="360"/>
      <c r="BE56" s="360"/>
      <c r="BF56" s="360"/>
      <c r="BG56" s="360"/>
      <c r="BH56" s="360"/>
      <c r="BI56" s="360"/>
      <c r="BJ56" s="360"/>
      <c r="BK56" s="360"/>
      <c r="BL56" s="360"/>
      <c r="BM56" s="360"/>
      <c r="BN56" s="360"/>
      <c r="BO56" s="360"/>
      <c r="BP56" s="360"/>
      <c r="BQ56" s="360"/>
      <c r="BR56" s="360"/>
      <c r="BS56" s="360"/>
      <c r="BT56" s="360"/>
      <c r="BU56" s="360"/>
      <c r="BV56" s="360"/>
      <c r="BW56" s="360"/>
      <c r="BX56" s="538" t="s">
        <v>1349</v>
      </c>
    </row>
    <row r="57" spans="1:76" s="548" customFormat="1" ht="135" customHeight="1" x14ac:dyDescent="0.2">
      <c r="A57" s="541">
        <v>5</v>
      </c>
      <c r="B57" s="542" t="s">
        <v>981</v>
      </c>
      <c r="C57" s="543" t="s">
        <v>682</v>
      </c>
      <c r="D57" s="543" t="s">
        <v>683</v>
      </c>
      <c r="E57" s="543"/>
      <c r="F57" s="543"/>
      <c r="G57" s="543"/>
      <c r="H57" s="543"/>
      <c r="I57" s="366" t="s">
        <v>135</v>
      </c>
      <c r="J57" s="545" t="s">
        <v>234</v>
      </c>
      <c r="K57" s="545" t="s">
        <v>268</v>
      </c>
      <c r="L57" s="447" t="s">
        <v>614</v>
      </c>
      <c r="M57" s="447" t="s">
        <v>1223</v>
      </c>
      <c r="N57" s="521" t="s">
        <v>1179</v>
      </c>
      <c r="O57" s="1058" t="s">
        <v>1327</v>
      </c>
      <c r="P57" s="545" t="s">
        <v>231</v>
      </c>
      <c r="Q57" s="545" t="s">
        <v>343</v>
      </c>
      <c r="R57" s="774">
        <v>10000</v>
      </c>
      <c r="S57" s="774">
        <v>14000</v>
      </c>
      <c r="T57" s="883"/>
      <c r="U57" s="383">
        <v>16117500</v>
      </c>
      <c r="V57" s="377"/>
      <c r="W57" s="377"/>
      <c r="X57" s="377"/>
      <c r="Y57" s="378"/>
      <c r="Z57" s="377"/>
      <c r="AA57" s="377"/>
      <c r="AB57" s="377"/>
      <c r="AC57" s="378" t="e">
        <f>AB57/T57</f>
        <v>#DIV/0!</v>
      </c>
      <c r="AD57" s="911"/>
      <c r="AE57" s="911"/>
      <c r="AF57" s="911"/>
      <c r="AG57" s="378">
        <f t="shared" si="40"/>
        <v>0</v>
      </c>
      <c r="AH57" s="378">
        <f t="shared" si="41"/>
        <v>0</v>
      </c>
      <c r="AI57" s="378" t="e">
        <f t="shared" si="42"/>
        <v>#DIV/0!</v>
      </c>
      <c r="AJ57" s="1123">
        <v>0</v>
      </c>
      <c r="AK57" s="1123">
        <v>0</v>
      </c>
      <c r="AL57" s="1124">
        <v>1274</v>
      </c>
      <c r="AM57" s="1072">
        <f t="shared" si="43"/>
        <v>0.12740000000000001</v>
      </c>
      <c r="AN57" s="1072">
        <f t="shared" si="44"/>
        <v>9.0999999999999998E-2</v>
      </c>
      <c r="AO57" s="1072" t="e">
        <f t="shared" si="31"/>
        <v>#DIV/0!</v>
      </c>
      <c r="AP57" s="547">
        <v>18431928</v>
      </c>
      <c r="AQ57" s="908">
        <f t="shared" si="33"/>
        <v>1.1435972080037227</v>
      </c>
      <c r="AR57" s="547">
        <v>3734057.95</v>
      </c>
      <c r="AS57" s="908">
        <f t="shared" si="34"/>
        <v>0.23167724212812163</v>
      </c>
      <c r="AT57" s="1074">
        <v>2178</v>
      </c>
      <c r="AU57" s="1074">
        <v>0</v>
      </c>
      <c r="AV57" s="1075">
        <v>2178</v>
      </c>
      <c r="AW57" s="874">
        <f t="shared" si="36"/>
        <v>0.21779999999999999</v>
      </c>
      <c r="AX57" s="361">
        <f t="shared" si="37"/>
        <v>0.15557142857142858</v>
      </c>
      <c r="AY57" s="361" t="e">
        <f t="shared" si="38"/>
        <v>#DIV/0!</v>
      </c>
      <c r="AZ57" s="875">
        <v>16117500</v>
      </c>
      <c r="BA57" s="876">
        <f t="shared" si="29"/>
        <v>1</v>
      </c>
      <c r="BB57" s="875">
        <v>6005085.4800000004</v>
      </c>
      <c r="BC57" s="876">
        <f t="shared" si="30"/>
        <v>0.37258169567240579</v>
      </c>
      <c r="BD57" s="375"/>
      <c r="BE57" s="375"/>
      <c r="BF57" s="375"/>
      <c r="BG57" s="375"/>
      <c r="BH57" s="375"/>
      <c r="BI57" s="375"/>
      <c r="BJ57" s="375"/>
      <c r="BK57" s="375"/>
      <c r="BL57" s="375"/>
      <c r="BM57" s="375"/>
      <c r="BN57" s="375"/>
      <c r="BO57" s="375"/>
      <c r="BP57" s="375"/>
      <c r="BQ57" s="375"/>
      <c r="BR57" s="375"/>
      <c r="BS57" s="375"/>
      <c r="BT57" s="375"/>
      <c r="BU57" s="375"/>
      <c r="BV57" s="375"/>
      <c r="BW57" s="375"/>
      <c r="BX57" s="538" t="s">
        <v>1398</v>
      </c>
    </row>
    <row r="58" spans="1:76" s="548" customFormat="1" ht="55.5" customHeight="1" x14ac:dyDescent="0.2">
      <c r="A58" s="541">
        <v>5</v>
      </c>
      <c r="B58" s="542" t="s">
        <v>981</v>
      </c>
      <c r="C58" s="543" t="s">
        <v>682</v>
      </c>
      <c r="D58" s="543" t="s">
        <v>683</v>
      </c>
      <c r="E58" s="543"/>
      <c r="F58" s="543"/>
      <c r="G58" s="543"/>
      <c r="H58" s="543"/>
      <c r="I58" s="366" t="s">
        <v>1104</v>
      </c>
      <c r="J58" s="545" t="s">
        <v>234</v>
      </c>
      <c r="K58" s="545" t="s">
        <v>268</v>
      </c>
      <c r="L58" s="447" t="s">
        <v>614</v>
      </c>
      <c r="M58" s="447" t="s">
        <v>1223</v>
      </c>
      <c r="N58" s="521" t="s">
        <v>1297</v>
      </c>
      <c r="O58" s="543" t="s">
        <v>372</v>
      </c>
      <c r="P58" s="545" t="s">
        <v>231</v>
      </c>
      <c r="Q58" s="545" t="s">
        <v>343</v>
      </c>
      <c r="R58" s="774"/>
      <c r="S58" s="774"/>
      <c r="T58" s="911" t="s">
        <v>290</v>
      </c>
      <c r="U58" s="383"/>
      <c r="V58" s="377"/>
      <c r="W58" s="377"/>
      <c r="X58" s="377"/>
      <c r="Y58" s="378"/>
      <c r="Z58" s="377"/>
      <c r="AA58" s="377"/>
      <c r="AB58" s="377"/>
      <c r="AC58" s="378"/>
      <c r="AD58" s="911"/>
      <c r="AE58" s="911"/>
      <c r="AF58" s="911"/>
      <c r="AG58" s="378" t="e">
        <f t="shared" si="40"/>
        <v>#DIV/0!</v>
      </c>
      <c r="AH58" s="378" t="e">
        <f t="shared" si="41"/>
        <v>#DIV/0!</v>
      </c>
      <c r="AI58" s="378" t="e">
        <f t="shared" si="42"/>
        <v>#VALUE!</v>
      </c>
      <c r="AJ58" s="1123">
        <v>0</v>
      </c>
      <c r="AK58" s="1123">
        <v>0</v>
      </c>
      <c r="AL58" s="1124"/>
      <c r="AM58" s="1072" t="e">
        <f t="shared" si="43"/>
        <v>#DIV/0!</v>
      </c>
      <c r="AN58" s="1072" t="e">
        <f t="shared" si="44"/>
        <v>#DIV/0!</v>
      </c>
      <c r="AO58" s="1072" t="e">
        <f t="shared" si="31"/>
        <v>#VALUE!</v>
      </c>
      <c r="AP58" s="547">
        <v>18431929</v>
      </c>
      <c r="AQ58" s="908" t="e">
        <f t="shared" si="33"/>
        <v>#DIV/0!</v>
      </c>
      <c r="AR58" s="547">
        <v>3734058.95</v>
      </c>
      <c r="AS58" s="908" t="e">
        <f t="shared" si="34"/>
        <v>#DIV/0!</v>
      </c>
      <c r="AT58" s="1074">
        <v>104</v>
      </c>
      <c r="AU58" s="1074">
        <v>0</v>
      </c>
      <c r="AV58" s="1075">
        <v>93</v>
      </c>
      <c r="AW58" s="874" t="e">
        <f t="shared" si="36"/>
        <v>#DIV/0!</v>
      </c>
      <c r="AX58" s="361" t="e">
        <f t="shared" si="37"/>
        <v>#DIV/0!</v>
      </c>
      <c r="AY58" s="361" t="e">
        <f t="shared" si="38"/>
        <v>#VALUE!</v>
      </c>
      <c r="AZ58" s="875"/>
      <c r="BA58" s="876" t="e">
        <f t="shared" si="29"/>
        <v>#DIV/0!</v>
      </c>
      <c r="BB58" s="875"/>
      <c r="BC58" s="876" t="e">
        <f t="shared" si="30"/>
        <v>#DIV/0!</v>
      </c>
      <c r="BD58" s="375"/>
      <c r="BE58" s="375"/>
      <c r="BF58" s="375"/>
      <c r="BG58" s="375"/>
      <c r="BH58" s="375"/>
      <c r="BI58" s="375"/>
      <c r="BJ58" s="375"/>
      <c r="BK58" s="375"/>
      <c r="BL58" s="375"/>
      <c r="BM58" s="375"/>
      <c r="BN58" s="375"/>
      <c r="BO58" s="375"/>
      <c r="BP58" s="375"/>
      <c r="BQ58" s="375"/>
      <c r="BR58" s="375"/>
      <c r="BS58" s="375"/>
      <c r="BT58" s="375"/>
      <c r="BU58" s="375"/>
      <c r="BV58" s="375"/>
      <c r="BW58" s="375"/>
      <c r="BX58" s="428" t="s">
        <v>1344</v>
      </c>
    </row>
    <row r="59" spans="1:76" s="191" customFormat="1" ht="32.450000000000003" customHeight="1" x14ac:dyDescent="0.2">
      <c r="A59" s="541">
        <v>5</v>
      </c>
      <c r="B59" s="542" t="s">
        <v>981</v>
      </c>
      <c r="C59" s="543" t="s">
        <v>682</v>
      </c>
      <c r="D59" s="543" t="s">
        <v>683</v>
      </c>
      <c r="E59" s="543"/>
      <c r="F59" s="543"/>
      <c r="G59" s="543"/>
      <c r="H59" s="543"/>
      <c r="I59" s="366" t="s">
        <v>136</v>
      </c>
      <c r="J59" s="545" t="s">
        <v>234</v>
      </c>
      <c r="K59" s="545" t="s">
        <v>268</v>
      </c>
      <c r="L59" s="447" t="s">
        <v>615</v>
      </c>
      <c r="M59" s="447" t="s">
        <v>1223</v>
      </c>
      <c r="N59" s="521" t="s">
        <v>217</v>
      </c>
      <c r="O59" s="543" t="s">
        <v>372</v>
      </c>
      <c r="P59" s="545" t="s">
        <v>231</v>
      </c>
      <c r="Q59" s="545" t="s">
        <v>343</v>
      </c>
      <c r="R59" s="521">
        <v>250</v>
      </c>
      <c r="S59" s="521">
        <v>350</v>
      </c>
      <c r="T59" s="383">
        <v>500</v>
      </c>
      <c r="U59" s="383">
        <v>3167377</v>
      </c>
      <c r="V59" s="377"/>
      <c r="W59" s="377"/>
      <c r="X59" s="377"/>
      <c r="Y59" s="378"/>
      <c r="Z59" s="377">
        <v>500</v>
      </c>
      <c r="AA59" s="377">
        <v>0</v>
      </c>
      <c r="AB59" s="377">
        <v>0</v>
      </c>
      <c r="AC59" s="378">
        <f t="shared" ref="AC59:AC72" si="45">AB59/T59</f>
        <v>0</v>
      </c>
      <c r="AD59" s="445">
        <v>500</v>
      </c>
      <c r="AE59" s="445">
        <v>122</v>
      </c>
      <c r="AF59" s="445">
        <v>122</v>
      </c>
      <c r="AG59" s="378">
        <f t="shared" si="40"/>
        <v>0.48799999999999999</v>
      </c>
      <c r="AH59" s="378">
        <f t="shared" si="41"/>
        <v>0.34857142857142859</v>
      </c>
      <c r="AI59" s="378">
        <f t="shared" si="42"/>
        <v>0.24399999999999999</v>
      </c>
      <c r="AJ59" s="1123">
        <v>500</v>
      </c>
      <c r="AK59" s="1123">
        <v>0</v>
      </c>
      <c r="AL59" s="1124">
        <v>210</v>
      </c>
      <c r="AM59" s="1072">
        <f t="shared" si="43"/>
        <v>0.84</v>
      </c>
      <c r="AN59" s="1072">
        <f t="shared" si="44"/>
        <v>0.6</v>
      </c>
      <c r="AO59" s="1072">
        <f t="shared" si="31"/>
        <v>0.42</v>
      </c>
      <c r="AP59" s="357">
        <v>2978378</v>
      </c>
      <c r="AQ59" s="358">
        <f t="shared" si="33"/>
        <v>0.94032949030064938</v>
      </c>
      <c r="AR59" s="357">
        <v>770227.6</v>
      </c>
      <c r="AS59" s="358">
        <f t="shared" si="34"/>
        <v>0.24317522037951275</v>
      </c>
      <c r="AT59" s="1074">
        <v>500</v>
      </c>
      <c r="AU59" s="1074">
        <v>0</v>
      </c>
      <c r="AV59" s="1075">
        <v>267</v>
      </c>
      <c r="AW59" s="874">
        <f t="shared" si="36"/>
        <v>1.0680000000000001</v>
      </c>
      <c r="AX59" s="361">
        <f t="shared" si="37"/>
        <v>0.7628571428571429</v>
      </c>
      <c r="AY59" s="361">
        <f t="shared" si="38"/>
        <v>0.53400000000000003</v>
      </c>
      <c r="AZ59" s="875">
        <v>2978100</v>
      </c>
      <c r="BA59" s="876">
        <f t="shared" si="29"/>
        <v>0.9402417205151139</v>
      </c>
      <c r="BB59" s="875">
        <v>1139075.67</v>
      </c>
      <c r="BC59" s="876">
        <f t="shared" si="30"/>
        <v>0.35962743620352106</v>
      </c>
      <c r="BD59" s="360"/>
      <c r="BE59" s="360"/>
      <c r="BF59" s="360"/>
      <c r="BG59" s="360"/>
      <c r="BH59" s="360"/>
      <c r="BI59" s="360"/>
      <c r="BJ59" s="360"/>
      <c r="BK59" s="360"/>
      <c r="BL59" s="360"/>
      <c r="BM59" s="360"/>
      <c r="BN59" s="360"/>
      <c r="BO59" s="360"/>
      <c r="BP59" s="360"/>
      <c r="BQ59" s="360"/>
      <c r="BR59" s="360"/>
      <c r="BS59" s="360"/>
      <c r="BT59" s="360"/>
      <c r="BU59" s="360"/>
      <c r="BV59" s="360"/>
      <c r="BW59" s="360"/>
      <c r="BX59" s="428"/>
    </row>
    <row r="60" spans="1:76" s="191" customFormat="1" ht="29.45" customHeight="1" x14ac:dyDescent="0.2">
      <c r="A60" s="541">
        <v>5</v>
      </c>
      <c r="B60" s="542" t="s">
        <v>981</v>
      </c>
      <c r="C60" s="543" t="s">
        <v>682</v>
      </c>
      <c r="D60" s="543" t="s">
        <v>683</v>
      </c>
      <c r="E60" s="543"/>
      <c r="F60" s="543"/>
      <c r="G60" s="543"/>
      <c r="H60" s="543"/>
      <c r="I60" s="366" t="s">
        <v>1100</v>
      </c>
      <c r="J60" s="545" t="s">
        <v>234</v>
      </c>
      <c r="K60" s="545" t="s">
        <v>267</v>
      </c>
      <c r="L60" s="447" t="s">
        <v>614</v>
      </c>
      <c r="M60" s="447" t="s">
        <v>1223</v>
      </c>
      <c r="N60" s="521" t="s">
        <v>40</v>
      </c>
      <c r="O60" s="543" t="s">
        <v>372</v>
      </c>
      <c r="P60" s="545" t="s">
        <v>231</v>
      </c>
      <c r="Q60" s="545" t="s">
        <v>343</v>
      </c>
      <c r="R60" s="521">
        <v>20</v>
      </c>
      <c r="S60" s="521">
        <v>30</v>
      </c>
      <c r="T60" s="383">
        <v>30</v>
      </c>
      <c r="U60" s="383">
        <v>6036600</v>
      </c>
      <c r="V60" s="377"/>
      <c r="W60" s="377"/>
      <c r="X60" s="377"/>
      <c r="Y60" s="378"/>
      <c r="Z60" s="377">
        <v>0</v>
      </c>
      <c r="AA60" s="377">
        <v>0</v>
      </c>
      <c r="AB60" s="377">
        <v>0</v>
      </c>
      <c r="AC60" s="378">
        <f t="shared" si="45"/>
        <v>0</v>
      </c>
      <c r="AD60" s="911">
        <v>0</v>
      </c>
      <c r="AE60" s="911">
        <v>0</v>
      </c>
      <c r="AF60" s="911">
        <v>0</v>
      </c>
      <c r="AG60" s="378">
        <f t="shared" si="40"/>
        <v>0</v>
      </c>
      <c r="AH60" s="378">
        <f t="shared" si="41"/>
        <v>0</v>
      </c>
      <c r="AI60" s="378">
        <f t="shared" si="42"/>
        <v>0</v>
      </c>
      <c r="AJ60" s="1123">
        <v>0</v>
      </c>
      <c r="AK60" s="1124">
        <v>0</v>
      </c>
      <c r="AL60" s="1123">
        <v>0</v>
      </c>
      <c r="AM60" s="1072">
        <f t="shared" si="43"/>
        <v>0</v>
      </c>
      <c r="AN60" s="1072">
        <f t="shared" si="44"/>
        <v>0</v>
      </c>
      <c r="AO60" s="1072">
        <f t="shared" si="31"/>
        <v>0</v>
      </c>
      <c r="AP60" s="357">
        <v>1300000</v>
      </c>
      <c r="AQ60" s="358">
        <f t="shared" si="33"/>
        <v>0.21535301328562437</v>
      </c>
      <c r="AR60" s="357">
        <v>0</v>
      </c>
      <c r="AS60" s="358">
        <f t="shared" si="34"/>
        <v>0</v>
      </c>
      <c r="AT60" s="1074">
        <v>0</v>
      </c>
      <c r="AU60" s="1075">
        <v>0</v>
      </c>
      <c r="AV60" s="1074">
        <v>0</v>
      </c>
      <c r="AW60" s="874">
        <f>AU60/R60</f>
        <v>0</v>
      </c>
      <c r="AX60" s="361">
        <f>AU60/S60</f>
        <v>0</v>
      </c>
      <c r="AY60" s="361">
        <f>AU60/T60</f>
        <v>0</v>
      </c>
      <c r="AZ60" s="875">
        <v>1300000</v>
      </c>
      <c r="BA60" s="876">
        <f t="shared" si="29"/>
        <v>0.21535301328562437</v>
      </c>
      <c r="BB60" s="875">
        <v>143565.79999999999</v>
      </c>
      <c r="BC60" s="876">
        <f t="shared" si="30"/>
        <v>2.3782559719047143E-2</v>
      </c>
      <c r="BD60" s="909"/>
      <c r="BE60" s="909"/>
      <c r="BF60" s="909"/>
      <c r="BG60" s="909"/>
      <c r="BH60" s="909"/>
      <c r="BI60" s="909"/>
      <c r="BJ60" s="909"/>
      <c r="BK60" s="909"/>
      <c r="BL60" s="909"/>
      <c r="BM60" s="909"/>
      <c r="BN60" s="909"/>
      <c r="BO60" s="909"/>
      <c r="BP60" s="909"/>
      <c r="BQ60" s="909"/>
      <c r="BR60" s="909"/>
      <c r="BS60" s="909"/>
      <c r="BT60" s="909"/>
      <c r="BU60" s="909"/>
      <c r="BV60" s="909"/>
      <c r="BW60" s="909"/>
      <c r="BX60" s="538" t="s">
        <v>1377</v>
      </c>
    </row>
    <row r="61" spans="1:76" s="191" customFormat="1" ht="30" customHeight="1" x14ac:dyDescent="0.2">
      <c r="A61" s="541">
        <v>5</v>
      </c>
      <c r="B61" s="542" t="s">
        <v>981</v>
      </c>
      <c r="C61" s="543" t="s">
        <v>682</v>
      </c>
      <c r="D61" s="543" t="s">
        <v>683</v>
      </c>
      <c r="E61" s="543"/>
      <c r="F61" s="543"/>
      <c r="G61" s="543"/>
      <c r="H61" s="543"/>
      <c r="I61" s="366" t="s">
        <v>138</v>
      </c>
      <c r="J61" s="545" t="s">
        <v>234</v>
      </c>
      <c r="K61" s="545" t="s">
        <v>268</v>
      </c>
      <c r="L61" s="447" t="s">
        <v>614</v>
      </c>
      <c r="M61" s="447" t="s">
        <v>1223</v>
      </c>
      <c r="N61" s="521" t="s">
        <v>43</v>
      </c>
      <c r="O61" s="543" t="s">
        <v>372</v>
      </c>
      <c r="P61" s="545" t="s">
        <v>231</v>
      </c>
      <c r="Q61" s="545" t="s">
        <v>343</v>
      </c>
      <c r="R61" s="521">
        <v>235</v>
      </c>
      <c r="S61" s="521">
        <v>455</v>
      </c>
      <c r="T61" s="383">
        <v>800</v>
      </c>
      <c r="U61" s="383">
        <v>93246054</v>
      </c>
      <c r="V61" s="377"/>
      <c r="W61" s="377"/>
      <c r="X61" s="377"/>
      <c r="Y61" s="378"/>
      <c r="Z61" s="377">
        <v>2875</v>
      </c>
      <c r="AA61" s="377">
        <v>2</v>
      </c>
      <c r="AB61" s="377">
        <v>0</v>
      </c>
      <c r="AC61" s="378">
        <f t="shared" si="45"/>
        <v>0</v>
      </c>
      <c r="AD61" s="911">
        <v>2875</v>
      </c>
      <c r="AE61" s="911">
        <v>0</v>
      </c>
      <c r="AF61" s="911">
        <v>169</v>
      </c>
      <c r="AG61" s="378">
        <f t="shared" si="40"/>
        <v>0.7191489361702128</v>
      </c>
      <c r="AH61" s="378">
        <f t="shared" si="41"/>
        <v>0.37142857142857144</v>
      </c>
      <c r="AI61" s="378">
        <f t="shared" si="42"/>
        <v>0.21124999999999999</v>
      </c>
      <c r="AJ61" s="1123">
        <v>2875</v>
      </c>
      <c r="AK61" s="1123">
        <v>0</v>
      </c>
      <c r="AL61" s="1124">
        <v>145</v>
      </c>
      <c r="AM61" s="1072">
        <f t="shared" si="43"/>
        <v>0.61702127659574468</v>
      </c>
      <c r="AN61" s="1072">
        <f t="shared" si="44"/>
        <v>0.31868131868131866</v>
      </c>
      <c r="AO61" s="1072">
        <f t="shared" si="31"/>
        <v>0.18124999999999999</v>
      </c>
      <c r="AP61" s="357">
        <v>85500000</v>
      </c>
      <c r="AQ61" s="358">
        <f t="shared" si="33"/>
        <v>0.91692888151599428</v>
      </c>
      <c r="AR61" s="357">
        <v>21375000</v>
      </c>
      <c r="AS61" s="358">
        <f t="shared" si="34"/>
        <v>0.22923222037899857</v>
      </c>
      <c r="AT61" s="1074">
        <v>1100</v>
      </c>
      <c r="AU61" s="1074">
        <v>0</v>
      </c>
      <c r="AV61" s="1217">
        <v>276</v>
      </c>
      <c r="AW61" s="874">
        <f>AV61/R61</f>
        <v>1.1744680851063829</v>
      </c>
      <c r="AX61" s="361">
        <f>AV61/S61</f>
        <v>0.60659340659340655</v>
      </c>
      <c r="AY61" s="361">
        <f>AV61/T61</f>
        <v>0.34499999999999997</v>
      </c>
      <c r="AZ61" s="359">
        <v>85500000</v>
      </c>
      <c r="BA61" s="361">
        <f t="shared" si="29"/>
        <v>0.91692888151599428</v>
      </c>
      <c r="BB61" s="359">
        <v>21375000</v>
      </c>
      <c r="BC61" s="361">
        <f t="shared" si="30"/>
        <v>0.22923222037899857</v>
      </c>
      <c r="BD61" s="909"/>
      <c r="BE61" s="909"/>
      <c r="BF61" s="909"/>
      <c r="BG61" s="909"/>
      <c r="BH61" s="909"/>
      <c r="BI61" s="909"/>
      <c r="BJ61" s="909"/>
      <c r="BK61" s="909"/>
      <c r="BL61" s="909"/>
      <c r="BM61" s="909"/>
      <c r="BN61" s="909"/>
      <c r="BO61" s="909"/>
      <c r="BP61" s="909"/>
      <c r="BQ61" s="909"/>
      <c r="BR61" s="909"/>
      <c r="BS61" s="909"/>
      <c r="BT61" s="909"/>
      <c r="BU61" s="909"/>
      <c r="BV61" s="909"/>
      <c r="BW61" s="909"/>
      <c r="BX61" s="428"/>
    </row>
    <row r="62" spans="1:76" s="191" customFormat="1" ht="31.9" customHeight="1" x14ac:dyDescent="0.2">
      <c r="A62" s="541">
        <v>5</v>
      </c>
      <c r="B62" s="542" t="s">
        <v>981</v>
      </c>
      <c r="C62" s="543" t="s">
        <v>682</v>
      </c>
      <c r="D62" s="543" t="s">
        <v>683</v>
      </c>
      <c r="E62" s="543"/>
      <c r="F62" s="543"/>
      <c r="G62" s="543"/>
      <c r="H62" s="543"/>
      <c r="I62" s="366" t="s">
        <v>139</v>
      </c>
      <c r="J62" s="545" t="s">
        <v>234</v>
      </c>
      <c r="K62" s="545" t="s">
        <v>268</v>
      </c>
      <c r="L62" s="447" t="s">
        <v>614</v>
      </c>
      <c r="M62" s="447" t="s">
        <v>1223</v>
      </c>
      <c r="N62" s="521" t="s">
        <v>45</v>
      </c>
      <c r="O62" s="543" t="s">
        <v>372</v>
      </c>
      <c r="P62" s="545" t="s">
        <v>231</v>
      </c>
      <c r="Q62" s="545" t="s">
        <v>343</v>
      </c>
      <c r="R62" s="521">
        <v>21</v>
      </c>
      <c r="S62" s="521">
        <v>41</v>
      </c>
      <c r="T62" s="383">
        <v>62</v>
      </c>
      <c r="U62" s="383">
        <v>48000000</v>
      </c>
      <c r="V62" s="377"/>
      <c r="W62" s="377"/>
      <c r="X62" s="377"/>
      <c r="Y62" s="378"/>
      <c r="Z62" s="377">
        <v>0</v>
      </c>
      <c r="AA62" s="377">
        <v>0</v>
      </c>
      <c r="AB62" s="377"/>
      <c r="AC62" s="378">
        <f t="shared" si="45"/>
        <v>0</v>
      </c>
      <c r="AD62" s="911">
        <v>62</v>
      </c>
      <c r="AE62" s="911">
        <v>0</v>
      </c>
      <c r="AF62" s="911">
        <v>0</v>
      </c>
      <c r="AG62" s="378">
        <f t="shared" si="40"/>
        <v>0</v>
      </c>
      <c r="AH62" s="378">
        <f t="shared" si="41"/>
        <v>0</v>
      </c>
      <c r="AI62" s="378">
        <f t="shared" si="42"/>
        <v>0</v>
      </c>
      <c r="AJ62" s="1123">
        <v>62</v>
      </c>
      <c r="AK62" s="1123">
        <v>0</v>
      </c>
      <c r="AL62" s="1124">
        <v>0</v>
      </c>
      <c r="AM62" s="1072">
        <f t="shared" si="43"/>
        <v>0</v>
      </c>
      <c r="AN62" s="1072">
        <f t="shared" si="44"/>
        <v>0</v>
      </c>
      <c r="AO62" s="1072">
        <f t="shared" si="31"/>
        <v>0</v>
      </c>
      <c r="AP62" s="357">
        <v>48000000</v>
      </c>
      <c r="AQ62" s="358">
        <f t="shared" si="33"/>
        <v>1</v>
      </c>
      <c r="AR62" s="357">
        <v>12000000</v>
      </c>
      <c r="AS62" s="358">
        <f t="shared" si="34"/>
        <v>0.25</v>
      </c>
      <c r="AT62" s="1074">
        <v>62</v>
      </c>
      <c r="AU62" s="1074">
        <v>0</v>
      </c>
      <c r="AV62" s="1075">
        <v>5</v>
      </c>
      <c r="AW62" s="361">
        <f>AV62/R62</f>
        <v>0.23809523809523808</v>
      </c>
      <c r="AX62" s="361">
        <f>AV62/S62</f>
        <v>0.12195121951219512</v>
      </c>
      <c r="AY62" s="361">
        <f>AV62/T62</f>
        <v>8.0645161290322578E-2</v>
      </c>
      <c r="AZ62" s="359">
        <v>48000000</v>
      </c>
      <c r="BA62" s="361">
        <f t="shared" si="29"/>
        <v>1</v>
      </c>
      <c r="BB62" s="359">
        <v>12000000</v>
      </c>
      <c r="BC62" s="361">
        <f t="shared" si="30"/>
        <v>0.25</v>
      </c>
      <c r="BD62" s="909"/>
      <c r="BE62" s="909"/>
      <c r="BF62" s="909"/>
      <c r="BG62" s="909"/>
      <c r="BH62" s="909"/>
      <c r="BI62" s="909"/>
      <c r="BJ62" s="909"/>
      <c r="BK62" s="909"/>
      <c r="BL62" s="909"/>
      <c r="BM62" s="909"/>
      <c r="BN62" s="909"/>
      <c r="BO62" s="909"/>
      <c r="BP62" s="909"/>
      <c r="BQ62" s="909"/>
      <c r="BR62" s="909"/>
      <c r="BS62" s="909"/>
      <c r="BT62" s="909"/>
      <c r="BU62" s="909"/>
      <c r="BV62" s="909"/>
      <c r="BW62" s="909"/>
      <c r="BX62" s="428"/>
    </row>
    <row r="63" spans="1:76" s="191" customFormat="1" ht="29.25" customHeight="1" x14ac:dyDescent="0.2">
      <c r="A63" s="541">
        <v>5</v>
      </c>
      <c r="B63" s="542" t="s">
        <v>981</v>
      </c>
      <c r="C63" s="543" t="s">
        <v>682</v>
      </c>
      <c r="D63" s="543" t="s">
        <v>683</v>
      </c>
      <c r="E63" s="543"/>
      <c r="F63" s="543"/>
      <c r="G63" s="543"/>
      <c r="H63" s="543"/>
      <c r="I63" s="366" t="s">
        <v>140</v>
      </c>
      <c r="J63" s="545" t="s">
        <v>237</v>
      </c>
      <c r="K63" s="545" t="s">
        <v>267</v>
      </c>
      <c r="L63" s="447" t="s">
        <v>614</v>
      </c>
      <c r="M63" s="447" t="s">
        <v>1223</v>
      </c>
      <c r="N63" s="521" t="s">
        <v>41</v>
      </c>
      <c r="O63" s="543" t="s">
        <v>372</v>
      </c>
      <c r="P63" s="545" t="s">
        <v>231</v>
      </c>
      <c r="Q63" s="545" t="s">
        <v>343</v>
      </c>
      <c r="R63" s="521">
        <v>102</v>
      </c>
      <c r="S63" s="521">
        <v>170</v>
      </c>
      <c r="T63" s="383">
        <v>170</v>
      </c>
      <c r="U63" s="383">
        <v>3205000</v>
      </c>
      <c r="V63" s="377"/>
      <c r="W63" s="377"/>
      <c r="X63" s="377"/>
      <c r="Y63" s="378"/>
      <c r="Z63" s="377">
        <v>75</v>
      </c>
      <c r="AA63" s="377">
        <v>0</v>
      </c>
      <c r="AB63" s="377"/>
      <c r="AC63" s="378">
        <f t="shared" si="45"/>
        <v>0</v>
      </c>
      <c r="AD63" s="911">
        <v>75</v>
      </c>
      <c r="AE63" s="911">
        <v>0</v>
      </c>
      <c r="AF63" s="911">
        <v>0</v>
      </c>
      <c r="AG63" s="378">
        <f t="shared" si="40"/>
        <v>0</v>
      </c>
      <c r="AH63" s="378">
        <f t="shared" si="41"/>
        <v>0</v>
      </c>
      <c r="AI63" s="378">
        <f t="shared" si="42"/>
        <v>0</v>
      </c>
      <c r="AJ63" s="1123">
        <v>202</v>
      </c>
      <c r="AK63" s="1123">
        <v>62</v>
      </c>
      <c r="AL63" s="1124">
        <v>117</v>
      </c>
      <c r="AM63" s="1072">
        <f t="shared" si="43"/>
        <v>1.1470588235294117</v>
      </c>
      <c r="AN63" s="1072">
        <f t="shared" si="44"/>
        <v>0.68823529411764706</v>
      </c>
      <c r="AO63" s="1072">
        <f t="shared" si="31"/>
        <v>0.68823529411764706</v>
      </c>
      <c r="AP63" s="357">
        <v>2067249.08</v>
      </c>
      <c r="AQ63" s="358">
        <f t="shared" si="33"/>
        <v>0.64500751326053041</v>
      </c>
      <c r="AR63" s="357">
        <v>823519.23</v>
      </c>
      <c r="AS63" s="358">
        <f t="shared" si="34"/>
        <v>0.25694827769110762</v>
      </c>
      <c r="AT63" s="1074">
        <v>202</v>
      </c>
      <c r="AU63" s="1075">
        <v>117</v>
      </c>
      <c r="AV63" s="1074">
        <v>117</v>
      </c>
      <c r="AW63" s="874">
        <f>AV63/R63</f>
        <v>1.1470588235294117</v>
      </c>
      <c r="AX63" s="361">
        <f>AV63/S63</f>
        <v>0.68823529411764706</v>
      </c>
      <c r="AY63" s="361">
        <f>AV63/T63</f>
        <v>0.68823529411764706</v>
      </c>
      <c r="AZ63" s="359">
        <v>1885753.57</v>
      </c>
      <c r="BA63" s="361">
        <f t="shared" si="29"/>
        <v>0.58837864898595948</v>
      </c>
      <c r="BB63" s="359">
        <v>1381624.4</v>
      </c>
      <c r="BC63" s="361">
        <f t="shared" si="30"/>
        <v>0.43108405616224649</v>
      </c>
      <c r="BD63" s="909"/>
      <c r="BE63" s="909"/>
      <c r="BF63" s="909"/>
      <c r="BG63" s="909"/>
      <c r="BH63" s="909"/>
      <c r="BI63" s="909"/>
      <c r="BJ63" s="909"/>
      <c r="BK63" s="909"/>
      <c r="BL63" s="909"/>
      <c r="BM63" s="909"/>
      <c r="BN63" s="909"/>
      <c r="BO63" s="909"/>
      <c r="BP63" s="909"/>
      <c r="BQ63" s="909"/>
      <c r="BR63" s="909"/>
      <c r="BS63" s="909"/>
      <c r="BT63" s="909"/>
      <c r="BU63" s="909"/>
      <c r="BV63" s="909"/>
      <c r="BW63" s="909"/>
      <c r="BX63" s="538" t="s">
        <v>1299</v>
      </c>
    </row>
    <row r="64" spans="1:76" s="191" customFormat="1" ht="28.15" customHeight="1" x14ac:dyDescent="0.2">
      <c r="A64" s="541">
        <v>5</v>
      </c>
      <c r="B64" s="542" t="s">
        <v>981</v>
      </c>
      <c r="C64" s="543" t="s">
        <v>682</v>
      </c>
      <c r="D64" s="543" t="s">
        <v>683</v>
      </c>
      <c r="E64" s="543"/>
      <c r="F64" s="543"/>
      <c r="G64" s="543"/>
      <c r="H64" s="543"/>
      <c r="I64" s="366" t="s">
        <v>141</v>
      </c>
      <c r="J64" s="545" t="s">
        <v>237</v>
      </c>
      <c r="K64" s="545" t="s">
        <v>267</v>
      </c>
      <c r="L64" s="447" t="s">
        <v>614</v>
      </c>
      <c r="M64" s="447" t="s">
        <v>1223</v>
      </c>
      <c r="N64" s="521" t="s">
        <v>46</v>
      </c>
      <c r="O64" s="543" t="s">
        <v>372</v>
      </c>
      <c r="P64" s="545" t="s">
        <v>231</v>
      </c>
      <c r="Q64" s="545" t="s">
        <v>343</v>
      </c>
      <c r="R64" s="521">
        <v>300</v>
      </c>
      <c r="S64" s="521">
        <v>680</v>
      </c>
      <c r="T64" s="383">
        <v>680</v>
      </c>
      <c r="U64" s="383">
        <v>3995000</v>
      </c>
      <c r="V64" s="377"/>
      <c r="W64" s="377"/>
      <c r="X64" s="377"/>
      <c r="Y64" s="378"/>
      <c r="Z64" s="377">
        <v>313</v>
      </c>
      <c r="AA64" s="377">
        <v>25</v>
      </c>
      <c r="AB64" s="377"/>
      <c r="AC64" s="378">
        <f t="shared" si="45"/>
        <v>0</v>
      </c>
      <c r="AD64" s="911">
        <v>313</v>
      </c>
      <c r="AE64" s="911">
        <v>55</v>
      </c>
      <c r="AF64" s="911">
        <v>55</v>
      </c>
      <c r="AG64" s="378">
        <f t="shared" si="40"/>
        <v>0.18333333333333332</v>
      </c>
      <c r="AH64" s="378">
        <f t="shared" si="41"/>
        <v>8.0882352941176475E-2</v>
      </c>
      <c r="AI64" s="378">
        <f t="shared" si="42"/>
        <v>8.0882352941176475E-2</v>
      </c>
      <c r="AJ64" s="1123">
        <v>1256</v>
      </c>
      <c r="AK64" s="1123">
        <v>332</v>
      </c>
      <c r="AL64" s="1124">
        <v>623</v>
      </c>
      <c r="AM64" s="1072">
        <f t="shared" si="43"/>
        <v>2.0766666666666667</v>
      </c>
      <c r="AN64" s="1072">
        <f t="shared" si="44"/>
        <v>0.91617647058823526</v>
      </c>
      <c r="AO64" s="1072">
        <f t="shared" si="31"/>
        <v>0.91617647058823526</v>
      </c>
      <c r="AP64" s="907">
        <v>3994764.79</v>
      </c>
      <c r="AQ64" s="908">
        <f t="shared" si="33"/>
        <v>0.9999411239048811</v>
      </c>
      <c r="AR64" s="907">
        <v>1620998.74</v>
      </c>
      <c r="AS64" s="908">
        <f t="shared" si="34"/>
        <v>0.4057568811013767</v>
      </c>
      <c r="AT64" s="1074">
        <v>1256</v>
      </c>
      <c r="AU64" s="1075">
        <v>400</v>
      </c>
      <c r="AV64" s="1074">
        <v>1228</v>
      </c>
      <c r="AW64" s="874">
        <f>AU64/R64</f>
        <v>1.3333333333333333</v>
      </c>
      <c r="AX64" s="361">
        <f>AU64/S64</f>
        <v>0.58823529411764708</v>
      </c>
      <c r="AY64" s="361">
        <f>AU64/T64</f>
        <v>0.58823529411764708</v>
      </c>
      <c r="AZ64" s="359">
        <v>3953066.72</v>
      </c>
      <c r="BA64" s="361">
        <f t="shared" si="29"/>
        <v>0.98950355944931168</v>
      </c>
      <c r="BB64" s="359">
        <v>2648977.54</v>
      </c>
      <c r="BC64" s="361">
        <f t="shared" si="30"/>
        <v>0.66307322653316647</v>
      </c>
      <c r="BD64" s="909"/>
      <c r="BE64" s="909"/>
      <c r="BF64" s="909"/>
      <c r="BG64" s="909"/>
      <c r="BH64" s="909"/>
      <c r="BI64" s="909"/>
      <c r="BJ64" s="909"/>
      <c r="BK64" s="909"/>
      <c r="BL64" s="909"/>
      <c r="BM64" s="909"/>
      <c r="BN64" s="909"/>
      <c r="BO64" s="909"/>
      <c r="BP64" s="909"/>
      <c r="BQ64" s="909"/>
      <c r="BR64" s="909"/>
      <c r="BS64" s="909"/>
      <c r="BT64" s="909"/>
      <c r="BU64" s="909"/>
      <c r="BV64" s="909"/>
      <c r="BW64" s="909"/>
      <c r="BX64" s="538" t="s">
        <v>1300</v>
      </c>
    </row>
    <row r="65" spans="1:76" s="191" customFormat="1" ht="27.6" customHeight="1" x14ac:dyDescent="0.2">
      <c r="A65" s="541">
        <v>5</v>
      </c>
      <c r="B65" s="542" t="s">
        <v>981</v>
      </c>
      <c r="C65" s="543" t="s">
        <v>682</v>
      </c>
      <c r="D65" s="543" t="s">
        <v>683</v>
      </c>
      <c r="E65" s="543"/>
      <c r="F65" s="543"/>
      <c r="G65" s="543"/>
      <c r="H65" s="543"/>
      <c r="I65" s="366" t="s">
        <v>142</v>
      </c>
      <c r="J65" s="545" t="s">
        <v>237</v>
      </c>
      <c r="K65" s="545" t="s">
        <v>267</v>
      </c>
      <c r="L65" s="447" t="s">
        <v>614</v>
      </c>
      <c r="M65" s="447" t="s">
        <v>1223</v>
      </c>
      <c r="N65" s="521" t="s">
        <v>47</v>
      </c>
      <c r="O65" s="543" t="s">
        <v>372</v>
      </c>
      <c r="P65" s="545" t="s">
        <v>231</v>
      </c>
      <c r="Q65" s="545" t="s">
        <v>343</v>
      </c>
      <c r="R65" s="521">
        <v>90</v>
      </c>
      <c r="S65" s="521">
        <v>95</v>
      </c>
      <c r="T65" s="383">
        <v>95</v>
      </c>
      <c r="U65" s="383">
        <v>4800000</v>
      </c>
      <c r="V65" s="377"/>
      <c r="W65" s="377"/>
      <c r="X65" s="377"/>
      <c r="Y65" s="378"/>
      <c r="Z65" s="377">
        <v>6</v>
      </c>
      <c r="AA65" s="377">
        <v>0</v>
      </c>
      <c r="AB65" s="377"/>
      <c r="AC65" s="378">
        <f t="shared" si="45"/>
        <v>0</v>
      </c>
      <c r="AD65" s="911">
        <v>81</v>
      </c>
      <c r="AE65" s="911">
        <v>10</v>
      </c>
      <c r="AF65" s="911">
        <v>10</v>
      </c>
      <c r="AG65" s="378">
        <f t="shared" si="40"/>
        <v>0.1111111111111111</v>
      </c>
      <c r="AH65" s="378">
        <f t="shared" si="41"/>
        <v>0.10526315789473684</v>
      </c>
      <c r="AI65" s="378">
        <f t="shared" si="42"/>
        <v>0.10526315789473684</v>
      </c>
      <c r="AJ65" s="1123">
        <v>103</v>
      </c>
      <c r="AK65" s="1124">
        <v>74</v>
      </c>
      <c r="AL65" s="1123">
        <v>74</v>
      </c>
      <c r="AM65" s="1072">
        <f t="shared" si="43"/>
        <v>0.82222222222222219</v>
      </c>
      <c r="AN65" s="1072">
        <f t="shared" si="44"/>
        <v>0.77894736842105261</v>
      </c>
      <c r="AO65" s="1072">
        <f t="shared" si="31"/>
        <v>0.77894736842105261</v>
      </c>
      <c r="AP65" s="357">
        <v>4318538.66</v>
      </c>
      <c r="AQ65" s="358">
        <f t="shared" si="33"/>
        <v>0.89969555416666669</v>
      </c>
      <c r="AR65" s="357">
        <v>3055714.24</v>
      </c>
      <c r="AS65" s="358">
        <f t="shared" si="34"/>
        <v>0.63660713333333341</v>
      </c>
      <c r="AT65" s="1074">
        <v>117</v>
      </c>
      <c r="AU65" s="1213">
        <v>82</v>
      </c>
      <c r="AV65" s="1074">
        <v>88</v>
      </c>
      <c r="AW65" s="874">
        <f>AU65/R65</f>
        <v>0.91111111111111109</v>
      </c>
      <c r="AX65" s="361">
        <f>AU65/S65</f>
        <v>0.86315789473684212</v>
      </c>
      <c r="AY65" s="361">
        <f>AU65/T65</f>
        <v>0.86315789473684212</v>
      </c>
      <c r="AZ65" s="359">
        <v>4399090.9000000004</v>
      </c>
      <c r="BA65" s="361">
        <f t="shared" si="29"/>
        <v>0.91647727083333341</v>
      </c>
      <c r="BB65" s="359">
        <v>3606642.02</v>
      </c>
      <c r="BC65" s="361">
        <f t="shared" si="30"/>
        <v>0.7513837541666667</v>
      </c>
      <c r="BD65" s="909"/>
      <c r="BE65" s="909"/>
      <c r="BF65" s="909"/>
      <c r="BG65" s="909"/>
      <c r="BH65" s="909"/>
      <c r="BI65" s="909"/>
      <c r="BJ65" s="909"/>
      <c r="BK65" s="909"/>
      <c r="BL65" s="909"/>
      <c r="BM65" s="909"/>
      <c r="BN65" s="909"/>
      <c r="BO65" s="909"/>
      <c r="BP65" s="909"/>
      <c r="BQ65" s="909"/>
      <c r="BR65" s="909"/>
      <c r="BS65" s="909"/>
      <c r="BT65" s="909"/>
      <c r="BU65" s="909"/>
      <c r="BV65" s="909"/>
      <c r="BW65" s="909"/>
      <c r="BX65" s="884"/>
    </row>
    <row r="66" spans="1:76" s="191" customFormat="1" ht="43.15" customHeight="1" x14ac:dyDescent="0.2">
      <c r="A66" s="541">
        <v>5</v>
      </c>
      <c r="B66" s="542" t="s">
        <v>981</v>
      </c>
      <c r="C66" s="543" t="s">
        <v>682</v>
      </c>
      <c r="D66" s="543" t="s">
        <v>683</v>
      </c>
      <c r="E66" s="543"/>
      <c r="F66" s="543"/>
      <c r="G66" s="543"/>
      <c r="H66" s="543"/>
      <c r="I66" s="366" t="s">
        <v>143</v>
      </c>
      <c r="J66" s="545" t="s">
        <v>237</v>
      </c>
      <c r="K66" s="545" t="s">
        <v>267</v>
      </c>
      <c r="L66" s="447" t="s">
        <v>614</v>
      </c>
      <c r="M66" s="447" t="s">
        <v>1223</v>
      </c>
      <c r="N66" s="521" t="s">
        <v>47</v>
      </c>
      <c r="O66" s="543" t="s">
        <v>372</v>
      </c>
      <c r="P66" s="545" t="s">
        <v>231</v>
      </c>
      <c r="Q66" s="545" t="s">
        <v>343</v>
      </c>
      <c r="R66" s="521">
        <v>2</v>
      </c>
      <c r="S66" s="521">
        <v>2</v>
      </c>
      <c r="T66" s="383">
        <v>2</v>
      </c>
      <c r="U66" s="383">
        <v>13128</v>
      </c>
      <c r="V66" s="377"/>
      <c r="W66" s="377"/>
      <c r="X66" s="377"/>
      <c r="Y66" s="378"/>
      <c r="Z66" s="377">
        <v>0</v>
      </c>
      <c r="AA66" s="377">
        <v>0</v>
      </c>
      <c r="AB66" s="377"/>
      <c r="AC66" s="378">
        <f t="shared" si="45"/>
        <v>0</v>
      </c>
      <c r="AD66" s="911">
        <v>0</v>
      </c>
      <c r="AE66" s="911">
        <v>0</v>
      </c>
      <c r="AF66" s="911">
        <v>0</v>
      </c>
      <c r="AG66" s="378">
        <f t="shared" si="40"/>
        <v>0</v>
      </c>
      <c r="AH66" s="378">
        <f t="shared" si="41"/>
        <v>0</v>
      </c>
      <c r="AI66" s="378">
        <f t="shared" si="42"/>
        <v>0</v>
      </c>
      <c r="AJ66" s="1123">
        <v>1</v>
      </c>
      <c r="AK66" s="1124">
        <v>2</v>
      </c>
      <c r="AL66" s="1123">
        <v>2</v>
      </c>
      <c r="AM66" s="1072">
        <f t="shared" si="43"/>
        <v>1</v>
      </c>
      <c r="AN66" s="1072">
        <f t="shared" si="44"/>
        <v>1</v>
      </c>
      <c r="AO66" s="1072">
        <f t="shared" si="31"/>
        <v>1</v>
      </c>
      <c r="AP66" s="357">
        <v>14400</v>
      </c>
      <c r="AQ66" s="358">
        <f t="shared" si="33"/>
        <v>1.0968921389396709</v>
      </c>
      <c r="AR66" s="357">
        <v>13127.67</v>
      </c>
      <c r="AS66" s="358">
        <f t="shared" si="34"/>
        <v>0.99997486288848259</v>
      </c>
      <c r="AT66" s="1074">
        <v>2</v>
      </c>
      <c r="AU66" s="1075">
        <v>2</v>
      </c>
      <c r="AV66" s="1074">
        <v>2</v>
      </c>
      <c r="AW66" s="874">
        <f>AU66/R66</f>
        <v>1</v>
      </c>
      <c r="AX66" s="361">
        <f>AU66/S66</f>
        <v>1</v>
      </c>
      <c r="AY66" s="361">
        <f>AU66/T66</f>
        <v>1</v>
      </c>
      <c r="AZ66" s="359">
        <v>13127.67</v>
      </c>
      <c r="BA66" s="361">
        <f t="shared" si="29"/>
        <v>0.99997486288848259</v>
      </c>
      <c r="BB66" s="359">
        <v>13127.67</v>
      </c>
      <c r="BC66" s="361">
        <f t="shared" si="30"/>
        <v>0.99997486288848259</v>
      </c>
      <c r="BD66" s="909"/>
      <c r="BE66" s="909"/>
      <c r="BF66" s="909"/>
      <c r="BG66" s="909"/>
      <c r="BH66" s="909"/>
      <c r="BI66" s="909"/>
      <c r="BJ66" s="909"/>
      <c r="BK66" s="909"/>
      <c r="BL66" s="909"/>
      <c r="BM66" s="909"/>
      <c r="BN66" s="909"/>
      <c r="BO66" s="909"/>
      <c r="BP66" s="909"/>
      <c r="BQ66" s="909"/>
      <c r="BR66" s="909"/>
      <c r="BS66" s="909"/>
      <c r="BT66" s="909"/>
      <c r="BU66" s="909"/>
      <c r="BV66" s="909"/>
      <c r="BW66" s="909"/>
      <c r="BX66" s="428"/>
    </row>
    <row r="67" spans="1:76" s="191" customFormat="1" ht="35.25" customHeight="1" x14ac:dyDescent="0.2">
      <c r="A67" s="541">
        <v>5</v>
      </c>
      <c r="B67" s="542" t="s">
        <v>981</v>
      </c>
      <c r="C67" s="543" t="s">
        <v>682</v>
      </c>
      <c r="D67" s="543" t="s">
        <v>683</v>
      </c>
      <c r="E67" s="543"/>
      <c r="F67" s="543"/>
      <c r="G67" s="543"/>
      <c r="H67" s="543"/>
      <c r="I67" s="366" t="s">
        <v>144</v>
      </c>
      <c r="J67" s="545" t="s">
        <v>237</v>
      </c>
      <c r="K67" s="545" t="s">
        <v>268</v>
      </c>
      <c r="L67" s="447" t="s">
        <v>614</v>
      </c>
      <c r="M67" s="447" t="s">
        <v>1223</v>
      </c>
      <c r="N67" s="521" t="s">
        <v>46</v>
      </c>
      <c r="O67" s="543" t="s">
        <v>372</v>
      </c>
      <c r="P67" s="545" t="s">
        <v>231</v>
      </c>
      <c r="Q67" s="545" t="s">
        <v>343</v>
      </c>
      <c r="R67" s="521">
        <v>14</v>
      </c>
      <c r="S67" s="521">
        <v>22</v>
      </c>
      <c r="T67" s="383">
        <v>45</v>
      </c>
      <c r="U67" s="383">
        <v>1486872</v>
      </c>
      <c r="V67" s="377"/>
      <c r="W67" s="377"/>
      <c r="X67" s="377"/>
      <c r="Y67" s="378"/>
      <c r="Z67" s="377">
        <v>30</v>
      </c>
      <c r="AA67" s="377">
        <v>0</v>
      </c>
      <c r="AB67" s="377"/>
      <c r="AC67" s="378">
        <f t="shared" si="45"/>
        <v>0</v>
      </c>
      <c r="AD67" s="445">
        <v>30</v>
      </c>
      <c r="AE67" s="445">
        <v>0</v>
      </c>
      <c r="AF67" s="445">
        <v>0</v>
      </c>
      <c r="AG67" s="378">
        <f t="shared" si="40"/>
        <v>0</v>
      </c>
      <c r="AH67" s="378">
        <f t="shared" si="41"/>
        <v>0</v>
      </c>
      <c r="AI67" s="378">
        <f t="shared" si="42"/>
        <v>0</v>
      </c>
      <c r="AJ67" s="1123">
        <v>30</v>
      </c>
      <c r="AK67" s="1124">
        <v>102</v>
      </c>
      <c r="AL67" s="1123">
        <v>102</v>
      </c>
      <c r="AM67" s="1072">
        <f t="shared" si="43"/>
        <v>7.2857142857142856</v>
      </c>
      <c r="AN67" s="1072">
        <f t="shared" si="44"/>
        <v>4.6363636363636367</v>
      </c>
      <c r="AO67" s="1072">
        <f t="shared" si="31"/>
        <v>2.2666666666666666</v>
      </c>
      <c r="AP67" s="357">
        <v>1400000</v>
      </c>
      <c r="AQ67" s="358">
        <f t="shared" si="33"/>
        <v>0.94157398888404653</v>
      </c>
      <c r="AR67" s="357">
        <v>14967.3</v>
      </c>
      <c r="AS67" s="358">
        <f t="shared" si="34"/>
        <v>1.0066300259874421E-2</v>
      </c>
      <c r="AT67" s="1074">
        <v>30</v>
      </c>
      <c r="AU67" s="1074">
        <v>0</v>
      </c>
      <c r="AV67" s="1075">
        <v>65</v>
      </c>
      <c r="AW67" s="874">
        <f>AU67/R67</f>
        <v>0</v>
      </c>
      <c r="AX67" s="361">
        <f>AU67/S67</f>
        <v>0</v>
      </c>
      <c r="AY67" s="361">
        <f>AU67/T67</f>
        <v>0</v>
      </c>
      <c r="AZ67" s="359">
        <v>1400000</v>
      </c>
      <c r="BA67" s="361">
        <f t="shared" si="29"/>
        <v>0.94157398888404653</v>
      </c>
      <c r="BB67" s="359">
        <v>364927.35</v>
      </c>
      <c r="BC67" s="361">
        <f t="shared" si="30"/>
        <v>0.24543292899456037</v>
      </c>
      <c r="BD67" s="360"/>
      <c r="BE67" s="360"/>
      <c r="BF67" s="360"/>
      <c r="BG67" s="360"/>
      <c r="BH67" s="360"/>
      <c r="BI67" s="360"/>
      <c r="BJ67" s="360"/>
      <c r="BK67" s="360"/>
      <c r="BL67" s="360"/>
      <c r="BM67" s="360"/>
      <c r="BN67" s="360"/>
      <c r="BO67" s="360"/>
      <c r="BP67" s="360"/>
      <c r="BQ67" s="360"/>
      <c r="BR67" s="360"/>
      <c r="BS67" s="360"/>
      <c r="BT67" s="360"/>
      <c r="BU67" s="360"/>
      <c r="BV67" s="360"/>
      <c r="BW67" s="360"/>
      <c r="BX67" s="538" t="s">
        <v>1391</v>
      </c>
    </row>
    <row r="68" spans="1:76" s="191" customFormat="1" ht="28.15" customHeight="1" x14ac:dyDescent="0.2">
      <c r="A68" s="541">
        <v>5</v>
      </c>
      <c r="B68" s="542" t="s">
        <v>981</v>
      </c>
      <c r="C68" s="543" t="s">
        <v>682</v>
      </c>
      <c r="D68" s="543" t="s">
        <v>683</v>
      </c>
      <c r="E68" s="543"/>
      <c r="F68" s="543"/>
      <c r="G68" s="543"/>
      <c r="H68" s="543"/>
      <c r="I68" s="366" t="s">
        <v>145</v>
      </c>
      <c r="J68" s="545" t="s">
        <v>237</v>
      </c>
      <c r="K68" s="545" t="s">
        <v>268</v>
      </c>
      <c r="L68" s="447" t="s">
        <v>614</v>
      </c>
      <c r="M68" s="447" t="s">
        <v>1223</v>
      </c>
      <c r="N68" s="521" t="s">
        <v>46</v>
      </c>
      <c r="O68" s="543" t="s">
        <v>372</v>
      </c>
      <c r="P68" s="545" t="s">
        <v>231</v>
      </c>
      <c r="Q68" s="545" t="s">
        <v>343</v>
      </c>
      <c r="R68" s="521">
        <v>450</v>
      </c>
      <c r="S68" s="521">
        <v>650</v>
      </c>
      <c r="T68" s="383">
        <v>950</v>
      </c>
      <c r="U68" s="383">
        <v>2500000</v>
      </c>
      <c r="V68" s="377"/>
      <c r="W68" s="377"/>
      <c r="X68" s="377"/>
      <c r="Y68" s="378"/>
      <c r="Z68" s="377">
        <v>850</v>
      </c>
      <c r="AA68" s="377">
        <v>0</v>
      </c>
      <c r="AB68" s="377"/>
      <c r="AC68" s="378">
        <f t="shared" si="45"/>
        <v>0</v>
      </c>
      <c r="AD68" s="445">
        <v>850</v>
      </c>
      <c r="AE68" s="445">
        <v>265</v>
      </c>
      <c r="AF68" s="445">
        <v>265</v>
      </c>
      <c r="AG68" s="378">
        <f t="shared" si="40"/>
        <v>0.58888888888888891</v>
      </c>
      <c r="AH68" s="378">
        <f t="shared" si="41"/>
        <v>0.40769230769230769</v>
      </c>
      <c r="AI68" s="378">
        <f t="shared" si="42"/>
        <v>0.27894736842105261</v>
      </c>
      <c r="AJ68" s="1123">
        <v>850</v>
      </c>
      <c r="AK68" s="1123">
        <v>0</v>
      </c>
      <c r="AL68" s="1124">
        <v>488</v>
      </c>
      <c r="AM68" s="1072">
        <f t="shared" si="43"/>
        <v>1.0844444444444445</v>
      </c>
      <c r="AN68" s="1072">
        <f t="shared" si="44"/>
        <v>0.75076923076923074</v>
      </c>
      <c r="AO68" s="1072">
        <f t="shared" si="31"/>
        <v>0.51368421052631574</v>
      </c>
      <c r="AP68" s="357">
        <v>2500000</v>
      </c>
      <c r="AQ68" s="358">
        <f t="shared" si="33"/>
        <v>1</v>
      </c>
      <c r="AR68" s="357">
        <v>305369.58</v>
      </c>
      <c r="AS68" s="358">
        <f t="shared" si="34"/>
        <v>0.12214783200000001</v>
      </c>
      <c r="AT68" s="1074">
        <v>850</v>
      </c>
      <c r="AU68" s="1074">
        <v>0</v>
      </c>
      <c r="AV68" s="1075">
        <v>554</v>
      </c>
      <c r="AW68" s="874">
        <f>AV68/R68</f>
        <v>1.231111111111111</v>
      </c>
      <c r="AX68" s="361">
        <f>AV68/S68</f>
        <v>0.85230769230769232</v>
      </c>
      <c r="AY68" s="361">
        <f>AV68/T68</f>
        <v>0.5831578947368421</v>
      </c>
      <c r="AZ68" s="359">
        <v>2498350</v>
      </c>
      <c r="BA68" s="361">
        <f t="shared" si="29"/>
        <v>0.99934000000000001</v>
      </c>
      <c r="BB68" s="359">
        <v>924757.89</v>
      </c>
      <c r="BC68" s="361">
        <f t="shared" si="30"/>
        <v>0.36990315600000001</v>
      </c>
      <c r="BD68" s="360"/>
      <c r="BE68" s="360"/>
      <c r="BF68" s="360"/>
      <c r="BG68" s="360"/>
      <c r="BH68" s="360"/>
      <c r="BI68" s="360"/>
      <c r="BJ68" s="360"/>
      <c r="BK68" s="360"/>
      <c r="BL68" s="360"/>
      <c r="BM68" s="360"/>
      <c r="BN68" s="360"/>
      <c r="BO68" s="360"/>
      <c r="BP68" s="360"/>
      <c r="BQ68" s="360"/>
      <c r="BR68" s="360"/>
      <c r="BS68" s="360"/>
      <c r="BT68" s="360"/>
      <c r="BU68" s="360"/>
      <c r="BV68" s="360"/>
      <c r="BW68" s="360"/>
      <c r="BX68" s="428"/>
    </row>
    <row r="69" spans="1:76" s="191" customFormat="1" ht="28.9" customHeight="1" thickBot="1" x14ac:dyDescent="0.25">
      <c r="A69" s="1001">
        <v>5</v>
      </c>
      <c r="B69" s="1002" t="s">
        <v>981</v>
      </c>
      <c r="C69" s="1003" t="s">
        <v>682</v>
      </c>
      <c r="D69" s="1003" t="s">
        <v>683</v>
      </c>
      <c r="E69" s="1003"/>
      <c r="F69" s="1003"/>
      <c r="G69" s="1003"/>
      <c r="H69" s="1003"/>
      <c r="I69" s="1004" t="s">
        <v>146</v>
      </c>
      <c r="J69" s="1005" t="s">
        <v>237</v>
      </c>
      <c r="K69" s="1005" t="s">
        <v>267</v>
      </c>
      <c r="L69" s="1006" t="s">
        <v>614</v>
      </c>
      <c r="M69" s="1006" t="s">
        <v>1223</v>
      </c>
      <c r="N69" s="1007" t="s">
        <v>46</v>
      </c>
      <c r="O69" s="1003" t="s">
        <v>372</v>
      </c>
      <c r="P69" s="1005" t="s">
        <v>231</v>
      </c>
      <c r="Q69" s="1005" t="s">
        <v>343</v>
      </c>
      <c r="R69" s="1007">
        <v>110</v>
      </c>
      <c r="S69" s="1007">
        <v>140</v>
      </c>
      <c r="T69" s="1008">
        <v>170</v>
      </c>
      <c r="U69" s="1008">
        <v>4000000</v>
      </c>
      <c r="V69" s="1009"/>
      <c r="W69" s="1009"/>
      <c r="X69" s="1009"/>
      <c r="Y69" s="1010"/>
      <c r="Z69" s="1009">
        <v>0</v>
      </c>
      <c r="AA69" s="1009">
        <v>0</v>
      </c>
      <c r="AB69" s="1009">
        <v>0</v>
      </c>
      <c r="AC69" s="1010">
        <f t="shared" si="45"/>
        <v>0</v>
      </c>
      <c r="AD69" s="1011">
        <v>700</v>
      </c>
      <c r="AE69" s="1011">
        <v>0</v>
      </c>
      <c r="AF69" s="1011">
        <v>0</v>
      </c>
      <c r="AG69" s="1010">
        <f t="shared" si="40"/>
        <v>0</v>
      </c>
      <c r="AH69" s="1010">
        <f t="shared" si="41"/>
        <v>0</v>
      </c>
      <c r="AI69" s="1010">
        <f t="shared" si="42"/>
        <v>0</v>
      </c>
      <c r="AJ69" s="1186">
        <v>700</v>
      </c>
      <c r="AK69" s="1187">
        <v>0</v>
      </c>
      <c r="AL69" s="1186">
        <v>0</v>
      </c>
      <c r="AM69" s="1183">
        <f t="shared" si="43"/>
        <v>0</v>
      </c>
      <c r="AN69" s="1183">
        <f t="shared" si="44"/>
        <v>0</v>
      </c>
      <c r="AO69" s="1183">
        <f t="shared" si="31"/>
        <v>0</v>
      </c>
      <c r="AP69" s="971">
        <v>3999999.93</v>
      </c>
      <c r="AQ69" s="970">
        <f t="shared" si="33"/>
        <v>0.9999999825</v>
      </c>
      <c r="AR69" s="971">
        <v>186602.65</v>
      </c>
      <c r="AS69" s="970">
        <f t="shared" si="34"/>
        <v>4.6650662499999995E-2</v>
      </c>
      <c r="AT69" s="1194">
        <v>655</v>
      </c>
      <c r="AU69" s="1195">
        <v>28</v>
      </c>
      <c r="AV69" s="1194">
        <v>128</v>
      </c>
      <c r="AW69" s="1015">
        <f>AU69/R69</f>
        <v>0.25454545454545452</v>
      </c>
      <c r="AX69" s="1015">
        <f>AU69/S69</f>
        <v>0.2</v>
      </c>
      <c r="AY69" s="1015">
        <f>AU69/T69</f>
        <v>0.16470588235294117</v>
      </c>
      <c r="AZ69" s="1012">
        <v>2999999.9299999997</v>
      </c>
      <c r="BA69" s="1015">
        <f t="shared" ref="BA69:BA100" si="46">AZ69/U69</f>
        <v>0.74999998249999988</v>
      </c>
      <c r="BB69" s="1012">
        <v>726622.8</v>
      </c>
      <c r="BC69" s="1015">
        <f t="shared" ref="BC69:BC100" si="47">BB69/U69</f>
        <v>0.1816557</v>
      </c>
      <c r="BD69" s="1016"/>
      <c r="BE69" s="1016"/>
      <c r="BF69" s="1016"/>
      <c r="BG69" s="1016"/>
      <c r="BH69" s="1016"/>
      <c r="BI69" s="1016"/>
      <c r="BJ69" s="1016"/>
      <c r="BK69" s="1016"/>
      <c r="BL69" s="1016"/>
      <c r="BM69" s="1016"/>
      <c r="BN69" s="1016"/>
      <c r="BO69" s="1016"/>
      <c r="BP69" s="1016"/>
      <c r="BQ69" s="1016"/>
      <c r="BR69" s="1016"/>
      <c r="BS69" s="1016"/>
      <c r="BT69" s="1016"/>
      <c r="BU69" s="1016"/>
      <c r="BV69" s="1016"/>
      <c r="BW69" s="1016"/>
      <c r="BX69" s="1017"/>
    </row>
    <row r="70" spans="1:76" s="906" customFormat="1" ht="110.25" customHeight="1" thickTop="1" thickBot="1" x14ac:dyDescent="0.25">
      <c r="A70" s="973">
        <v>5</v>
      </c>
      <c r="B70" s="974" t="s">
        <v>981</v>
      </c>
      <c r="C70" s="975" t="s">
        <v>682</v>
      </c>
      <c r="D70" s="975" t="s">
        <v>683</v>
      </c>
      <c r="E70" s="976"/>
      <c r="F70" s="976"/>
      <c r="G70" s="976"/>
      <c r="H70" s="976"/>
      <c r="I70" s="977" t="s">
        <v>1288</v>
      </c>
      <c r="J70" s="978" t="s">
        <v>1176</v>
      </c>
      <c r="K70" s="978" t="s">
        <v>268</v>
      </c>
      <c r="L70" s="979" t="s">
        <v>611</v>
      </c>
      <c r="M70" s="979"/>
      <c r="N70" s="980" t="s">
        <v>1286</v>
      </c>
      <c r="O70" s="975" t="s">
        <v>372</v>
      </c>
      <c r="P70" s="978" t="s">
        <v>231</v>
      </c>
      <c r="Q70" s="981" t="s">
        <v>343</v>
      </c>
      <c r="R70" s="982"/>
      <c r="S70" s="982"/>
      <c r="T70" s="983">
        <v>550</v>
      </c>
      <c r="U70" s="984"/>
      <c r="V70" s="985"/>
      <c r="W70" s="985"/>
      <c r="X70" s="985"/>
      <c r="Y70" s="986"/>
      <c r="Z70" s="985"/>
      <c r="AA70" s="985"/>
      <c r="AB70" s="987"/>
      <c r="AC70" s="988">
        <f t="shared" si="45"/>
        <v>0</v>
      </c>
      <c r="AD70" s="989">
        <v>168</v>
      </c>
      <c r="AE70" s="989">
        <v>161</v>
      </c>
      <c r="AF70" s="990">
        <v>161</v>
      </c>
      <c r="AG70" s="988"/>
      <c r="AH70" s="988"/>
      <c r="AI70" s="988">
        <f t="shared" si="42"/>
        <v>0.29272727272727272</v>
      </c>
      <c r="AJ70" s="989">
        <v>575</v>
      </c>
      <c r="AK70" s="989"/>
      <c r="AL70" s="989">
        <v>442</v>
      </c>
      <c r="AM70" s="991"/>
      <c r="AN70" s="991"/>
      <c r="AO70" s="991">
        <f t="shared" si="31"/>
        <v>0.80363636363636359</v>
      </c>
      <c r="AP70" s="992"/>
      <c r="AQ70" s="991"/>
      <c r="AR70" s="992"/>
      <c r="AS70" s="991"/>
      <c r="AT70" s="1221">
        <f>AV70</f>
        <v>364</v>
      </c>
      <c r="AU70" s="987"/>
      <c r="AV70" s="1220">
        <v>364</v>
      </c>
      <c r="AW70" s="991" t="e">
        <f>AV70/R70</f>
        <v>#DIV/0!</v>
      </c>
      <c r="AX70" s="991"/>
      <c r="AY70" s="991">
        <f>AV70/T70</f>
        <v>0.66181818181818186</v>
      </c>
      <c r="AZ70" s="992"/>
      <c r="BA70" s="992" t="e">
        <f t="shared" si="46"/>
        <v>#DIV/0!</v>
      </c>
      <c r="BB70" s="992"/>
      <c r="BC70" s="992" t="e">
        <f t="shared" si="47"/>
        <v>#DIV/0!</v>
      </c>
      <c r="BD70" s="993"/>
      <c r="BE70" s="993"/>
      <c r="BF70" s="993"/>
      <c r="BG70" s="993"/>
      <c r="BH70" s="993"/>
      <c r="BI70" s="993"/>
      <c r="BJ70" s="993"/>
      <c r="BK70" s="993"/>
      <c r="BL70" s="993"/>
      <c r="BM70" s="993"/>
      <c r="BN70" s="993"/>
      <c r="BO70" s="993"/>
      <c r="BP70" s="993"/>
      <c r="BQ70" s="993"/>
      <c r="BR70" s="993"/>
      <c r="BS70" s="993"/>
      <c r="BT70" s="993"/>
      <c r="BU70" s="993"/>
      <c r="BV70" s="993"/>
      <c r="BW70" s="993"/>
      <c r="BX70" s="994" t="s">
        <v>1476</v>
      </c>
    </row>
    <row r="71" spans="1:76" s="191" customFormat="1" ht="26.25" customHeight="1" thickTop="1" x14ac:dyDescent="0.2">
      <c r="A71" s="580">
        <v>5</v>
      </c>
      <c r="B71" s="905" t="s">
        <v>981</v>
      </c>
      <c r="C71" s="502" t="s">
        <v>682</v>
      </c>
      <c r="D71" s="502" t="s">
        <v>683</v>
      </c>
      <c r="E71" s="502"/>
      <c r="F71" s="502"/>
      <c r="G71" s="649"/>
      <c r="H71" s="649"/>
      <c r="I71" s="915" t="s">
        <v>1177</v>
      </c>
      <c r="J71" s="916" t="s">
        <v>1176</v>
      </c>
      <c r="K71" s="916" t="s">
        <v>1157</v>
      </c>
      <c r="L71" s="446" t="s">
        <v>611</v>
      </c>
      <c r="M71" s="446"/>
      <c r="N71" s="1048" t="s">
        <v>568</v>
      </c>
      <c r="O71" s="502" t="s">
        <v>372</v>
      </c>
      <c r="P71" s="916" t="s">
        <v>231</v>
      </c>
      <c r="Q71" s="576" t="s">
        <v>343</v>
      </c>
      <c r="R71" s="917"/>
      <c r="S71" s="917"/>
      <c r="T71" s="910" t="s">
        <v>475</v>
      </c>
      <c r="U71" s="912"/>
      <c r="V71" s="524">
        <v>0</v>
      </c>
      <c r="W71" s="524">
        <v>0</v>
      </c>
      <c r="X71" s="600">
        <v>0</v>
      </c>
      <c r="Y71" s="914">
        <f>X71/T71</f>
        <v>0</v>
      </c>
      <c r="Z71" s="524">
        <v>0</v>
      </c>
      <c r="AA71" s="524">
        <v>0</v>
      </c>
      <c r="AB71" s="600">
        <v>0</v>
      </c>
      <c r="AC71" s="914">
        <f t="shared" si="45"/>
        <v>0</v>
      </c>
      <c r="AD71" s="910">
        <v>168</v>
      </c>
      <c r="AE71" s="910">
        <v>161</v>
      </c>
      <c r="AF71" s="547">
        <f>AE71</f>
        <v>161</v>
      </c>
      <c r="AG71" s="914" t="e">
        <f>AF71/R71</f>
        <v>#DIV/0!</v>
      </c>
      <c r="AH71" s="914" t="e">
        <f>AF71/S71</f>
        <v>#DIV/0!</v>
      </c>
      <c r="AI71" s="914">
        <f t="shared" si="42"/>
        <v>0.29272727272727272</v>
      </c>
      <c r="AJ71" s="188">
        <v>575</v>
      </c>
      <c r="AK71" s="188">
        <f>SUM(AK72:AK75)</f>
        <v>138</v>
      </c>
      <c r="AL71" s="188">
        <f>AL72+AL73+AK74+AK75</f>
        <v>442</v>
      </c>
      <c r="AM71" s="908" t="e">
        <f>AL71/R71</f>
        <v>#DIV/0!</v>
      </c>
      <c r="AN71" s="908" t="e">
        <f>AL71/S71</f>
        <v>#DIV/0!</v>
      </c>
      <c r="AO71" s="908">
        <f t="shared" ref="AO71:AO107" si="48">AL71/T71</f>
        <v>0.80363636363636359</v>
      </c>
      <c r="AP71" s="907"/>
      <c r="AQ71" s="908" t="e">
        <f>AP71/U71</f>
        <v>#DIV/0!</v>
      </c>
      <c r="AR71" s="907"/>
      <c r="AS71" s="908" t="e">
        <f>AR71/U71</f>
        <v>#DIV/0!</v>
      </c>
      <c r="AT71" s="1200">
        <f>SUM(AT72:AT75)</f>
        <v>657</v>
      </c>
      <c r="AU71" s="1193">
        <f>SUM(AU72:AU75)</f>
        <v>226</v>
      </c>
      <c r="AV71" s="1232">
        <f>AV72+AU73+AU74+AU75</f>
        <v>533</v>
      </c>
      <c r="AW71" s="1171" t="e">
        <f>AV71/R71</f>
        <v>#DIV/0!</v>
      </c>
      <c r="AX71" s="908" t="e">
        <f>AV71/S71</f>
        <v>#DIV/0!</v>
      </c>
      <c r="AY71" s="908">
        <f>AV71/T71</f>
        <v>0.96909090909090911</v>
      </c>
      <c r="AZ71" s="907"/>
      <c r="BA71" s="908" t="e">
        <f t="shared" si="46"/>
        <v>#DIV/0!</v>
      </c>
      <c r="BB71" s="907"/>
      <c r="BC71" s="908" t="e">
        <f t="shared" si="47"/>
        <v>#DIV/0!</v>
      </c>
      <c r="BD71" s="189"/>
      <c r="BE71" s="189"/>
      <c r="BF71" s="189"/>
      <c r="BG71" s="189"/>
      <c r="BH71" s="189"/>
      <c r="BI71" s="189"/>
      <c r="BJ71" s="189"/>
      <c r="BK71" s="189"/>
      <c r="BL71" s="189"/>
      <c r="BM71" s="189"/>
      <c r="BN71" s="189"/>
      <c r="BO71" s="189"/>
      <c r="BP71" s="189"/>
      <c r="BQ71" s="189"/>
      <c r="BR71" s="189"/>
      <c r="BS71" s="189"/>
      <c r="BT71" s="189"/>
      <c r="BU71" s="189"/>
      <c r="BV71" s="189"/>
      <c r="BW71" s="189"/>
      <c r="BX71" s="426"/>
    </row>
    <row r="72" spans="1:76" s="191" customFormat="1" ht="18.75" customHeight="1" x14ac:dyDescent="0.2">
      <c r="A72" s="541">
        <v>5</v>
      </c>
      <c r="B72" s="542" t="s">
        <v>981</v>
      </c>
      <c r="C72" s="543" t="s">
        <v>682</v>
      </c>
      <c r="D72" s="543" t="s">
        <v>683</v>
      </c>
      <c r="E72" s="543"/>
      <c r="F72" s="543"/>
      <c r="G72" s="543"/>
      <c r="H72" s="543"/>
      <c r="I72" s="366" t="s">
        <v>133</v>
      </c>
      <c r="J72" s="545" t="s">
        <v>234</v>
      </c>
      <c r="K72" s="545" t="s">
        <v>268</v>
      </c>
      <c r="L72" s="447" t="s">
        <v>614</v>
      </c>
      <c r="M72" s="447" t="s">
        <v>1223</v>
      </c>
      <c r="N72" s="521" t="s">
        <v>41</v>
      </c>
      <c r="O72" s="543" t="s">
        <v>372</v>
      </c>
      <c r="P72" s="545" t="s">
        <v>231</v>
      </c>
      <c r="Q72" s="545" t="s">
        <v>343</v>
      </c>
      <c r="R72" s="521">
        <f>R55</f>
        <v>474</v>
      </c>
      <c r="S72" s="521">
        <f>S55</f>
        <v>474</v>
      </c>
      <c r="T72" s="521">
        <f>T55</f>
        <v>474</v>
      </c>
      <c r="U72" s="383"/>
      <c r="V72" s="521">
        <f t="shared" ref="V72:AB72" si="49">V55</f>
        <v>0</v>
      </c>
      <c r="W72" s="521">
        <f t="shared" si="49"/>
        <v>0</v>
      </c>
      <c r="X72" s="521">
        <f t="shared" si="49"/>
        <v>0</v>
      </c>
      <c r="Y72" s="521">
        <f t="shared" si="49"/>
        <v>0</v>
      </c>
      <c r="Z72" s="521">
        <f t="shared" si="49"/>
        <v>44</v>
      </c>
      <c r="AA72" s="521">
        <f t="shared" si="49"/>
        <v>2</v>
      </c>
      <c r="AB72" s="521">
        <f t="shared" si="49"/>
        <v>2</v>
      </c>
      <c r="AC72" s="378">
        <f t="shared" si="45"/>
        <v>4.2194092827004216E-3</v>
      </c>
      <c r="AD72" s="521">
        <f t="shared" ref="AD72:AL72" si="50">AD55</f>
        <v>156</v>
      </c>
      <c r="AE72" s="521">
        <f t="shared" si="50"/>
        <v>44</v>
      </c>
      <c r="AF72" s="521">
        <f t="shared" si="50"/>
        <v>44</v>
      </c>
      <c r="AG72" s="624">
        <f t="shared" si="50"/>
        <v>9.2827004219409287E-2</v>
      </c>
      <c r="AH72" s="624">
        <f t="shared" si="50"/>
        <v>9.2827004219409287E-2</v>
      </c>
      <c r="AI72" s="624">
        <f t="shared" si="50"/>
        <v>9.2827004219409287E-2</v>
      </c>
      <c r="AJ72" s="364">
        <f t="shared" si="50"/>
        <v>249</v>
      </c>
      <c r="AK72" s="793">
        <f t="shared" si="50"/>
        <v>0</v>
      </c>
      <c r="AL72" s="523">
        <f t="shared" si="50"/>
        <v>249</v>
      </c>
      <c r="AM72" s="908">
        <f>AL72/R72</f>
        <v>0.52531645569620256</v>
      </c>
      <c r="AN72" s="908">
        <f>AL72/S72</f>
        <v>0.52531645569620256</v>
      </c>
      <c r="AO72" s="908">
        <f t="shared" si="48"/>
        <v>0.52531645569620256</v>
      </c>
      <c r="AP72" s="907"/>
      <c r="AQ72" s="908" t="e">
        <f>AP72/U72</f>
        <v>#DIV/0!</v>
      </c>
      <c r="AR72" s="907"/>
      <c r="AS72" s="908" t="e">
        <f>AR72/U72</f>
        <v>#DIV/0!</v>
      </c>
      <c r="AT72" s="1196">
        <f>AT55</f>
        <v>336</v>
      </c>
      <c r="AU72" s="1196">
        <f>AU55</f>
        <v>25</v>
      </c>
      <c r="AV72" s="1197">
        <f>AV55</f>
        <v>332</v>
      </c>
      <c r="AW72" s="919">
        <f>AV72/R72</f>
        <v>0.70042194092827004</v>
      </c>
      <c r="AX72" s="908">
        <f>AV72/S72</f>
        <v>0.70042194092827004</v>
      </c>
      <c r="AY72" s="908">
        <f>AV72/T72</f>
        <v>0.70042194092827004</v>
      </c>
      <c r="AZ72" s="907"/>
      <c r="BA72" s="908" t="e">
        <f t="shared" si="46"/>
        <v>#DIV/0!</v>
      </c>
      <c r="BB72" s="907"/>
      <c r="BC72" s="908" t="e">
        <f t="shared" si="47"/>
        <v>#DIV/0!</v>
      </c>
      <c r="BD72" s="909"/>
      <c r="BE72" s="909"/>
      <c r="BF72" s="909"/>
      <c r="BG72" s="909"/>
      <c r="BH72" s="909"/>
      <c r="BI72" s="909"/>
      <c r="BJ72" s="909"/>
      <c r="BK72" s="909"/>
      <c r="BL72" s="909"/>
      <c r="BM72" s="909"/>
      <c r="BN72" s="909"/>
      <c r="BO72" s="909"/>
      <c r="BP72" s="909"/>
      <c r="BQ72" s="909"/>
      <c r="BR72" s="909"/>
      <c r="BS72" s="909"/>
      <c r="BT72" s="909"/>
      <c r="BU72" s="909"/>
      <c r="BV72" s="909"/>
      <c r="BW72" s="909"/>
      <c r="BX72" s="538"/>
    </row>
    <row r="73" spans="1:76" s="191" customFormat="1" ht="15" customHeight="1" x14ac:dyDescent="0.2">
      <c r="A73" s="541">
        <v>5</v>
      </c>
      <c r="B73" s="542" t="s">
        <v>981</v>
      </c>
      <c r="C73" s="543" t="s">
        <v>682</v>
      </c>
      <c r="D73" s="543" t="s">
        <v>683</v>
      </c>
      <c r="E73" s="543"/>
      <c r="F73" s="543"/>
      <c r="G73" s="543"/>
      <c r="H73" s="543"/>
      <c r="I73" s="366" t="s">
        <v>140</v>
      </c>
      <c r="J73" s="545" t="s">
        <v>237</v>
      </c>
      <c r="K73" s="545" t="s">
        <v>267</v>
      </c>
      <c r="L73" s="447" t="s">
        <v>614</v>
      </c>
      <c r="M73" s="447" t="s">
        <v>1223</v>
      </c>
      <c r="N73" s="521" t="s">
        <v>41</v>
      </c>
      <c r="O73" s="543" t="s">
        <v>372</v>
      </c>
      <c r="P73" s="545" t="s">
        <v>231</v>
      </c>
      <c r="Q73" s="545" t="s">
        <v>343</v>
      </c>
      <c r="R73" s="521">
        <f>R63</f>
        <v>102</v>
      </c>
      <c r="S73" s="521">
        <f>S63</f>
        <v>170</v>
      </c>
      <c r="T73" s="521">
        <f>T63</f>
        <v>170</v>
      </c>
      <c r="U73" s="383"/>
      <c r="V73" s="377"/>
      <c r="W73" s="377"/>
      <c r="X73" s="377"/>
      <c r="Y73" s="378"/>
      <c r="Z73" s="377">
        <f t="shared" ref="Z73:AF73" si="51">Z63</f>
        <v>75</v>
      </c>
      <c r="AA73" s="377">
        <f t="shared" si="51"/>
        <v>0</v>
      </c>
      <c r="AB73" s="377">
        <f t="shared" si="51"/>
        <v>0</v>
      </c>
      <c r="AC73" s="377">
        <f t="shared" si="51"/>
        <v>0</v>
      </c>
      <c r="AD73" s="377">
        <f t="shared" si="51"/>
        <v>75</v>
      </c>
      <c r="AE73" s="377">
        <f t="shared" si="51"/>
        <v>0</v>
      </c>
      <c r="AF73" s="377">
        <f t="shared" si="51"/>
        <v>0</v>
      </c>
      <c r="AG73" s="378">
        <f>AF73/R73</f>
        <v>0</v>
      </c>
      <c r="AH73" s="378">
        <f>AF73/S73</f>
        <v>0</v>
      </c>
      <c r="AI73" s="378">
        <f>AF73/T73</f>
        <v>0</v>
      </c>
      <c r="AJ73" s="359">
        <f>AJ63</f>
        <v>202</v>
      </c>
      <c r="AK73" s="359">
        <f>AK63</f>
        <v>62</v>
      </c>
      <c r="AL73" s="609">
        <f>AL63</f>
        <v>117</v>
      </c>
      <c r="AM73" s="358">
        <f>AL73/R73</f>
        <v>1.1470588235294117</v>
      </c>
      <c r="AN73" s="358">
        <f>AL73/S73</f>
        <v>0.68823529411764706</v>
      </c>
      <c r="AO73" s="358">
        <f t="shared" si="48"/>
        <v>0.68823529411764706</v>
      </c>
      <c r="AP73" s="357"/>
      <c r="AQ73" s="358" t="e">
        <f>AP73/U73</f>
        <v>#DIV/0!</v>
      </c>
      <c r="AR73" s="357"/>
      <c r="AS73" s="358" t="e">
        <f>AR73/U73</f>
        <v>#DIV/0!</v>
      </c>
      <c r="AT73" s="1074">
        <f>AT63</f>
        <v>202</v>
      </c>
      <c r="AU73" s="1192">
        <f>AU63</f>
        <v>117</v>
      </c>
      <c r="AV73" s="1191">
        <f>AV63</f>
        <v>117</v>
      </c>
      <c r="AW73" s="809">
        <f>AV73/R73</f>
        <v>1.1470588235294117</v>
      </c>
      <c r="AX73" s="358">
        <f>AV73/S73</f>
        <v>0.68823529411764706</v>
      </c>
      <c r="AY73" s="358">
        <f>AV73/T73</f>
        <v>0.68823529411764706</v>
      </c>
      <c r="AZ73" s="357"/>
      <c r="BA73" s="358" t="e">
        <f t="shared" si="46"/>
        <v>#DIV/0!</v>
      </c>
      <c r="BB73" s="357"/>
      <c r="BC73" s="358" t="e">
        <f t="shared" si="47"/>
        <v>#DIV/0!</v>
      </c>
      <c r="BD73" s="360"/>
      <c r="BE73" s="360"/>
      <c r="BF73" s="360"/>
      <c r="BG73" s="360"/>
      <c r="BH73" s="360"/>
      <c r="BI73" s="360"/>
      <c r="BJ73" s="360"/>
      <c r="BK73" s="360"/>
      <c r="BL73" s="360"/>
      <c r="BM73" s="360"/>
      <c r="BN73" s="360"/>
      <c r="BO73" s="360"/>
      <c r="BP73" s="360"/>
      <c r="BQ73" s="360"/>
      <c r="BR73" s="360"/>
      <c r="BS73" s="360"/>
      <c r="BT73" s="360"/>
      <c r="BU73" s="360"/>
      <c r="BV73" s="360"/>
      <c r="BW73" s="360"/>
      <c r="BX73" s="428"/>
    </row>
    <row r="74" spans="1:76" s="191" customFormat="1" ht="15" customHeight="1" x14ac:dyDescent="0.2">
      <c r="A74" s="541">
        <v>5</v>
      </c>
      <c r="B74" s="542" t="s">
        <v>981</v>
      </c>
      <c r="C74" s="543" t="s">
        <v>682</v>
      </c>
      <c r="D74" s="543" t="s">
        <v>683</v>
      </c>
      <c r="E74" s="543"/>
      <c r="F74" s="543"/>
      <c r="G74" s="543"/>
      <c r="H74" s="543"/>
      <c r="I74" s="366" t="s">
        <v>142</v>
      </c>
      <c r="J74" s="545" t="s">
        <v>237</v>
      </c>
      <c r="K74" s="545" t="s">
        <v>267</v>
      </c>
      <c r="L74" s="447" t="s">
        <v>614</v>
      </c>
      <c r="M74" s="447" t="s">
        <v>1223</v>
      </c>
      <c r="N74" s="521" t="s">
        <v>47</v>
      </c>
      <c r="O74" s="543" t="s">
        <v>372</v>
      </c>
      <c r="P74" s="545" t="s">
        <v>231</v>
      </c>
      <c r="Q74" s="545" t="s">
        <v>343</v>
      </c>
      <c r="R74" s="521">
        <f t="shared" ref="R74:T75" si="52">R65</f>
        <v>90</v>
      </c>
      <c r="S74" s="521">
        <f t="shared" si="52"/>
        <v>95</v>
      </c>
      <c r="T74" s="521">
        <f t="shared" si="52"/>
        <v>95</v>
      </c>
      <c r="U74" s="383"/>
      <c r="V74" s="377"/>
      <c r="W74" s="377"/>
      <c r="X74" s="377"/>
      <c r="Y74" s="378"/>
      <c r="Z74" s="377">
        <f t="shared" ref="Z74:AF75" si="53">Z65</f>
        <v>6</v>
      </c>
      <c r="AA74" s="377">
        <f t="shared" si="53"/>
        <v>0</v>
      </c>
      <c r="AB74" s="377">
        <f t="shared" si="53"/>
        <v>0</v>
      </c>
      <c r="AC74" s="377">
        <f t="shared" si="53"/>
        <v>0</v>
      </c>
      <c r="AD74" s="377">
        <f t="shared" si="53"/>
        <v>81</v>
      </c>
      <c r="AE74" s="377">
        <f t="shared" si="53"/>
        <v>10</v>
      </c>
      <c r="AF74" s="377">
        <f t="shared" si="53"/>
        <v>10</v>
      </c>
      <c r="AG74" s="378">
        <f>AF74/R74</f>
        <v>0.1111111111111111</v>
      </c>
      <c r="AH74" s="378">
        <f>AF74/S74</f>
        <v>0.10526315789473684</v>
      </c>
      <c r="AI74" s="378">
        <f>AF74/T74</f>
        <v>0.10526315789473684</v>
      </c>
      <c r="AJ74" s="359">
        <f t="shared" ref="AJ74:AL75" si="54">AJ65</f>
        <v>103</v>
      </c>
      <c r="AK74" s="609">
        <f t="shared" si="54"/>
        <v>74</v>
      </c>
      <c r="AL74" s="359">
        <f t="shared" si="54"/>
        <v>74</v>
      </c>
      <c r="AM74" s="908">
        <f>AL74/R74</f>
        <v>0.82222222222222219</v>
      </c>
      <c r="AN74" s="908">
        <f>AL74/S74</f>
        <v>0.77894736842105261</v>
      </c>
      <c r="AO74" s="908">
        <f t="shared" si="48"/>
        <v>0.77894736842105261</v>
      </c>
      <c r="AP74" s="907"/>
      <c r="AQ74" s="908" t="e">
        <f>AP74/U74</f>
        <v>#DIV/0!</v>
      </c>
      <c r="AR74" s="907"/>
      <c r="AS74" s="908" t="e">
        <f>AR74/U74</f>
        <v>#DIV/0!</v>
      </c>
      <c r="AT74" s="1074">
        <f t="shared" ref="AT74:AV75" si="55">AT65</f>
        <v>117</v>
      </c>
      <c r="AU74" s="1224">
        <f t="shared" si="55"/>
        <v>82</v>
      </c>
      <c r="AV74" s="1191">
        <f t="shared" si="55"/>
        <v>88</v>
      </c>
      <c r="AW74" s="919">
        <f>AU74/R74</f>
        <v>0.91111111111111109</v>
      </c>
      <c r="AX74" s="908">
        <f>AU74/S74</f>
        <v>0.86315789473684212</v>
      </c>
      <c r="AY74" s="908">
        <f>AU74/T74</f>
        <v>0.86315789473684212</v>
      </c>
      <c r="AZ74" s="907"/>
      <c r="BA74" s="908" t="e">
        <f t="shared" si="46"/>
        <v>#DIV/0!</v>
      </c>
      <c r="BB74" s="907"/>
      <c r="BC74" s="908" t="e">
        <f t="shared" si="47"/>
        <v>#DIV/0!</v>
      </c>
      <c r="BD74" s="909"/>
      <c r="BE74" s="909"/>
      <c r="BF74" s="909"/>
      <c r="BG74" s="909"/>
      <c r="BH74" s="909"/>
      <c r="BI74" s="909"/>
      <c r="BJ74" s="909"/>
      <c r="BK74" s="909"/>
      <c r="BL74" s="909"/>
      <c r="BM74" s="909"/>
      <c r="BN74" s="909"/>
      <c r="BO74" s="909"/>
      <c r="BP74" s="909"/>
      <c r="BQ74" s="909"/>
      <c r="BR74" s="909"/>
      <c r="BS74" s="909"/>
      <c r="BT74" s="909"/>
      <c r="BU74" s="909"/>
      <c r="BV74" s="909"/>
      <c r="BW74" s="909"/>
      <c r="BX74" s="428"/>
    </row>
    <row r="75" spans="1:76" s="191" customFormat="1" ht="15" customHeight="1" thickBot="1" x14ac:dyDescent="0.25">
      <c r="A75" s="1001">
        <v>5</v>
      </c>
      <c r="B75" s="1002" t="s">
        <v>981</v>
      </c>
      <c r="C75" s="1003" t="s">
        <v>682</v>
      </c>
      <c r="D75" s="1003" t="s">
        <v>683</v>
      </c>
      <c r="E75" s="1003"/>
      <c r="F75" s="1003"/>
      <c r="G75" s="1003"/>
      <c r="H75" s="1003"/>
      <c r="I75" s="1004" t="s">
        <v>143</v>
      </c>
      <c r="J75" s="1005" t="s">
        <v>237</v>
      </c>
      <c r="K75" s="1005" t="s">
        <v>267</v>
      </c>
      <c r="L75" s="1006" t="s">
        <v>614</v>
      </c>
      <c r="M75" s="1006" t="s">
        <v>1223</v>
      </c>
      <c r="N75" s="1007" t="s">
        <v>47</v>
      </c>
      <c r="O75" s="1003" t="s">
        <v>372</v>
      </c>
      <c r="P75" s="1005" t="s">
        <v>231</v>
      </c>
      <c r="Q75" s="1005" t="s">
        <v>343</v>
      </c>
      <c r="R75" s="1007">
        <f t="shared" si="52"/>
        <v>2</v>
      </c>
      <c r="S75" s="1007">
        <f t="shared" si="52"/>
        <v>2</v>
      </c>
      <c r="T75" s="1007">
        <f t="shared" si="52"/>
        <v>2</v>
      </c>
      <c r="U75" s="1008"/>
      <c r="V75" s="1009"/>
      <c r="W75" s="1009"/>
      <c r="X75" s="1009"/>
      <c r="Y75" s="1010"/>
      <c r="Z75" s="1009">
        <f t="shared" si="53"/>
        <v>0</v>
      </c>
      <c r="AA75" s="1009">
        <f t="shared" si="53"/>
        <v>0</v>
      </c>
      <c r="AB75" s="1009">
        <f t="shared" si="53"/>
        <v>0</v>
      </c>
      <c r="AC75" s="1009">
        <f t="shared" si="53"/>
        <v>0</v>
      </c>
      <c r="AD75" s="1009">
        <f t="shared" si="53"/>
        <v>0</v>
      </c>
      <c r="AE75" s="1009">
        <f t="shared" si="53"/>
        <v>0</v>
      </c>
      <c r="AF75" s="1009">
        <f t="shared" si="53"/>
        <v>0</v>
      </c>
      <c r="AG75" s="1010">
        <f>AF75/R75</f>
        <v>0</v>
      </c>
      <c r="AH75" s="1010">
        <f>AF75/S75</f>
        <v>0</v>
      </c>
      <c r="AI75" s="1010">
        <f>AF75/T75</f>
        <v>0</v>
      </c>
      <c r="AJ75" s="1012">
        <f t="shared" si="54"/>
        <v>1</v>
      </c>
      <c r="AK75" s="1013">
        <f t="shared" si="54"/>
        <v>2</v>
      </c>
      <c r="AL75" s="1012">
        <f t="shared" si="54"/>
        <v>2</v>
      </c>
      <c r="AM75" s="970">
        <f>AL75/R75</f>
        <v>1</v>
      </c>
      <c r="AN75" s="970">
        <f>AL75/S75</f>
        <v>1</v>
      </c>
      <c r="AO75" s="970">
        <f t="shared" si="48"/>
        <v>1</v>
      </c>
      <c r="AP75" s="971"/>
      <c r="AQ75" s="970" t="e">
        <f>AP75/U75</f>
        <v>#DIV/0!</v>
      </c>
      <c r="AR75" s="971"/>
      <c r="AS75" s="970" t="e">
        <f>AR75/U75</f>
        <v>#DIV/0!</v>
      </c>
      <c r="AT75" s="1194">
        <f t="shared" si="55"/>
        <v>2</v>
      </c>
      <c r="AU75" s="1198">
        <f t="shared" si="55"/>
        <v>2</v>
      </c>
      <c r="AV75" s="1199">
        <f t="shared" si="55"/>
        <v>2</v>
      </c>
      <c r="AW75" s="970">
        <f>AU75/R75</f>
        <v>1</v>
      </c>
      <c r="AX75" s="970">
        <f>AU75/S75</f>
        <v>1</v>
      </c>
      <c r="AY75" s="970">
        <f>AU75/T75</f>
        <v>1</v>
      </c>
      <c r="AZ75" s="971"/>
      <c r="BA75" s="970" t="e">
        <f t="shared" si="46"/>
        <v>#DIV/0!</v>
      </c>
      <c r="BB75" s="971"/>
      <c r="BC75" s="970" t="e">
        <f t="shared" si="47"/>
        <v>#DIV/0!</v>
      </c>
      <c r="BD75" s="1016"/>
      <c r="BE75" s="1016"/>
      <c r="BF75" s="1016"/>
      <c r="BG75" s="1016"/>
      <c r="BH75" s="1016"/>
      <c r="BI75" s="1016"/>
      <c r="BJ75" s="1016"/>
      <c r="BK75" s="1016"/>
      <c r="BL75" s="1016"/>
      <c r="BM75" s="1016"/>
      <c r="BN75" s="1016"/>
      <c r="BO75" s="1016"/>
      <c r="BP75" s="1016"/>
      <c r="BQ75" s="1016"/>
      <c r="BR75" s="1016"/>
      <c r="BS75" s="1016"/>
      <c r="BT75" s="1016"/>
      <c r="BU75" s="1016"/>
      <c r="BV75" s="1016"/>
      <c r="BW75" s="1016"/>
      <c r="BX75" s="1017"/>
    </row>
    <row r="76" spans="1:76" s="906" customFormat="1" ht="66.75" customHeight="1" thickTop="1" thickBot="1" x14ac:dyDescent="0.25">
      <c r="A76" s="973">
        <v>5</v>
      </c>
      <c r="B76" s="974" t="s">
        <v>981</v>
      </c>
      <c r="C76" s="975" t="s">
        <v>682</v>
      </c>
      <c r="D76" s="975" t="s">
        <v>683</v>
      </c>
      <c r="E76" s="976"/>
      <c r="F76" s="976"/>
      <c r="G76" s="976"/>
      <c r="H76" s="976"/>
      <c r="I76" s="977" t="s">
        <v>252</v>
      </c>
      <c r="J76" s="978" t="s">
        <v>234</v>
      </c>
      <c r="K76" s="978" t="s">
        <v>268</v>
      </c>
      <c r="L76" s="979" t="s">
        <v>612</v>
      </c>
      <c r="M76" s="979"/>
      <c r="N76" s="980" t="s">
        <v>1312</v>
      </c>
      <c r="O76" s="975" t="s">
        <v>372</v>
      </c>
      <c r="P76" s="978" t="s">
        <v>231</v>
      </c>
      <c r="Q76" s="981" t="s">
        <v>343</v>
      </c>
      <c r="R76" s="982"/>
      <c r="S76" s="982"/>
      <c r="T76" s="983">
        <v>862</v>
      </c>
      <c r="U76" s="984"/>
      <c r="V76" s="985"/>
      <c r="W76" s="985"/>
      <c r="X76" s="985"/>
      <c r="Y76" s="986"/>
      <c r="Z76" s="985"/>
      <c r="AA76" s="985"/>
      <c r="AB76" s="987"/>
      <c r="AC76" s="988"/>
      <c r="AD76" s="989"/>
      <c r="AE76" s="989"/>
      <c r="AF76" s="1169">
        <v>62</v>
      </c>
      <c r="AG76" s="988"/>
      <c r="AH76" s="988"/>
      <c r="AI76" s="988"/>
      <c r="AJ76" s="989">
        <v>2937</v>
      </c>
      <c r="AK76" s="989"/>
      <c r="AL76" s="1170">
        <v>70</v>
      </c>
      <c r="AM76" s="991"/>
      <c r="AN76" s="991"/>
      <c r="AO76" s="991">
        <f t="shared" si="48"/>
        <v>8.1206496519721574E-2</v>
      </c>
      <c r="AP76" s="992"/>
      <c r="AQ76" s="991"/>
      <c r="AR76" s="992"/>
      <c r="AS76" s="991"/>
      <c r="AT76" s="985">
        <v>276</v>
      </c>
      <c r="AU76" s="987"/>
      <c r="AV76" s="989">
        <v>276</v>
      </c>
      <c r="AW76" s="991" t="e">
        <f t="shared" ref="AW76:AW83" si="56">AV76/R76</f>
        <v>#DIV/0!</v>
      </c>
      <c r="AX76" s="991"/>
      <c r="AY76" s="991">
        <f t="shared" ref="AY76:AY83" si="57">AV76/T76</f>
        <v>0.32018561484918795</v>
      </c>
      <c r="AZ76" s="992"/>
      <c r="BA76" s="992" t="e">
        <f t="shared" si="46"/>
        <v>#DIV/0!</v>
      </c>
      <c r="BB76" s="992"/>
      <c r="BC76" s="992" t="e">
        <f t="shared" si="47"/>
        <v>#DIV/0!</v>
      </c>
      <c r="BD76" s="993"/>
      <c r="BE76" s="993"/>
      <c r="BF76" s="993"/>
      <c r="BG76" s="993"/>
      <c r="BH76" s="993"/>
      <c r="BI76" s="993"/>
      <c r="BJ76" s="993"/>
      <c r="BK76" s="993"/>
      <c r="BL76" s="993"/>
      <c r="BM76" s="993"/>
      <c r="BN76" s="993"/>
      <c r="BO76" s="993"/>
      <c r="BP76" s="993"/>
      <c r="BQ76" s="993"/>
      <c r="BR76" s="993"/>
      <c r="BS76" s="993"/>
      <c r="BT76" s="993"/>
      <c r="BU76" s="993"/>
      <c r="BV76" s="993"/>
      <c r="BW76" s="993"/>
      <c r="BX76" s="994" t="s">
        <v>1429</v>
      </c>
    </row>
    <row r="77" spans="1:76" s="191" customFormat="1" ht="69" customHeight="1" thickTop="1" x14ac:dyDescent="0.2">
      <c r="A77" s="580">
        <v>5</v>
      </c>
      <c r="B77" s="905" t="s">
        <v>981</v>
      </c>
      <c r="C77" s="502" t="s">
        <v>682</v>
      </c>
      <c r="D77" s="502" t="s">
        <v>683</v>
      </c>
      <c r="E77" s="502"/>
      <c r="F77" s="502"/>
      <c r="G77" s="649"/>
      <c r="H77" s="649"/>
      <c r="I77" s="593" t="s">
        <v>252</v>
      </c>
      <c r="J77" s="594" t="s">
        <v>234</v>
      </c>
      <c r="K77" s="594" t="s">
        <v>268</v>
      </c>
      <c r="L77" s="446" t="s">
        <v>612</v>
      </c>
      <c r="M77" s="446"/>
      <c r="N77" s="520" t="s">
        <v>569</v>
      </c>
      <c r="O77" s="502" t="s">
        <v>372</v>
      </c>
      <c r="P77" s="594" t="s">
        <v>231</v>
      </c>
      <c r="Q77" s="576" t="s">
        <v>343</v>
      </c>
      <c r="R77" s="917">
        <f>SUM(R78:R79)</f>
        <v>256</v>
      </c>
      <c r="S77" s="917">
        <f>SUM(S78:S79)</f>
        <v>496</v>
      </c>
      <c r="T77" s="1048">
        <f>SUM(T78:T79)</f>
        <v>862</v>
      </c>
      <c r="U77" s="455"/>
      <c r="V77" s="1048">
        <f t="shared" ref="V77:AB77" si="58">SUM(V78:V79)</f>
        <v>0</v>
      </c>
      <c r="W77" s="1048">
        <f t="shared" si="58"/>
        <v>0</v>
      </c>
      <c r="X77" s="917">
        <f t="shared" si="58"/>
        <v>0</v>
      </c>
      <c r="Y77" s="917">
        <f t="shared" si="58"/>
        <v>0</v>
      </c>
      <c r="Z77" s="1208">
        <f t="shared" si="58"/>
        <v>1100</v>
      </c>
      <c r="AA77" s="1048">
        <f t="shared" si="58"/>
        <v>2</v>
      </c>
      <c r="AB77" s="917">
        <f t="shared" si="58"/>
        <v>0</v>
      </c>
      <c r="AC77" s="546">
        <f>AB77/T77</f>
        <v>0</v>
      </c>
      <c r="AD77" s="1208">
        <f>SUM(AD78:AD79)</f>
        <v>1162</v>
      </c>
      <c r="AE77" s="1048">
        <f>SUM(AE78:AE79)</f>
        <v>0</v>
      </c>
      <c r="AF77" s="917">
        <f>SUM(AF78:AF79)</f>
        <v>169</v>
      </c>
      <c r="AG77" s="546">
        <f>AF77/R77</f>
        <v>0.66015625</v>
      </c>
      <c r="AH77" s="546">
        <f>AF77/S77</f>
        <v>0.34072580645161288</v>
      </c>
      <c r="AI77" s="546">
        <f t="shared" ref="AI77:AI102" si="59">AF77/T77</f>
        <v>0.19605568445475638</v>
      </c>
      <c r="AJ77" s="1206">
        <f>SUM(AJ78:AJ79)</f>
        <v>1162</v>
      </c>
      <c r="AK77" s="188">
        <f>SUM(AK78:AK79)</f>
        <v>0</v>
      </c>
      <c r="AL77" s="188">
        <f>SUM(AL78:AL79)</f>
        <v>145</v>
      </c>
      <c r="AM77" s="358">
        <f>AL77/R77</f>
        <v>0.56640625</v>
      </c>
      <c r="AN77" s="358">
        <f>AL77/S77</f>
        <v>0.29233870967741937</v>
      </c>
      <c r="AO77" s="358">
        <f t="shared" si="48"/>
        <v>0.16821345707656613</v>
      </c>
      <c r="AP77" s="357"/>
      <c r="AQ77" s="358" t="e">
        <f t="shared" ref="AQ77:AQ88" si="60">AP77/U77</f>
        <v>#DIV/0!</v>
      </c>
      <c r="AR77" s="357"/>
      <c r="AS77" s="358" t="e">
        <f t="shared" ref="AS77:AS88" si="61">AR77/U77</f>
        <v>#DIV/0!</v>
      </c>
      <c r="AT77" s="1200">
        <f>SUM(AT78:AT79)</f>
        <v>1162</v>
      </c>
      <c r="AU77" s="1193">
        <f>SUM(AU78:AU79)</f>
        <v>0</v>
      </c>
      <c r="AV77" s="1201">
        <f>SUM(AV78:AV79)</f>
        <v>303</v>
      </c>
      <c r="AW77" s="809">
        <f t="shared" si="56"/>
        <v>1.18359375</v>
      </c>
      <c r="AX77" s="358">
        <f t="shared" ref="AX77:AX83" si="62">AV77/S77</f>
        <v>0.61088709677419351</v>
      </c>
      <c r="AY77" s="358">
        <f t="shared" si="57"/>
        <v>0.35150812064965198</v>
      </c>
      <c r="AZ77" s="357"/>
      <c r="BA77" s="358" t="e">
        <f t="shared" si="46"/>
        <v>#DIV/0!</v>
      </c>
      <c r="BB77" s="357"/>
      <c r="BC77" s="358" t="e">
        <f t="shared" si="47"/>
        <v>#DIV/0!</v>
      </c>
      <c r="BD77" s="189"/>
      <c r="BE77" s="189"/>
      <c r="BF77" s="189"/>
      <c r="BG77" s="189"/>
      <c r="BH77" s="189"/>
      <c r="BI77" s="189"/>
      <c r="BJ77" s="189"/>
      <c r="BK77" s="189"/>
      <c r="BL77" s="189"/>
      <c r="BM77" s="189"/>
      <c r="BN77" s="189"/>
      <c r="BO77" s="189"/>
      <c r="BP77" s="189"/>
      <c r="BQ77" s="189"/>
      <c r="BR77" s="189"/>
      <c r="BS77" s="189"/>
      <c r="BT77" s="189"/>
      <c r="BU77" s="189"/>
      <c r="BV77" s="189"/>
      <c r="BW77" s="189"/>
      <c r="BX77" s="904" t="s">
        <v>1448</v>
      </c>
    </row>
    <row r="78" spans="1:76" s="191" customFormat="1" ht="42.75" customHeight="1" x14ac:dyDescent="0.2">
      <c r="A78" s="541">
        <v>5</v>
      </c>
      <c r="B78" s="542" t="s">
        <v>981</v>
      </c>
      <c r="C78" s="543" t="s">
        <v>682</v>
      </c>
      <c r="D78" s="543" t="s">
        <v>683</v>
      </c>
      <c r="E78" s="543"/>
      <c r="F78" s="543"/>
      <c r="G78" s="543"/>
      <c r="H78" s="543"/>
      <c r="I78" s="447" t="s">
        <v>138</v>
      </c>
      <c r="J78" s="545" t="s">
        <v>234</v>
      </c>
      <c r="K78" s="545" t="s">
        <v>268</v>
      </c>
      <c r="L78" s="447" t="s">
        <v>612</v>
      </c>
      <c r="M78" s="447" t="s">
        <v>1223</v>
      </c>
      <c r="N78" s="521" t="s">
        <v>43</v>
      </c>
      <c r="O78" s="543" t="s">
        <v>372</v>
      </c>
      <c r="P78" s="545" t="s">
        <v>231</v>
      </c>
      <c r="Q78" s="545" t="s">
        <v>343</v>
      </c>
      <c r="R78" s="521">
        <f t="shared" ref="R78:T79" si="63">R61</f>
        <v>235</v>
      </c>
      <c r="S78" s="521">
        <f t="shared" si="63"/>
        <v>455</v>
      </c>
      <c r="T78" s="521">
        <f t="shared" si="63"/>
        <v>800</v>
      </c>
      <c r="U78" s="383"/>
      <c r="V78" s="377">
        <v>0</v>
      </c>
      <c r="W78" s="377">
        <v>0</v>
      </c>
      <c r="X78" s="377">
        <v>0</v>
      </c>
      <c r="Y78" s="378">
        <f>X78/T78</f>
        <v>0</v>
      </c>
      <c r="Z78" s="1209">
        <v>1100</v>
      </c>
      <c r="AA78" s="377">
        <f t="shared" ref="Z78:AB79" si="64">AA61</f>
        <v>2</v>
      </c>
      <c r="AB78" s="377">
        <f t="shared" si="64"/>
        <v>0</v>
      </c>
      <c r="AC78" s="378">
        <f>AB78/T78</f>
        <v>0</v>
      </c>
      <c r="AD78" s="1209">
        <v>1100</v>
      </c>
      <c r="AE78" s="377">
        <f t="shared" ref="AD78:AF79" si="65">AE61</f>
        <v>0</v>
      </c>
      <c r="AF78" s="377">
        <f t="shared" si="65"/>
        <v>169</v>
      </c>
      <c r="AG78" s="914">
        <f>AF78/R78</f>
        <v>0.7191489361702128</v>
      </c>
      <c r="AH78" s="914">
        <f>AF78/S78</f>
        <v>0.37142857142857144</v>
      </c>
      <c r="AI78" s="914">
        <f t="shared" si="59"/>
        <v>0.21124999999999999</v>
      </c>
      <c r="AJ78" s="1207">
        <v>1100</v>
      </c>
      <c r="AK78" s="547">
        <f t="shared" ref="AJ78:AL79" si="66">AK61</f>
        <v>0</v>
      </c>
      <c r="AL78" s="609">
        <f t="shared" si="66"/>
        <v>145</v>
      </c>
      <c r="AM78" s="358">
        <f>AL78/R78</f>
        <v>0.61702127659574468</v>
      </c>
      <c r="AN78" s="358">
        <f>AL78/S78</f>
        <v>0.31868131868131866</v>
      </c>
      <c r="AO78" s="358">
        <f t="shared" si="48"/>
        <v>0.18124999999999999</v>
      </c>
      <c r="AP78" s="357"/>
      <c r="AQ78" s="358" t="e">
        <f t="shared" si="60"/>
        <v>#DIV/0!</v>
      </c>
      <c r="AR78" s="357"/>
      <c r="AS78" s="358" t="e">
        <f t="shared" si="61"/>
        <v>#DIV/0!</v>
      </c>
      <c r="AT78" s="1191">
        <f t="shared" ref="AT78:AV79" si="67">AT61</f>
        <v>1100</v>
      </c>
      <c r="AU78" s="1191">
        <f t="shared" si="67"/>
        <v>0</v>
      </c>
      <c r="AV78" s="1075">
        <v>298</v>
      </c>
      <c r="AW78" s="919">
        <f t="shared" si="56"/>
        <v>1.2680851063829788</v>
      </c>
      <c r="AX78" s="908">
        <f t="shared" si="62"/>
        <v>0.65494505494505495</v>
      </c>
      <c r="AY78" s="908">
        <f t="shared" si="57"/>
        <v>0.3725</v>
      </c>
      <c r="AZ78" s="907"/>
      <c r="BA78" s="908" t="e">
        <f t="shared" si="46"/>
        <v>#DIV/0!</v>
      </c>
      <c r="BB78" s="907"/>
      <c r="BC78" s="908" t="e">
        <f t="shared" si="47"/>
        <v>#DIV/0!</v>
      </c>
      <c r="BD78" s="360"/>
      <c r="BE78" s="360"/>
      <c r="BF78" s="360"/>
      <c r="BG78" s="360"/>
      <c r="BH78" s="360"/>
      <c r="BI78" s="360"/>
      <c r="BJ78" s="360"/>
      <c r="BK78" s="360"/>
      <c r="BL78" s="360"/>
      <c r="BM78" s="360"/>
      <c r="BN78" s="360"/>
      <c r="BO78" s="360"/>
      <c r="BP78" s="360"/>
      <c r="BQ78" s="360"/>
      <c r="BR78" s="360"/>
      <c r="BS78" s="360"/>
      <c r="BT78" s="360"/>
      <c r="BU78" s="360"/>
      <c r="BV78" s="360"/>
      <c r="BW78" s="360"/>
      <c r="BX78" s="538"/>
    </row>
    <row r="79" spans="1:76" s="191" customFormat="1" ht="44.45" customHeight="1" thickBot="1" x14ac:dyDescent="0.25">
      <c r="A79" s="1001">
        <v>5</v>
      </c>
      <c r="B79" s="1002" t="s">
        <v>981</v>
      </c>
      <c r="C79" s="1003" t="s">
        <v>682</v>
      </c>
      <c r="D79" s="1003" t="s">
        <v>683</v>
      </c>
      <c r="E79" s="1003"/>
      <c r="F79" s="1003"/>
      <c r="G79" s="1003"/>
      <c r="H79" s="1003"/>
      <c r="I79" s="1006" t="s">
        <v>139</v>
      </c>
      <c r="J79" s="1005" t="s">
        <v>234</v>
      </c>
      <c r="K79" s="1005" t="s">
        <v>268</v>
      </c>
      <c r="L79" s="1006" t="s">
        <v>612</v>
      </c>
      <c r="M79" s="1006" t="s">
        <v>1223</v>
      </c>
      <c r="N79" s="1007" t="s">
        <v>45</v>
      </c>
      <c r="O79" s="1003" t="s">
        <v>372</v>
      </c>
      <c r="P79" s="1005" t="s">
        <v>231</v>
      </c>
      <c r="Q79" s="1005" t="s">
        <v>343</v>
      </c>
      <c r="R79" s="1007">
        <f t="shared" si="63"/>
        <v>21</v>
      </c>
      <c r="S79" s="1007">
        <f t="shared" si="63"/>
        <v>41</v>
      </c>
      <c r="T79" s="1007">
        <f t="shared" si="63"/>
        <v>62</v>
      </c>
      <c r="U79" s="1008"/>
      <c r="V79" s="1009">
        <v>0</v>
      </c>
      <c r="W79" s="1009">
        <v>0</v>
      </c>
      <c r="X79" s="1009">
        <v>0</v>
      </c>
      <c r="Y79" s="1010">
        <f>X79/T79</f>
        <v>0</v>
      </c>
      <c r="Z79" s="1009">
        <f t="shared" si="64"/>
        <v>0</v>
      </c>
      <c r="AA79" s="1009">
        <f t="shared" si="64"/>
        <v>0</v>
      </c>
      <c r="AB79" s="1009">
        <f t="shared" si="64"/>
        <v>0</v>
      </c>
      <c r="AC79" s="1010">
        <f>AB79/T79</f>
        <v>0</v>
      </c>
      <c r="AD79" s="1009">
        <f t="shared" si="65"/>
        <v>62</v>
      </c>
      <c r="AE79" s="1009">
        <f t="shared" si="65"/>
        <v>0</v>
      </c>
      <c r="AF79" s="1009">
        <f t="shared" si="65"/>
        <v>0</v>
      </c>
      <c r="AG79" s="967">
        <f>AF79/R79</f>
        <v>0</v>
      </c>
      <c r="AH79" s="967">
        <f>AF79/S79</f>
        <v>0</v>
      </c>
      <c r="AI79" s="967">
        <f t="shared" si="59"/>
        <v>0</v>
      </c>
      <c r="AJ79" s="1012">
        <f t="shared" si="66"/>
        <v>62</v>
      </c>
      <c r="AK79" s="969">
        <f t="shared" si="66"/>
        <v>0</v>
      </c>
      <c r="AL79" s="1013">
        <f t="shared" si="66"/>
        <v>0</v>
      </c>
      <c r="AM79" s="970">
        <f>AL79/R79</f>
        <v>0</v>
      </c>
      <c r="AN79" s="970">
        <f>AL79/S79</f>
        <v>0</v>
      </c>
      <c r="AO79" s="970">
        <f t="shared" si="48"/>
        <v>0</v>
      </c>
      <c r="AP79" s="971"/>
      <c r="AQ79" s="970" t="e">
        <f t="shared" si="60"/>
        <v>#DIV/0!</v>
      </c>
      <c r="AR79" s="971"/>
      <c r="AS79" s="970" t="e">
        <f t="shared" si="61"/>
        <v>#DIV/0!</v>
      </c>
      <c r="AT79" s="1199">
        <f t="shared" si="67"/>
        <v>62</v>
      </c>
      <c r="AU79" s="1199">
        <f t="shared" si="67"/>
        <v>0</v>
      </c>
      <c r="AV79" s="1195">
        <f t="shared" si="67"/>
        <v>5</v>
      </c>
      <c r="AW79" s="970">
        <f t="shared" si="56"/>
        <v>0.23809523809523808</v>
      </c>
      <c r="AX79" s="970">
        <f t="shared" si="62"/>
        <v>0.12195121951219512</v>
      </c>
      <c r="AY79" s="970">
        <f t="shared" si="57"/>
        <v>8.0645161290322578E-2</v>
      </c>
      <c r="AZ79" s="971"/>
      <c r="BA79" s="970" t="e">
        <f t="shared" si="46"/>
        <v>#DIV/0!</v>
      </c>
      <c r="BB79" s="971"/>
      <c r="BC79" s="970" t="e">
        <f t="shared" si="47"/>
        <v>#DIV/0!</v>
      </c>
      <c r="BD79" s="1016"/>
      <c r="BE79" s="1016"/>
      <c r="BF79" s="1016"/>
      <c r="BG79" s="1016"/>
      <c r="BH79" s="1016"/>
      <c r="BI79" s="1016"/>
      <c r="BJ79" s="1016"/>
      <c r="BK79" s="1016"/>
      <c r="BL79" s="1016"/>
      <c r="BM79" s="1016"/>
      <c r="BN79" s="1016"/>
      <c r="BO79" s="1016"/>
      <c r="BP79" s="1016"/>
      <c r="BQ79" s="1016"/>
      <c r="BR79" s="1016"/>
      <c r="BS79" s="1016"/>
      <c r="BT79" s="1016"/>
      <c r="BU79" s="1016"/>
      <c r="BV79" s="1016"/>
      <c r="BW79" s="1016"/>
      <c r="BX79" s="1017"/>
    </row>
    <row r="80" spans="1:76" s="906" customFormat="1" ht="48" customHeight="1" thickTop="1" thickBot="1" x14ac:dyDescent="0.25">
      <c r="A80" s="973">
        <v>5</v>
      </c>
      <c r="B80" s="974" t="s">
        <v>981</v>
      </c>
      <c r="C80" s="975" t="s">
        <v>682</v>
      </c>
      <c r="D80" s="975" t="s">
        <v>683</v>
      </c>
      <c r="E80" s="976"/>
      <c r="F80" s="976"/>
      <c r="G80" s="976"/>
      <c r="H80" s="976"/>
      <c r="I80" s="977" t="s">
        <v>1288</v>
      </c>
      <c r="J80" s="978" t="s">
        <v>1176</v>
      </c>
      <c r="K80" s="978" t="s">
        <v>268</v>
      </c>
      <c r="L80" s="979" t="s">
        <v>570</v>
      </c>
      <c r="M80" s="979"/>
      <c r="N80" s="980" t="s">
        <v>1284</v>
      </c>
      <c r="O80" s="975" t="s">
        <v>372</v>
      </c>
      <c r="P80" s="978" t="s">
        <v>231</v>
      </c>
      <c r="Q80" s="981" t="s">
        <v>343</v>
      </c>
      <c r="R80" s="982"/>
      <c r="S80" s="982"/>
      <c r="T80" s="983">
        <v>6720</v>
      </c>
      <c r="U80" s="984"/>
      <c r="V80" s="985"/>
      <c r="W80" s="985"/>
      <c r="X80" s="985"/>
      <c r="Y80" s="986"/>
      <c r="Z80" s="985">
        <v>708</v>
      </c>
      <c r="AA80" s="985"/>
      <c r="AB80" s="987">
        <v>530</v>
      </c>
      <c r="AC80" s="988"/>
      <c r="AD80" s="989">
        <v>2557</v>
      </c>
      <c r="AE80" s="989"/>
      <c r="AF80" s="990">
        <v>1686</v>
      </c>
      <c r="AG80" s="988"/>
      <c r="AH80" s="988"/>
      <c r="AI80" s="988">
        <f t="shared" si="59"/>
        <v>0.25089285714285714</v>
      </c>
      <c r="AJ80" s="989">
        <v>6052</v>
      </c>
      <c r="AK80" s="989"/>
      <c r="AL80" s="989">
        <v>4429</v>
      </c>
      <c r="AM80" s="991"/>
      <c r="AN80" s="991"/>
      <c r="AO80" s="991">
        <f t="shared" si="48"/>
        <v>0.659077380952381</v>
      </c>
      <c r="AP80" s="992"/>
      <c r="AQ80" s="991" t="e">
        <f t="shared" si="60"/>
        <v>#DIV/0!</v>
      </c>
      <c r="AR80" s="992"/>
      <c r="AS80" s="991" t="e">
        <f t="shared" si="61"/>
        <v>#DIV/0!</v>
      </c>
      <c r="AT80" s="1220">
        <f>AV80</f>
        <v>7632</v>
      </c>
      <c r="AU80" s="990"/>
      <c r="AV80" s="1220">
        <v>7632</v>
      </c>
      <c r="AW80" s="991" t="e">
        <f t="shared" si="56"/>
        <v>#DIV/0!</v>
      </c>
      <c r="AX80" s="991" t="e">
        <f t="shared" si="62"/>
        <v>#DIV/0!</v>
      </c>
      <c r="AY80" s="1166">
        <f t="shared" si="57"/>
        <v>1.1357142857142857</v>
      </c>
      <c r="AZ80" s="992"/>
      <c r="BA80" s="992" t="e">
        <f t="shared" si="46"/>
        <v>#DIV/0!</v>
      </c>
      <c r="BB80" s="992"/>
      <c r="BC80" s="992" t="e">
        <f t="shared" si="47"/>
        <v>#DIV/0!</v>
      </c>
      <c r="BD80" s="993"/>
      <c r="BE80" s="993"/>
      <c r="BF80" s="993"/>
      <c r="BG80" s="993"/>
      <c r="BH80" s="993"/>
      <c r="BI80" s="993"/>
      <c r="BJ80" s="993"/>
      <c r="BK80" s="993"/>
      <c r="BL80" s="993"/>
      <c r="BM80" s="993"/>
      <c r="BN80" s="993"/>
      <c r="BO80" s="993"/>
      <c r="BP80" s="993"/>
      <c r="BQ80" s="993"/>
      <c r="BR80" s="993"/>
      <c r="BS80" s="993"/>
      <c r="BT80" s="993"/>
      <c r="BU80" s="993"/>
      <c r="BV80" s="993"/>
      <c r="BW80" s="993"/>
      <c r="BX80" s="994" t="s">
        <v>1477</v>
      </c>
    </row>
    <row r="81" spans="1:76" s="548" customFormat="1" ht="30.6" customHeight="1" thickTop="1" x14ac:dyDescent="0.2">
      <c r="A81" s="580">
        <v>5</v>
      </c>
      <c r="B81" s="905" t="s">
        <v>981</v>
      </c>
      <c r="C81" s="502" t="s">
        <v>682</v>
      </c>
      <c r="D81" s="502" t="s">
        <v>683</v>
      </c>
      <c r="E81" s="502"/>
      <c r="F81" s="502"/>
      <c r="G81" s="649"/>
      <c r="H81" s="649"/>
      <c r="I81" s="915" t="s">
        <v>1177</v>
      </c>
      <c r="J81" s="916" t="s">
        <v>1176</v>
      </c>
      <c r="K81" s="916" t="s">
        <v>1157</v>
      </c>
      <c r="L81" s="446" t="s">
        <v>614</v>
      </c>
      <c r="M81" s="446"/>
      <c r="N81" s="1048" t="s">
        <v>46</v>
      </c>
      <c r="O81" s="502" t="s">
        <v>372</v>
      </c>
      <c r="P81" s="916" t="s">
        <v>231</v>
      </c>
      <c r="Q81" s="576" t="s">
        <v>343</v>
      </c>
      <c r="R81" s="912">
        <f>SUM(R82:R87)</f>
        <v>13900</v>
      </c>
      <c r="S81" s="912">
        <f>SUM(S82:S87)</f>
        <v>19858</v>
      </c>
      <c r="T81" s="437">
        <v>6720</v>
      </c>
      <c r="U81" s="912"/>
      <c r="V81" s="524">
        <v>0</v>
      </c>
      <c r="W81" s="524">
        <v>0</v>
      </c>
      <c r="X81" s="600">
        <v>0</v>
      </c>
      <c r="Y81" s="914">
        <f>X81/T81</f>
        <v>0</v>
      </c>
      <c r="Z81" s="524">
        <f>SUM(Z82:Z87)</f>
        <v>1193</v>
      </c>
      <c r="AA81" s="524">
        <f>SUM(AA82:AA87)</f>
        <v>555</v>
      </c>
      <c r="AB81" s="600">
        <f>SUM(AB82:AB87)</f>
        <v>530</v>
      </c>
      <c r="AC81" s="914">
        <f t="shared" ref="AC81:AC87" si="68">AB81/T81</f>
        <v>7.8869047619047616E-2</v>
      </c>
      <c r="AD81" s="910">
        <f>SUM(AD82:AD87)</f>
        <v>1893</v>
      </c>
      <c r="AE81" s="910">
        <f>SUM(AE82:AE87)</f>
        <v>1686</v>
      </c>
      <c r="AF81" s="547">
        <f>AE81</f>
        <v>1686</v>
      </c>
      <c r="AG81" s="914">
        <f t="shared" ref="AG81:AG88" si="69">AF81/R81</f>
        <v>0.12129496402877697</v>
      </c>
      <c r="AH81" s="914">
        <f t="shared" ref="AH81:AH88" si="70">AF81/S81</f>
        <v>8.490280995064961E-2</v>
      </c>
      <c r="AI81" s="914">
        <f t="shared" si="59"/>
        <v>0.25089285714285714</v>
      </c>
      <c r="AJ81" s="910">
        <f>SUM(AJ82:AJ87)</f>
        <v>6052</v>
      </c>
      <c r="AK81" s="910">
        <f>SUM(AK82:AK87)</f>
        <v>332</v>
      </c>
      <c r="AL81" s="910">
        <f>SUM(AL82:AL87)</f>
        <v>4429</v>
      </c>
      <c r="AM81" s="914">
        <f t="shared" ref="AM81:AM88" si="71">AL81/R81</f>
        <v>0.31863309352517988</v>
      </c>
      <c r="AN81" s="914">
        <f t="shared" ref="AN81:AN88" si="72">AL81/S81</f>
        <v>0.22303353812065665</v>
      </c>
      <c r="AO81" s="914">
        <f t="shared" si="48"/>
        <v>0.659077380952381</v>
      </c>
      <c r="AP81" s="547"/>
      <c r="AQ81" s="908" t="e">
        <f t="shared" si="60"/>
        <v>#DIV/0!</v>
      </c>
      <c r="AR81" s="547"/>
      <c r="AS81" s="908" t="e">
        <f t="shared" si="61"/>
        <v>#DIV/0!</v>
      </c>
      <c r="AT81" s="499">
        <f>SUM(AT82:AT87)</f>
        <v>9383</v>
      </c>
      <c r="AU81" s="547">
        <f>SUM(AU82:AU87)</f>
        <v>439</v>
      </c>
      <c r="AV81" s="499">
        <f>AV82+AV83+AU84+AV85+AV86+AU87+AV88</f>
        <v>9182</v>
      </c>
      <c r="AW81" s="1171">
        <f t="shared" si="56"/>
        <v>0.66057553956834536</v>
      </c>
      <c r="AX81" s="908">
        <f t="shared" si="62"/>
        <v>0.4623829187229328</v>
      </c>
      <c r="AY81" s="908">
        <f t="shared" si="57"/>
        <v>1.3663690476190475</v>
      </c>
      <c r="AZ81" s="547"/>
      <c r="BA81" s="908" t="e">
        <f t="shared" si="46"/>
        <v>#DIV/0!</v>
      </c>
      <c r="BB81" s="547"/>
      <c r="BC81" s="908" t="e">
        <f t="shared" si="47"/>
        <v>#DIV/0!</v>
      </c>
      <c r="BD81" s="189"/>
      <c r="BE81" s="189"/>
      <c r="BF81" s="189"/>
      <c r="BG81" s="189"/>
      <c r="BH81" s="189"/>
      <c r="BI81" s="189"/>
      <c r="BJ81" s="189"/>
      <c r="BK81" s="189"/>
      <c r="BL81" s="189"/>
      <c r="BM81" s="189"/>
      <c r="BN81" s="189"/>
      <c r="BO81" s="189"/>
      <c r="BP81" s="189"/>
      <c r="BQ81" s="189"/>
      <c r="BR81" s="189"/>
      <c r="BS81" s="189"/>
      <c r="BT81" s="189"/>
      <c r="BU81" s="189"/>
      <c r="BV81" s="189"/>
      <c r="BW81" s="189"/>
      <c r="BX81" s="841" t="s">
        <v>1491</v>
      </c>
    </row>
    <row r="82" spans="1:76" s="191" customFormat="1" ht="40.9" customHeight="1" x14ac:dyDescent="0.2">
      <c r="A82" s="541">
        <v>5</v>
      </c>
      <c r="B82" s="542" t="s">
        <v>981</v>
      </c>
      <c r="C82" s="543" t="s">
        <v>682</v>
      </c>
      <c r="D82" s="543" t="s">
        <v>683</v>
      </c>
      <c r="E82" s="509"/>
      <c r="F82" s="509"/>
      <c r="G82" s="509"/>
      <c r="H82" s="509"/>
      <c r="I82" s="447" t="s">
        <v>134</v>
      </c>
      <c r="J82" s="545" t="s">
        <v>234</v>
      </c>
      <c r="K82" s="545" t="s">
        <v>268</v>
      </c>
      <c r="L82" s="447" t="s">
        <v>614</v>
      </c>
      <c r="M82" s="447" t="s">
        <v>1223</v>
      </c>
      <c r="N82" s="521" t="s">
        <v>1146</v>
      </c>
      <c r="O82" s="543" t="s">
        <v>372</v>
      </c>
      <c r="P82" s="545" t="s">
        <v>231</v>
      </c>
      <c r="Q82" s="545" t="s">
        <v>343</v>
      </c>
      <c r="R82" s="383">
        <v>3026</v>
      </c>
      <c r="S82" s="383">
        <v>4366</v>
      </c>
      <c r="T82" s="383">
        <v>4366</v>
      </c>
      <c r="U82" s="383"/>
      <c r="V82" s="377"/>
      <c r="W82" s="377"/>
      <c r="X82" s="377"/>
      <c r="Y82" s="378"/>
      <c r="Z82" s="377">
        <f t="shared" ref="Z82:AB83" si="73">Z56</f>
        <v>0</v>
      </c>
      <c r="AA82" s="377">
        <f t="shared" si="73"/>
        <v>530</v>
      </c>
      <c r="AB82" s="377">
        <f t="shared" si="73"/>
        <v>530</v>
      </c>
      <c r="AC82" s="378">
        <f t="shared" si="68"/>
        <v>0.12139257901969766</v>
      </c>
      <c r="AD82" s="377">
        <f t="shared" ref="AD82:AF83" si="74">AD56</f>
        <v>0</v>
      </c>
      <c r="AE82" s="377">
        <f t="shared" si="74"/>
        <v>1366</v>
      </c>
      <c r="AF82" s="377">
        <f t="shared" si="74"/>
        <v>1366</v>
      </c>
      <c r="AG82" s="914">
        <f t="shared" si="69"/>
        <v>0.45142101784534039</v>
      </c>
      <c r="AH82" s="914">
        <f t="shared" si="70"/>
        <v>0.31287219422812645</v>
      </c>
      <c r="AI82" s="914">
        <f t="shared" si="59"/>
        <v>0.31287219422812645</v>
      </c>
      <c r="AJ82" s="911">
        <v>1942</v>
      </c>
      <c r="AK82" s="911">
        <f>AK56</f>
        <v>0</v>
      </c>
      <c r="AL82" s="913">
        <f>AL56</f>
        <v>1942</v>
      </c>
      <c r="AM82" s="908">
        <f t="shared" si="71"/>
        <v>0.64177131526768005</v>
      </c>
      <c r="AN82" s="908">
        <f t="shared" si="72"/>
        <v>0.44480073293632616</v>
      </c>
      <c r="AO82" s="908">
        <f t="shared" si="48"/>
        <v>0.44480073293632616</v>
      </c>
      <c r="AP82" s="907"/>
      <c r="AQ82" s="908" t="e">
        <f t="shared" si="60"/>
        <v>#DIV/0!</v>
      </c>
      <c r="AR82" s="907"/>
      <c r="AS82" s="908" t="e">
        <f t="shared" si="61"/>
        <v>#DIV/0!</v>
      </c>
      <c r="AT82" s="1074">
        <f t="shared" ref="AT82:AV83" si="75">AT56</f>
        <v>4414</v>
      </c>
      <c r="AU82" s="1074">
        <f t="shared" si="75"/>
        <v>11</v>
      </c>
      <c r="AV82" s="1278">
        <v>5864</v>
      </c>
      <c r="AW82" s="919">
        <f t="shared" si="56"/>
        <v>1.937871777924653</v>
      </c>
      <c r="AX82" s="908">
        <f t="shared" si="62"/>
        <v>1.3431058176820889</v>
      </c>
      <c r="AY82" s="908">
        <f t="shared" si="57"/>
        <v>1.3431058176820889</v>
      </c>
      <c r="AZ82" s="907"/>
      <c r="BA82" s="908" t="e">
        <f t="shared" si="46"/>
        <v>#DIV/0!</v>
      </c>
      <c r="BB82" s="907"/>
      <c r="BC82" s="908" t="e">
        <f t="shared" si="47"/>
        <v>#DIV/0!</v>
      </c>
      <c r="BD82" s="909"/>
      <c r="BE82" s="909"/>
      <c r="BF82" s="909"/>
      <c r="BG82" s="909"/>
      <c r="BH82" s="909"/>
      <c r="BI82" s="909"/>
      <c r="BJ82" s="909"/>
      <c r="BK82" s="909"/>
      <c r="BL82" s="909"/>
      <c r="BM82" s="909"/>
      <c r="BN82" s="909"/>
      <c r="BO82" s="909"/>
      <c r="BP82" s="909"/>
      <c r="BQ82" s="909"/>
      <c r="BR82" s="909"/>
      <c r="BS82" s="909"/>
      <c r="BT82" s="909"/>
      <c r="BU82" s="909"/>
      <c r="BV82" s="909"/>
      <c r="BW82" s="909"/>
      <c r="BX82" s="428"/>
    </row>
    <row r="83" spans="1:76" s="548" customFormat="1" ht="51.75" customHeight="1" x14ac:dyDescent="0.2">
      <c r="A83" s="541">
        <v>5</v>
      </c>
      <c r="B83" s="542" t="s">
        <v>981</v>
      </c>
      <c r="C83" s="543" t="s">
        <v>682</v>
      </c>
      <c r="D83" s="543" t="s">
        <v>683</v>
      </c>
      <c r="E83" s="543"/>
      <c r="F83" s="543"/>
      <c r="G83" s="543"/>
      <c r="H83" s="543"/>
      <c r="I83" s="366" t="s">
        <v>135</v>
      </c>
      <c r="J83" s="545" t="s">
        <v>234</v>
      </c>
      <c r="K83" s="545" t="s">
        <v>268</v>
      </c>
      <c r="L83" s="447" t="s">
        <v>614</v>
      </c>
      <c r="M83" s="447" t="s">
        <v>1223</v>
      </c>
      <c r="N83" s="521" t="s">
        <v>1179</v>
      </c>
      <c r="O83" s="543" t="s">
        <v>372</v>
      </c>
      <c r="P83" s="545" t="s">
        <v>231</v>
      </c>
      <c r="Q83" s="545" t="s">
        <v>343</v>
      </c>
      <c r="R83" s="521">
        <v>10000</v>
      </c>
      <c r="S83" s="521">
        <v>14000</v>
      </c>
      <c r="T83" s="383">
        <v>0</v>
      </c>
      <c r="U83" s="383"/>
      <c r="V83" s="377"/>
      <c r="W83" s="377"/>
      <c r="X83" s="377"/>
      <c r="Y83" s="378"/>
      <c r="Z83" s="377">
        <f t="shared" si="73"/>
        <v>0</v>
      </c>
      <c r="AA83" s="377">
        <f t="shared" si="73"/>
        <v>0</v>
      </c>
      <c r="AB83" s="377">
        <f t="shared" si="73"/>
        <v>0</v>
      </c>
      <c r="AC83" s="378" t="e">
        <f t="shared" si="68"/>
        <v>#DIV/0!</v>
      </c>
      <c r="AD83" s="377">
        <f t="shared" si="74"/>
        <v>0</v>
      </c>
      <c r="AE83" s="377">
        <f t="shared" si="74"/>
        <v>0</v>
      </c>
      <c r="AF83" s="377">
        <f t="shared" si="74"/>
        <v>0</v>
      </c>
      <c r="AG83" s="378">
        <f t="shared" si="69"/>
        <v>0</v>
      </c>
      <c r="AH83" s="378">
        <f t="shared" si="70"/>
        <v>0</v>
      </c>
      <c r="AI83" s="378" t="e">
        <f t="shared" si="59"/>
        <v>#DIV/0!</v>
      </c>
      <c r="AJ83" s="911">
        <v>1274</v>
      </c>
      <c r="AK83" s="911">
        <f>AK57</f>
        <v>0</v>
      </c>
      <c r="AL83" s="911">
        <f>AL57</f>
        <v>1274</v>
      </c>
      <c r="AM83" s="914">
        <f t="shared" si="71"/>
        <v>0.12740000000000001</v>
      </c>
      <c r="AN83" s="914">
        <f t="shared" si="72"/>
        <v>9.0999999999999998E-2</v>
      </c>
      <c r="AO83" s="914" t="e">
        <f t="shared" si="48"/>
        <v>#DIV/0!</v>
      </c>
      <c r="AP83" s="547"/>
      <c r="AQ83" s="908" t="e">
        <f t="shared" si="60"/>
        <v>#DIV/0!</v>
      </c>
      <c r="AR83" s="547"/>
      <c r="AS83" s="908" t="e">
        <f t="shared" si="61"/>
        <v>#DIV/0!</v>
      </c>
      <c r="AT83" s="1074">
        <f t="shared" si="75"/>
        <v>2178</v>
      </c>
      <c r="AU83" s="1074">
        <f t="shared" si="75"/>
        <v>0</v>
      </c>
      <c r="AV83" s="1075">
        <f t="shared" si="75"/>
        <v>2178</v>
      </c>
      <c r="AW83" s="919">
        <f t="shared" si="56"/>
        <v>0.21779999999999999</v>
      </c>
      <c r="AX83" s="908">
        <f t="shared" si="62"/>
        <v>0.15557142857142858</v>
      </c>
      <c r="AY83" s="908" t="e">
        <f t="shared" si="57"/>
        <v>#DIV/0!</v>
      </c>
      <c r="AZ83" s="547"/>
      <c r="BA83" s="908" t="e">
        <f t="shared" si="46"/>
        <v>#DIV/0!</v>
      </c>
      <c r="BB83" s="547"/>
      <c r="BC83" s="908" t="e">
        <f t="shared" si="47"/>
        <v>#DIV/0!</v>
      </c>
      <c r="BD83" s="375"/>
      <c r="BE83" s="375"/>
      <c r="BF83" s="375"/>
      <c r="BG83" s="375"/>
      <c r="BH83" s="375"/>
      <c r="BI83" s="375"/>
      <c r="BJ83" s="375"/>
      <c r="BK83" s="375"/>
      <c r="BL83" s="375"/>
      <c r="BM83" s="375"/>
      <c r="BN83" s="375"/>
      <c r="BO83" s="375"/>
      <c r="BP83" s="375"/>
      <c r="BQ83" s="375"/>
      <c r="BR83" s="375"/>
      <c r="BS83" s="375"/>
      <c r="BT83" s="375"/>
      <c r="BU83" s="375"/>
      <c r="BV83" s="375"/>
      <c r="BW83" s="375"/>
      <c r="BX83" s="538" t="s">
        <v>1329</v>
      </c>
    </row>
    <row r="84" spans="1:76" s="191" customFormat="1" ht="41.25" customHeight="1" x14ac:dyDescent="0.2">
      <c r="A84" s="541">
        <v>5</v>
      </c>
      <c r="B84" s="542" t="s">
        <v>981</v>
      </c>
      <c r="C84" s="543" t="s">
        <v>682</v>
      </c>
      <c r="D84" s="543" t="s">
        <v>683</v>
      </c>
      <c r="E84" s="543"/>
      <c r="F84" s="543"/>
      <c r="G84" s="543"/>
      <c r="H84" s="543"/>
      <c r="I84" s="447" t="s">
        <v>141</v>
      </c>
      <c r="J84" s="545" t="s">
        <v>237</v>
      </c>
      <c r="K84" s="545" t="s">
        <v>267</v>
      </c>
      <c r="L84" s="447" t="s">
        <v>614</v>
      </c>
      <c r="M84" s="447" t="s">
        <v>1223</v>
      </c>
      <c r="N84" s="521" t="s">
        <v>46</v>
      </c>
      <c r="O84" s="543" t="s">
        <v>372</v>
      </c>
      <c r="P84" s="545" t="s">
        <v>231</v>
      </c>
      <c r="Q84" s="545" t="s">
        <v>343</v>
      </c>
      <c r="R84" s="521">
        <v>300</v>
      </c>
      <c r="S84" s="521">
        <v>680</v>
      </c>
      <c r="T84" s="383">
        <v>680</v>
      </c>
      <c r="U84" s="383"/>
      <c r="V84" s="377">
        <v>0</v>
      </c>
      <c r="W84" s="377">
        <v>0</v>
      </c>
      <c r="X84" s="377">
        <v>0</v>
      </c>
      <c r="Y84" s="378">
        <f>X84/T84</f>
        <v>0</v>
      </c>
      <c r="Z84" s="377">
        <f>Z64</f>
        <v>313</v>
      </c>
      <c r="AA84" s="377">
        <f>AA64</f>
        <v>25</v>
      </c>
      <c r="AB84" s="377">
        <f>AB64</f>
        <v>0</v>
      </c>
      <c r="AC84" s="378">
        <f t="shared" si="68"/>
        <v>0</v>
      </c>
      <c r="AD84" s="377">
        <f>AD64</f>
        <v>313</v>
      </c>
      <c r="AE84" s="377">
        <f>AE64</f>
        <v>55</v>
      </c>
      <c r="AF84" s="377">
        <f>AF64</f>
        <v>55</v>
      </c>
      <c r="AG84" s="546">
        <f t="shared" si="69"/>
        <v>0.18333333333333332</v>
      </c>
      <c r="AH84" s="546">
        <f t="shared" si="70"/>
        <v>8.0882352941176475E-2</v>
      </c>
      <c r="AI84" s="546">
        <f t="shared" si="59"/>
        <v>8.0882352941176475E-2</v>
      </c>
      <c r="AJ84" s="445">
        <v>1256</v>
      </c>
      <c r="AK84" s="445">
        <f>AK64</f>
        <v>332</v>
      </c>
      <c r="AL84" s="510">
        <f>AL64</f>
        <v>623</v>
      </c>
      <c r="AM84" s="358">
        <f t="shared" si="71"/>
        <v>2.0766666666666667</v>
      </c>
      <c r="AN84" s="358">
        <f t="shared" si="72"/>
        <v>0.91617647058823526</v>
      </c>
      <c r="AO84" s="358">
        <f t="shared" si="48"/>
        <v>0.91617647058823526</v>
      </c>
      <c r="AP84" s="357"/>
      <c r="AQ84" s="358" t="e">
        <f t="shared" si="60"/>
        <v>#DIV/0!</v>
      </c>
      <c r="AR84" s="357"/>
      <c r="AS84" s="358" t="e">
        <f t="shared" si="61"/>
        <v>#DIV/0!</v>
      </c>
      <c r="AT84" s="1074">
        <f>AT64</f>
        <v>1256</v>
      </c>
      <c r="AU84" s="1075">
        <f>AU64</f>
        <v>400</v>
      </c>
      <c r="AV84" s="1074">
        <f>AV64</f>
        <v>1228</v>
      </c>
      <c r="AW84" s="809">
        <f>AU84/R84</f>
        <v>1.3333333333333333</v>
      </c>
      <c r="AX84" s="358">
        <f>AU84/S84</f>
        <v>0.58823529411764708</v>
      </c>
      <c r="AY84" s="358">
        <f>AU84/T84</f>
        <v>0.58823529411764708</v>
      </c>
      <c r="AZ84" s="357"/>
      <c r="BA84" s="358" t="e">
        <f t="shared" si="46"/>
        <v>#DIV/0!</v>
      </c>
      <c r="BB84" s="357"/>
      <c r="BC84" s="358" t="e">
        <f t="shared" si="47"/>
        <v>#DIV/0!</v>
      </c>
      <c r="BD84" s="360"/>
      <c r="BE84" s="360"/>
      <c r="BF84" s="360"/>
      <c r="BG84" s="360"/>
      <c r="BH84" s="360"/>
      <c r="BI84" s="360"/>
      <c r="BJ84" s="360"/>
      <c r="BK84" s="360"/>
      <c r="BL84" s="360"/>
      <c r="BM84" s="360"/>
      <c r="BN84" s="360"/>
      <c r="BO84" s="360"/>
      <c r="BP84" s="360"/>
      <c r="BQ84" s="360"/>
      <c r="BR84" s="360"/>
      <c r="BS84" s="360"/>
      <c r="BT84" s="360"/>
      <c r="BU84" s="360"/>
      <c r="BV84" s="360"/>
      <c r="BW84" s="360"/>
      <c r="BX84" s="1142" t="s">
        <v>1300</v>
      </c>
    </row>
    <row r="85" spans="1:76" s="191" customFormat="1" ht="26.25" customHeight="1" x14ac:dyDescent="0.2">
      <c r="A85" s="541">
        <v>5</v>
      </c>
      <c r="B85" s="542" t="s">
        <v>981</v>
      </c>
      <c r="C85" s="543" t="s">
        <v>682</v>
      </c>
      <c r="D85" s="543" t="s">
        <v>683</v>
      </c>
      <c r="E85" s="543"/>
      <c r="F85" s="543"/>
      <c r="G85" s="543"/>
      <c r="H85" s="543"/>
      <c r="I85" s="447" t="s">
        <v>144</v>
      </c>
      <c r="J85" s="545" t="s">
        <v>237</v>
      </c>
      <c r="K85" s="545" t="s">
        <v>268</v>
      </c>
      <c r="L85" s="447" t="s">
        <v>614</v>
      </c>
      <c r="M85" s="447" t="s">
        <v>1223</v>
      </c>
      <c r="N85" s="521" t="s">
        <v>46</v>
      </c>
      <c r="O85" s="543" t="s">
        <v>372</v>
      </c>
      <c r="P85" s="545" t="s">
        <v>231</v>
      </c>
      <c r="Q85" s="545" t="s">
        <v>343</v>
      </c>
      <c r="R85" s="521">
        <v>14</v>
      </c>
      <c r="S85" s="521">
        <v>22</v>
      </c>
      <c r="T85" s="383">
        <v>45</v>
      </c>
      <c r="U85" s="383"/>
      <c r="V85" s="377">
        <v>0</v>
      </c>
      <c r="W85" s="377">
        <v>0</v>
      </c>
      <c r="X85" s="377">
        <v>0</v>
      </c>
      <c r="Y85" s="378">
        <f>X85/T85</f>
        <v>0</v>
      </c>
      <c r="Z85" s="377">
        <f t="shared" ref="Z85:AB87" si="76">Z67</f>
        <v>30</v>
      </c>
      <c r="AA85" s="377">
        <f t="shared" si="76"/>
        <v>0</v>
      </c>
      <c r="AB85" s="377">
        <f t="shared" si="76"/>
        <v>0</v>
      </c>
      <c r="AC85" s="378">
        <f t="shared" si="68"/>
        <v>0</v>
      </c>
      <c r="AD85" s="377">
        <f t="shared" ref="AD85:AF87" si="77">AD67</f>
        <v>30</v>
      </c>
      <c r="AE85" s="377">
        <f t="shared" si="77"/>
        <v>0</v>
      </c>
      <c r="AF85" s="377">
        <f t="shared" si="77"/>
        <v>0</v>
      </c>
      <c r="AG85" s="546">
        <f t="shared" si="69"/>
        <v>0</v>
      </c>
      <c r="AH85" s="546">
        <f t="shared" si="70"/>
        <v>0</v>
      </c>
      <c r="AI85" s="546">
        <f t="shared" si="59"/>
        <v>0</v>
      </c>
      <c r="AJ85" s="911">
        <v>30</v>
      </c>
      <c r="AK85" s="911">
        <v>0</v>
      </c>
      <c r="AL85" s="913">
        <f>AL67</f>
        <v>102</v>
      </c>
      <c r="AM85" s="358">
        <f t="shared" si="71"/>
        <v>7.2857142857142856</v>
      </c>
      <c r="AN85" s="358">
        <f t="shared" si="72"/>
        <v>4.6363636363636367</v>
      </c>
      <c r="AO85" s="358">
        <f t="shared" si="48"/>
        <v>2.2666666666666666</v>
      </c>
      <c r="AP85" s="357"/>
      <c r="AQ85" s="358" t="e">
        <f t="shared" si="60"/>
        <v>#DIV/0!</v>
      </c>
      <c r="AR85" s="357"/>
      <c r="AS85" s="358" t="e">
        <f t="shared" si="61"/>
        <v>#DIV/0!</v>
      </c>
      <c r="AT85" s="1074">
        <f t="shared" ref="AT85:AV87" si="78">AT67</f>
        <v>30</v>
      </c>
      <c r="AU85" s="1074">
        <f t="shared" si="78"/>
        <v>0</v>
      </c>
      <c r="AV85" s="1075">
        <f t="shared" si="78"/>
        <v>65</v>
      </c>
      <c r="AW85" s="809">
        <f>AV85/R85</f>
        <v>4.6428571428571432</v>
      </c>
      <c r="AX85" s="358">
        <f>AV85/S85</f>
        <v>2.9545454545454546</v>
      </c>
      <c r="AY85" s="358">
        <f>AV85/T85</f>
        <v>1.4444444444444444</v>
      </c>
      <c r="AZ85" s="357"/>
      <c r="BA85" s="358" t="e">
        <f t="shared" si="46"/>
        <v>#DIV/0!</v>
      </c>
      <c r="BB85" s="357"/>
      <c r="BC85" s="358" t="e">
        <f t="shared" si="47"/>
        <v>#DIV/0!</v>
      </c>
      <c r="BD85" s="360"/>
      <c r="BE85" s="360"/>
      <c r="BF85" s="360"/>
      <c r="BG85" s="360"/>
      <c r="BH85" s="360"/>
      <c r="BI85" s="360"/>
      <c r="BJ85" s="360"/>
      <c r="BK85" s="360"/>
      <c r="BL85" s="360"/>
      <c r="BM85" s="360"/>
      <c r="BN85" s="360"/>
      <c r="BO85" s="360"/>
      <c r="BP85" s="360"/>
      <c r="BQ85" s="360"/>
      <c r="BR85" s="360"/>
      <c r="BS85" s="360"/>
      <c r="BT85" s="360"/>
      <c r="BU85" s="360"/>
      <c r="BV85" s="360"/>
      <c r="BW85" s="360"/>
      <c r="BX85" s="538" t="str">
        <f>BX67</f>
        <v>Saavutustase on vähenenud võrreldes 2018 andmetega. 
5.3.5 osas on tegemist RA tegevusega ning seal ongi 1 projekt (EAS kui toetuse saaja), mille tegevused on planeeritud vastavalt käskkirjas määratud perioodini. 2018.a oli erandjuhus, kus oli tarvilik tõsta ühest meetme tegevusest teise (5.3.5-st tõstmine 5.3.6-te) üks projekti tegevus (mis oli oma sisult vastav 5.3.6 tegevustele), mis tähendas, et vähenes ka 5.3.5 kasusaajate arv (muuhulgas ka näiteks tol hetkel eelarve täitmine). 2018.a seirearuandes oleme arvutanud ümber kasusaajad ja taganud meetme tegevustes unikaalsete ettevõtete arvudes.</v>
      </c>
    </row>
    <row r="86" spans="1:76" s="191" customFormat="1" ht="28.9" customHeight="1" x14ac:dyDescent="0.2">
      <c r="A86" s="541">
        <v>5</v>
      </c>
      <c r="B86" s="542" t="s">
        <v>981</v>
      </c>
      <c r="C86" s="543" t="s">
        <v>682</v>
      </c>
      <c r="D86" s="543" t="s">
        <v>683</v>
      </c>
      <c r="E86" s="543"/>
      <c r="F86" s="543"/>
      <c r="G86" s="543"/>
      <c r="H86" s="543"/>
      <c r="I86" s="366" t="s">
        <v>145</v>
      </c>
      <c r="J86" s="545" t="s">
        <v>237</v>
      </c>
      <c r="K86" s="545" t="s">
        <v>268</v>
      </c>
      <c r="L86" s="447" t="s">
        <v>614</v>
      </c>
      <c r="M86" s="447" t="s">
        <v>1223</v>
      </c>
      <c r="N86" s="521" t="s">
        <v>46</v>
      </c>
      <c r="O86" s="543" t="s">
        <v>372</v>
      </c>
      <c r="P86" s="545" t="s">
        <v>231</v>
      </c>
      <c r="Q86" s="545" t="s">
        <v>343</v>
      </c>
      <c r="R86" s="521">
        <v>450</v>
      </c>
      <c r="S86" s="521">
        <v>650</v>
      </c>
      <c r="T86" s="383">
        <v>950</v>
      </c>
      <c r="U86" s="383"/>
      <c r="V86" s="377"/>
      <c r="W86" s="377"/>
      <c r="X86" s="377"/>
      <c r="Y86" s="378"/>
      <c r="Z86" s="377">
        <f t="shared" si="76"/>
        <v>850</v>
      </c>
      <c r="AA86" s="377">
        <f t="shared" si="76"/>
        <v>0</v>
      </c>
      <c r="AB86" s="377">
        <f t="shared" si="76"/>
        <v>0</v>
      </c>
      <c r="AC86" s="378">
        <f t="shared" si="68"/>
        <v>0</v>
      </c>
      <c r="AD86" s="377">
        <f t="shared" si="77"/>
        <v>850</v>
      </c>
      <c r="AE86" s="377">
        <f t="shared" si="77"/>
        <v>265</v>
      </c>
      <c r="AF86" s="377">
        <f t="shared" si="77"/>
        <v>265</v>
      </c>
      <c r="AG86" s="546">
        <f t="shared" si="69"/>
        <v>0.58888888888888891</v>
      </c>
      <c r="AH86" s="546">
        <f t="shared" si="70"/>
        <v>0.40769230769230769</v>
      </c>
      <c r="AI86" s="546">
        <f t="shared" si="59"/>
        <v>0.27894736842105261</v>
      </c>
      <c r="AJ86" s="359">
        <v>850</v>
      </c>
      <c r="AK86" s="359">
        <f>AK68</f>
        <v>0</v>
      </c>
      <c r="AL86" s="609">
        <f>AL68</f>
        <v>488</v>
      </c>
      <c r="AM86" s="358">
        <f t="shared" si="71"/>
        <v>1.0844444444444445</v>
      </c>
      <c r="AN86" s="358">
        <f t="shared" si="72"/>
        <v>0.75076923076923074</v>
      </c>
      <c r="AO86" s="358">
        <f t="shared" si="48"/>
        <v>0.51368421052631574</v>
      </c>
      <c r="AP86" s="357"/>
      <c r="AQ86" s="358" t="e">
        <f t="shared" si="60"/>
        <v>#DIV/0!</v>
      </c>
      <c r="AR86" s="357"/>
      <c r="AS86" s="358" t="e">
        <f t="shared" si="61"/>
        <v>#DIV/0!</v>
      </c>
      <c r="AT86" s="1074">
        <f t="shared" si="78"/>
        <v>850</v>
      </c>
      <c r="AU86" s="1074">
        <f t="shared" si="78"/>
        <v>0</v>
      </c>
      <c r="AV86" s="1075">
        <f t="shared" si="78"/>
        <v>554</v>
      </c>
      <c r="AW86" s="809">
        <f>AV86/R86</f>
        <v>1.231111111111111</v>
      </c>
      <c r="AX86" s="358">
        <f>AV86/S86</f>
        <v>0.85230769230769232</v>
      </c>
      <c r="AY86" s="358">
        <f>AV86/T86</f>
        <v>0.5831578947368421</v>
      </c>
      <c r="AZ86" s="357"/>
      <c r="BA86" s="358" t="e">
        <f t="shared" si="46"/>
        <v>#DIV/0!</v>
      </c>
      <c r="BB86" s="357"/>
      <c r="BC86" s="358" t="e">
        <f t="shared" si="47"/>
        <v>#DIV/0!</v>
      </c>
      <c r="BD86" s="909"/>
      <c r="BE86" s="909"/>
      <c r="BF86" s="909"/>
      <c r="BG86" s="909"/>
      <c r="BH86" s="909"/>
      <c r="BI86" s="909"/>
      <c r="BJ86" s="909"/>
      <c r="BK86" s="909"/>
      <c r="BL86" s="909"/>
      <c r="BM86" s="909"/>
      <c r="BN86" s="909"/>
      <c r="BO86" s="909"/>
      <c r="BP86" s="909"/>
      <c r="BQ86" s="909"/>
      <c r="BR86" s="909"/>
      <c r="BS86" s="909"/>
      <c r="BT86" s="909"/>
      <c r="BU86" s="909"/>
      <c r="BV86" s="909"/>
      <c r="BW86" s="909"/>
      <c r="BX86" s="428"/>
    </row>
    <row r="87" spans="1:76" s="191" customFormat="1" ht="28.15" customHeight="1" x14ac:dyDescent="0.2">
      <c r="A87" s="541">
        <v>5</v>
      </c>
      <c r="B87" s="542" t="s">
        <v>981</v>
      </c>
      <c r="C87" s="543" t="s">
        <v>682</v>
      </c>
      <c r="D87" s="543" t="s">
        <v>683</v>
      </c>
      <c r="E87" s="543"/>
      <c r="F87" s="543"/>
      <c r="G87" s="543"/>
      <c r="H87" s="543"/>
      <c r="I87" s="366" t="s">
        <v>146</v>
      </c>
      <c r="J87" s="545" t="s">
        <v>237</v>
      </c>
      <c r="K87" s="545" t="s">
        <v>267</v>
      </c>
      <c r="L87" s="447" t="s">
        <v>614</v>
      </c>
      <c r="M87" s="447" t="s">
        <v>1223</v>
      </c>
      <c r="N87" s="521" t="s">
        <v>46</v>
      </c>
      <c r="O87" s="543" t="s">
        <v>372</v>
      </c>
      <c r="P87" s="545" t="s">
        <v>231</v>
      </c>
      <c r="Q87" s="545" t="s">
        <v>343</v>
      </c>
      <c r="R87" s="521">
        <v>110</v>
      </c>
      <c r="S87" s="521">
        <v>140</v>
      </c>
      <c r="T87" s="383">
        <v>170</v>
      </c>
      <c r="U87" s="383"/>
      <c r="V87" s="377"/>
      <c r="W87" s="377"/>
      <c r="X87" s="377"/>
      <c r="Y87" s="378"/>
      <c r="Z87" s="377">
        <f t="shared" si="76"/>
        <v>0</v>
      </c>
      <c r="AA87" s="377">
        <f t="shared" si="76"/>
        <v>0</v>
      </c>
      <c r="AB87" s="377">
        <f t="shared" si="76"/>
        <v>0</v>
      </c>
      <c r="AC87" s="378">
        <f t="shared" si="68"/>
        <v>0</v>
      </c>
      <c r="AD87" s="377">
        <f t="shared" si="77"/>
        <v>700</v>
      </c>
      <c r="AE87" s="377">
        <f t="shared" si="77"/>
        <v>0</v>
      </c>
      <c r="AF87" s="377">
        <f t="shared" si="77"/>
        <v>0</v>
      </c>
      <c r="AG87" s="546">
        <f t="shared" si="69"/>
        <v>0</v>
      </c>
      <c r="AH87" s="546">
        <f t="shared" si="70"/>
        <v>0</v>
      </c>
      <c r="AI87" s="546">
        <f t="shared" si="59"/>
        <v>0</v>
      </c>
      <c r="AJ87" s="359">
        <v>700</v>
      </c>
      <c r="AK87" s="609">
        <f>AK69</f>
        <v>0</v>
      </c>
      <c r="AL87" s="359">
        <f>AL69</f>
        <v>0</v>
      </c>
      <c r="AM87" s="358">
        <f t="shared" si="71"/>
        <v>0</v>
      </c>
      <c r="AN87" s="358">
        <f t="shared" si="72"/>
        <v>0</v>
      </c>
      <c r="AO87" s="358">
        <f t="shared" si="48"/>
        <v>0</v>
      </c>
      <c r="AP87" s="357"/>
      <c r="AQ87" s="358" t="e">
        <f t="shared" si="60"/>
        <v>#DIV/0!</v>
      </c>
      <c r="AR87" s="357"/>
      <c r="AS87" s="358" t="e">
        <f t="shared" si="61"/>
        <v>#DIV/0!</v>
      </c>
      <c r="AT87" s="1074">
        <f t="shared" si="78"/>
        <v>655</v>
      </c>
      <c r="AU87" s="1075">
        <f t="shared" si="78"/>
        <v>28</v>
      </c>
      <c r="AV87" s="1074">
        <f t="shared" si="78"/>
        <v>128</v>
      </c>
      <c r="AW87" s="809">
        <f>AU87/R87</f>
        <v>0.25454545454545452</v>
      </c>
      <c r="AX87" s="358">
        <f>AU87/S87</f>
        <v>0.2</v>
      </c>
      <c r="AY87" s="358">
        <f>AU87/T87</f>
        <v>0.16470588235294117</v>
      </c>
      <c r="AZ87" s="357"/>
      <c r="BA87" s="358" t="e">
        <f t="shared" si="46"/>
        <v>#DIV/0!</v>
      </c>
      <c r="BB87" s="357"/>
      <c r="BC87" s="358" t="e">
        <f t="shared" si="47"/>
        <v>#DIV/0!</v>
      </c>
      <c r="BD87" s="909"/>
      <c r="BE87" s="909"/>
      <c r="BF87" s="909"/>
      <c r="BG87" s="909"/>
      <c r="BH87" s="909"/>
      <c r="BI87" s="909"/>
      <c r="BJ87" s="909"/>
      <c r="BK87" s="909"/>
      <c r="BL87" s="909"/>
      <c r="BM87" s="909"/>
      <c r="BN87" s="909"/>
      <c r="BO87" s="909"/>
      <c r="BP87" s="909"/>
      <c r="BQ87" s="909"/>
      <c r="BR87" s="909"/>
      <c r="BS87" s="909"/>
      <c r="BT87" s="909"/>
      <c r="BU87" s="909"/>
      <c r="BV87" s="909"/>
      <c r="BW87" s="909"/>
      <c r="BX87" s="428"/>
    </row>
    <row r="88" spans="1:76" s="548" customFormat="1" ht="57" customHeight="1" thickBot="1" x14ac:dyDescent="0.25">
      <c r="A88" s="1001">
        <v>5</v>
      </c>
      <c r="B88" s="1002" t="s">
        <v>981</v>
      </c>
      <c r="C88" s="1003" t="s">
        <v>682</v>
      </c>
      <c r="D88" s="1003" t="s">
        <v>683</v>
      </c>
      <c r="E88" s="1003"/>
      <c r="F88" s="1003"/>
      <c r="G88" s="1003"/>
      <c r="H88" s="1003"/>
      <c r="I88" s="1004" t="s">
        <v>1104</v>
      </c>
      <c r="J88" s="1005" t="s">
        <v>234</v>
      </c>
      <c r="K88" s="1005" t="s">
        <v>268</v>
      </c>
      <c r="L88" s="1006" t="s">
        <v>614</v>
      </c>
      <c r="M88" s="1006" t="s">
        <v>1223</v>
      </c>
      <c r="N88" s="1007" t="s">
        <v>1297</v>
      </c>
      <c r="O88" s="1003" t="s">
        <v>372</v>
      </c>
      <c r="P88" s="1005" t="s">
        <v>231</v>
      </c>
      <c r="Q88" s="1005" t="s">
        <v>343</v>
      </c>
      <c r="R88" s="1019"/>
      <c r="S88" s="1019"/>
      <c r="T88" s="1011" t="s">
        <v>290</v>
      </c>
      <c r="U88" s="1008"/>
      <c r="V88" s="1009"/>
      <c r="W88" s="1009"/>
      <c r="X88" s="1009"/>
      <c r="Y88" s="1010"/>
      <c r="Z88" s="1009"/>
      <c r="AA88" s="1009"/>
      <c r="AB88" s="1009"/>
      <c r="AC88" s="1010"/>
      <c r="AD88" s="1011"/>
      <c r="AE88" s="1011"/>
      <c r="AF88" s="1011"/>
      <c r="AG88" s="1010" t="e">
        <f t="shared" si="69"/>
        <v>#DIV/0!</v>
      </c>
      <c r="AH88" s="1010" t="e">
        <f t="shared" si="70"/>
        <v>#DIV/0!</v>
      </c>
      <c r="AI88" s="1010" t="e">
        <f t="shared" si="59"/>
        <v>#VALUE!</v>
      </c>
      <c r="AJ88" s="1011">
        <v>0</v>
      </c>
      <c r="AK88" s="1011">
        <v>0</v>
      </c>
      <c r="AL88" s="1194"/>
      <c r="AM88" s="1183" t="e">
        <f t="shared" si="71"/>
        <v>#DIV/0!</v>
      </c>
      <c r="AN88" s="1183" t="e">
        <f t="shared" si="72"/>
        <v>#DIV/0!</v>
      </c>
      <c r="AO88" s="1183" t="e">
        <f t="shared" si="48"/>
        <v>#VALUE!</v>
      </c>
      <c r="AP88" s="1204">
        <v>18431929</v>
      </c>
      <c r="AQ88" s="1203" t="e">
        <f t="shared" si="60"/>
        <v>#DIV/0!</v>
      </c>
      <c r="AR88" s="1204">
        <v>3734058.95</v>
      </c>
      <c r="AS88" s="1203" t="e">
        <f t="shared" si="61"/>
        <v>#DIV/0!</v>
      </c>
      <c r="AT88" s="1194">
        <v>104</v>
      </c>
      <c r="AU88" s="1194">
        <v>0</v>
      </c>
      <c r="AV88" s="1195">
        <f>AV58</f>
        <v>93</v>
      </c>
      <c r="AW88" s="970" t="e">
        <f>AV88/R88</f>
        <v>#DIV/0!</v>
      </c>
      <c r="AX88" s="970" t="e">
        <f>AV88/S88</f>
        <v>#DIV/0!</v>
      </c>
      <c r="AY88" s="970" t="e">
        <f>AV88/T88</f>
        <v>#VALUE!</v>
      </c>
      <c r="AZ88" s="969"/>
      <c r="BA88" s="970" t="e">
        <f t="shared" si="46"/>
        <v>#DIV/0!</v>
      </c>
      <c r="BB88" s="969"/>
      <c r="BC88" s="970" t="e">
        <f t="shared" si="47"/>
        <v>#DIV/0!</v>
      </c>
      <c r="BD88" s="1020"/>
      <c r="BE88" s="1020"/>
      <c r="BF88" s="1020"/>
      <c r="BG88" s="1020"/>
      <c r="BH88" s="1020"/>
      <c r="BI88" s="1020"/>
      <c r="BJ88" s="1020"/>
      <c r="BK88" s="1020"/>
      <c r="BL88" s="1020"/>
      <c r="BM88" s="1020"/>
      <c r="BN88" s="1020"/>
      <c r="BO88" s="1020"/>
      <c r="BP88" s="1020"/>
      <c r="BQ88" s="1020"/>
      <c r="BR88" s="1020"/>
      <c r="BS88" s="1020"/>
      <c r="BT88" s="1020"/>
      <c r="BU88" s="1020"/>
      <c r="BV88" s="1020"/>
      <c r="BW88" s="1020"/>
      <c r="BX88" s="1017" t="s">
        <v>1399</v>
      </c>
    </row>
    <row r="89" spans="1:76" s="906" customFormat="1" ht="61.5" customHeight="1" thickTop="1" thickBot="1" x14ac:dyDescent="0.25">
      <c r="A89" s="973">
        <v>5</v>
      </c>
      <c r="B89" s="974" t="s">
        <v>981</v>
      </c>
      <c r="C89" s="975" t="s">
        <v>682</v>
      </c>
      <c r="D89" s="975" t="s">
        <v>683</v>
      </c>
      <c r="E89" s="976"/>
      <c r="F89" s="976"/>
      <c r="G89" s="976"/>
      <c r="H89" s="976"/>
      <c r="I89" s="977" t="s">
        <v>1288</v>
      </c>
      <c r="J89" s="978" t="s">
        <v>1176</v>
      </c>
      <c r="K89" s="978" t="s">
        <v>268</v>
      </c>
      <c r="L89" s="979" t="s">
        <v>613</v>
      </c>
      <c r="M89" s="979"/>
      <c r="N89" s="980" t="s">
        <v>1287</v>
      </c>
      <c r="O89" s="975" t="s">
        <v>372</v>
      </c>
      <c r="P89" s="978" t="s">
        <v>231</v>
      </c>
      <c r="Q89" s="981" t="s">
        <v>343</v>
      </c>
      <c r="R89" s="982"/>
      <c r="S89" s="982"/>
      <c r="T89" s="983">
        <v>470</v>
      </c>
      <c r="U89" s="984"/>
      <c r="V89" s="985"/>
      <c r="W89" s="985"/>
      <c r="X89" s="985"/>
      <c r="Y89" s="986"/>
      <c r="Z89" s="985"/>
      <c r="AA89" s="985"/>
      <c r="AB89" s="987"/>
      <c r="AC89" s="988">
        <f>AB89/T89</f>
        <v>0</v>
      </c>
      <c r="AD89" s="989">
        <v>168</v>
      </c>
      <c r="AE89" s="989"/>
      <c r="AF89" s="990">
        <v>161</v>
      </c>
      <c r="AG89" s="988"/>
      <c r="AH89" s="988"/>
      <c r="AI89" s="988">
        <f t="shared" si="59"/>
        <v>0.3425531914893617</v>
      </c>
      <c r="AJ89" s="989">
        <v>451</v>
      </c>
      <c r="AK89" s="989"/>
      <c r="AL89" s="989">
        <v>336</v>
      </c>
      <c r="AM89" s="991"/>
      <c r="AN89" s="991"/>
      <c r="AO89" s="991">
        <f t="shared" si="48"/>
        <v>0.71489361702127663</v>
      </c>
      <c r="AP89" s="992"/>
      <c r="AQ89" s="991"/>
      <c r="AR89" s="992"/>
      <c r="AS89" s="991"/>
      <c r="AT89" s="1202">
        <f>AV89</f>
        <v>3250</v>
      </c>
      <c r="AU89" s="1202"/>
      <c r="AV89" s="1202">
        <v>3250</v>
      </c>
      <c r="AW89" s="991"/>
      <c r="AX89" s="991"/>
      <c r="AY89" s="991"/>
      <c r="AZ89" s="992"/>
      <c r="BA89" s="992" t="e">
        <f t="shared" si="46"/>
        <v>#DIV/0!</v>
      </c>
      <c r="BB89" s="992"/>
      <c r="BC89" s="992" t="e">
        <f t="shared" si="47"/>
        <v>#DIV/0!</v>
      </c>
      <c r="BD89" s="993"/>
      <c r="BE89" s="993"/>
      <c r="BF89" s="993"/>
      <c r="BG89" s="993"/>
      <c r="BH89" s="993"/>
      <c r="BI89" s="993"/>
      <c r="BJ89" s="993"/>
      <c r="BK89" s="993"/>
      <c r="BL89" s="993"/>
      <c r="BM89" s="993"/>
      <c r="BN89" s="993"/>
      <c r="BO89" s="993"/>
      <c r="BP89" s="993"/>
      <c r="BQ89" s="993"/>
      <c r="BR89" s="993"/>
      <c r="BS89" s="993"/>
      <c r="BT89" s="993"/>
      <c r="BU89" s="993"/>
      <c r="BV89" s="993"/>
      <c r="BW89" s="993"/>
      <c r="BX89" s="994" t="s">
        <v>1419</v>
      </c>
    </row>
    <row r="90" spans="1:76" s="548" customFormat="1" ht="31.5" customHeight="1" thickTop="1" x14ac:dyDescent="0.2">
      <c r="A90" s="580">
        <v>5</v>
      </c>
      <c r="B90" s="905" t="s">
        <v>981</v>
      </c>
      <c r="C90" s="502" t="s">
        <v>682</v>
      </c>
      <c r="D90" s="502" t="s">
        <v>683</v>
      </c>
      <c r="E90" s="502"/>
      <c r="F90" s="502"/>
      <c r="G90" s="649"/>
      <c r="H90" s="649"/>
      <c r="I90" s="915" t="s">
        <v>1178</v>
      </c>
      <c r="J90" s="916" t="s">
        <v>1176</v>
      </c>
      <c r="K90" s="916" t="s">
        <v>267</v>
      </c>
      <c r="L90" s="446" t="s">
        <v>613</v>
      </c>
      <c r="M90" s="446"/>
      <c r="N90" s="1048" t="s">
        <v>41</v>
      </c>
      <c r="O90" s="502" t="s">
        <v>372</v>
      </c>
      <c r="P90" s="916" t="s">
        <v>231</v>
      </c>
      <c r="Q90" s="576" t="s">
        <v>343</v>
      </c>
      <c r="R90" s="917">
        <f>SUM(R91:R92)</f>
        <v>576</v>
      </c>
      <c r="S90" s="917">
        <f>SUM(S91:S92)</f>
        <v>644</v>
      </c>
      <c r="T90" s="437">
        <f>SUM(T91:T92)</f>
        <v>644</v>
      </c>
      <c r="U90" s="912"/>
      <c r="V90" s="524">
        <v>0</v>
      </c>
      <c r="W90" s="524">
        <v>0</v>
      </c>
      <c r="X90" s="600">
        <v>0</v>
      </c>
      <c r="Y90" s="914">
        <f>X90/T90</f>
        <v>0</v>
      </c>
      <c r="Z90" s="524">
        <v>137</v>
      </c>
      <c r="AA90" s="524">
        <v>0</v>
      </c>
      <c r="AB90" s="600">
        <v>0</v>
      </c>
      <c r="AC90" s="914">
        <f>AB90/T90</f>
        <v>0</v>
      </c>
      <c r="AD90" s="910">
        <v>168</v>
      </c>
      <c r="AE90" s="910">
        <v>161</v>
      </c>
      <c r="AF90" s="547">
        <f>AE90</f>
        <v>161</v>
      </c>
      <c r="AG90" s="546">
        <f t="shared" ref="AG90:AG102" si="79">AF90/R90</f>
        <v>0.2795138888888889</v>
      </c>
      <c r="AH90" s="546">
        <f t="shared" ref="AH90:AH102" si="80">AF90/S90</f>
        <v>0.25</v>
      </c>
      <c r="AI90" s="546">
        <f t="shared" si="59"/>
        <v>0.25</v>
      </c>
      <c r="AJ90" s="910">
        <f>SUM(AJ91:AJ92)</f>
        <v>451</v>
      </c>
      <c r="AK90" s="910">
        <f>SUM(AK91:AK92)</f>
        <v>62</v>
      </c>
      <c r="AL90" s="910">
        <f>SUM(AL91:AL92)</f>
        <v>366</v>
      </c>
      <c r="AM90" s="546">
        <f t="shared" ref="AM90:AM107" si="81">AL90/R90</f>
        <v>0.63541666666666663</v>
      </c>
      <c r="AN90" s="546">
        <f t="shared" ref="AN90:AN107" si="82">AL90/S90</f>
        <v>0.56832298136645965</v>
      </c>
      <c r="AO90" s="546">
        <f t="shared" si="48"/>
        <v>0.56832298136645965</v>
      </c>
      <c r="AP90" s="547"/>
      <c r="AQ90" s="358" t="e">
        <f t="shared" ref="AQ90:AQ99" si="83">AP90/U90</f>
        <v>#DIV/0!</v>
      </c>
      <c r="AR90" s="547"/>
      <c r="AS90" s="358" t="e">
        <f t="shared" ref="AS90:AS99" si="84">AR90/U90</f>
        <v>#DIV/0!</v>
      </c>
      <c r="AT90" s="1060">
        <f>SUM(AT91:AT92)</f>
        <v>538</v>
      </c>
      <c r="AU90" s="600">
        <f>SUM(AU91:AU92)</f>
        <v>142</v>
      </c>
      <c r="AV90" s="1061">
        <f>AV91+AU92</f>
        <v>449</v>
      </c>
      <c r="AW90" s="809">
        <f>AV90/R90</f>
        <v>0.77951388888888884</v>
      </c>
      <c r="AX90" s="358">
        <f>AV90/S90</f>
        <v>0.69720496894409933</v>
      </c>
      <c r="AY90" s="358">
        <f>AV90/T90</f>
        <v>0.69720496894409933</v>
      </c>
      <c r="AZ90" s="547"/>
      <c r="BA90" s="358" t="e">
        <f t="shared" si="46"/>
        <v>#DIV/0!</v>
      </c>
      <c r="BB90" s="547"/>
      <c r="BC90" s="358" t="e">
        <f t="shared" si="47"/>
        <v>#DIV/0!</v>
      </c>
      <c r="BD90" s="189"/>
      <c r="BE90" s="189"/>
      <c r="BF90" s="189"/>
      <c r="BG90" s="189"/>
      <c r="BH90" s="189"/>
      <c r="BI90" s="189"/>
      <c r="BJ90" s="189"/>
      <c r="BK90" s="189"/>
      <c r="BL90" s="189"/>
      <c r="BM90" s="189"/>
      <c r="BN90" s="189"/>
      <c r="BO90" s="189"/>
      <c r="BP90" s="189"/>
      <c r="BQ90" s="189"/>
      <c r="BR90" s="189"/>
      <c r="BS90" s="189"/>
      <c r="BT90" s="189"/>
      <c r="BU90" s="189"/>
      <c r="BV90" s="189"/>
      <c r="BW90" s="189"/>
      <c r="BX90" s="841" t="s">
        <v>1328</v>
      </c>
    </row>
    <row r="91" spans="1:76" s="548" customFormat="1" ht="39.75" customHeight="1" x14ac:dyDescent="0.2">
      <c r="A91" s="541">
        <v>5</v>
      </c>
      <c r="B91" s="542" t="s">
        <v>981</v>
      </c>
      <c r="C91" s="543" t="s">
        <v>682</v>
      </c>
      <c r="D91" s="543" t="s">
        <v>683</v>
      </c>
      <c r="E91" s="543"/>
      <c r="F91" s="543"/>
      <c r="G91" s="543"/>
      <c r="H91" s="543"/>
      <c r="I91" s="447" t="s">
        <v>133</v>
      </c>
      <c r="J91" s="545" t="s">
        <v>234</v>
      </c>
      <c r="K91" s="545" t="s">
        <v>268</v>
      </c>
      <c r="L91" s="447" t="s">
        <v>613</v>
      </c>
      <c r="M91" s="447" t="s">
        <v>1223</v>
      </c>
      <c r="N91" s="521" t="s">
        <v>41</v>
      </c>
      <c r="O91" s="543" t="s">
        <v>372</v>
      </c>
      <c r="P91" s="545" t="s">
        <v>231</v>
      </c>
      <c r="Q91" s="545" t="s">
        <v>343</v>
      </c>
      <c r="R91" s="521">
        <v>474</v>
      </c>
      <c r="S91" s="521">
        <v>474</v>
      </c>
      <c r="T91" s="383">
        <v>474</v>
      </c>
      <c r="U91" s="383"/>
      <c r="V91" s="377">
        <v>0</v>
      </c>
      <c r="W91" s="377">
        <v>0</v>
      </c>
      <c r="X91" s="377">
        <v>0</v>
      </c>
      <c r="Y91" s="378">
        <f>X91/T91</f>
        <v>0</v>
      </c>
      <c r="Z91" s="377">
        <f t="shared" ref="Z91:AF91" si="85">Z55</f>
        <v>44</v>
      </c>
      <c r="AA91" s="377">
        <f t="shared" si="85"/>
        <v>2</v>
      </c>
      <c r="AB91" s="377">
        <f t="shared" si="85"/>
        <v>2</v>
      </c>
      <c r="AC91" s="377">
        <f t="shared" si="85"/>
        <v>4.2194092827004216E-3</v>
      </c>
      <c r="AD91" s="377">
        <f t="shared" si="85"/>
        <v>156</v>
      </c>
      <c r="AE91" s="377">
        <f t="shared" si="85"/>
        <v>44</v>
      </c>
      <c r="AF91" s="377">
        <f t="shared" si="85"/>
        <v>44</v>
      </c>
      <c r="AG91" s="546">
        <f t="shared" si="79"/>
        <v>9.2827004219409287E-2</v>
      </c>
      <c r="AH91" s="546">
        <f t="shared" si="80"/>
        <v>9.2827004219409287E-2</v>
      </c>
      <c r="AI91" s="546">
        <f t="shared" si="59"/>
        <v>9.2827004219409287E-2</v>
      </c>
      <c r="AJ91" s="911">
        <f>AJ55</f>
        <v>249</v>
      </c>
      <c r="AK91" s="911">
        <f>AK55</f>
        <v>0</v>
      </c>
      <c r="AL91" s="911">
        <f>AL55</f>
        <v>249</v>
      </c>
      <c r="AM91" s="546">
        <f t="shared" si="81"/>
        <v>0.52531645569620256</v>
      </c>
      <c r="AN91" s="546">
        <f t="shared" si="82"/>
        <v>0.52531645569620256</v>
      </c>
      <c r="AO91" s="546">
        <f t="shared" si="48"/>
        <v>0.52531645569620256</v>
      </c>
      <c r="AP91" s="547"/>
      <c r="AQ91" s="358" t="e">
        <f t="shared" si="83"/>
        <v>#DIV/0!</v>
      </c>
      <c r="AR91" s="547"/>
      <c r="AS91" s="358" t="e">
        <f t="shared" si="84"/>
        <v>#DIV/0!</v>
      </c>
      <c r="AT91" s="377">
        <f>AT55</f>
        <v>336</v>
      </c>
      <c r="AU91" s="377">
        <f>AU55</f>
        <v>25</v>
      </c>
      <c r="AV91" s="913">
        <f>AV55</f>
        <v>332</v>
      </c>
      <c r="AW91" s="809">
        <f>AV91/R91</f>
        <v>0.70042194092827004</v>
      </c>
      <c r="AX91" s="358">
        <f>AV91/S91</f>
        <v>0.70042194092827004</v>
      </c>
      <c r="AY91" s="358">
        <f>AV91/T91</f>
        <v>0.70042194092827004</v>
      </c>
      <c r="AZ91" s="547"/>
      <c r="BA91" s="358" t="e">
        <f t="shared" si="46"/>
        <v>#DIV/0!</v>
      </c>
      <c r="BB91" s="547"/>
      <c r="BC91" s="358" t="e">
        <f t="shared" si="47"/>
        <v>#DIV/0!</v>
      </c>
      <c r="BD91" s="909"/>
      <c r="BE91" s="909"/>
      <c r="BF91" s="909"/>
      <c r="BG91" s="909"/>
      <c r="BH91" s="909"/>
      <c r="BI91" s="909"/>
      <c r="BJ91" s="909"/>
      <c r="BK91" s="909"/>
      <c r="BL91" s="909"/>
      <c r="BM91" s="909"/>
      <c r="BN91" s="909"/>
      <c r="BO91" s="909"/>
      <c r="BP91" s="909"/>
      <c r="BQ91" s="909"/>
      <c r="BR91" s="909"/>
      <c r="BS91" s="909"/>
      <c r="BT91" s="909"/>
      <c r="BU91" s="909"/>
      <c r="BV91" s="909"/>
      <c r="BW91" s="909"/>
      <c r="BX91" s="538"/>
    </row>
    <row r="92" spans="1:76" s="191" customFormat="1" ht="26.25" customHeight="1" x14ac:dyDescent="0.2">
      <c r="A92" s="541">
        <v>5</v>
      </c>
      <c r="B92" s="542" t="s">
        <v>981</v>
      </c>
      <c r="C92" s="543" t="s">
        <v>682</v>
      </c>
      <c r="D92" s="543" t="s">
        <v>683</v>
      </c>
      <c r="E92" s="543"/>
      <c r="F92" s="543"/>
      <c r="G92" s="543"/>
      <c r="H92" s="543"/>
      <c r="I92" s="447" t="s">
        <v>140</v>
      </c>
      <c r="J92" s="545" t="s">
        <v>237</v>
      </c>
      <c r="K92" s="545" t="s">
        <v>267</v>
      </c>
      <c r="L92" s="447" t="s">
        <v>613</v>
      </c>
      <c r="M92" s="447" t="s">
        <v>1223</v>
      </c>
      <c r="N92" s="521" t="s">
        <v>41</v>
      </c>
      <c r="O92" s="543" t="s">
        <v>372</v>
      </c>
      <c r="P92" s="545" t="s">
        <v>231</v>
      </c>
      <c r="Q92" s="545" t="s">
        <v>343</v>
      </c>
      <c r="R92" s="521">
        <f>R73</f>
        <v>102</v>
      </c>
      <c r="S92" s="521">
        <f>S73</f>
        <v>170</v>
      </c>
      <c r="T92" s="521">
        <f>T73</f>
        <v>170</v>
      </c>
      <c r="U92" s="383"/>
      <c r="V92" s="521">
        <f t="shared" ref="V92:AF92" si="86">V73</f>
        <v>0</v>
      </c>
      <c r="W92" s="521">
        <f t="shared" si="86"/>
        <v>0</v>
      </c>
      <c r="X92" s="521">
        <f t="shared" si="86"/>
        <v>0</v>
      </c>
      <c r="Y92" s="521">
        <f t="shared" si="86"/>
        <v>0</v>
      </c>
      <c r="Z92" s="521">
        <f t="shared" si="86"/>
        <v>75</v>
      </c>
      <c r="AA92" s="521">
        <f t="shared" si="86"/>
        <v>0</v>
      </c>
      <c r="AB92" s="521">
        <f t="shared" si="86"/>
        <v>0</v>
      </c>
      <c r="AC92" s="521">
        <f t="shared" si="86"/>
        <v>0</v>
      </c>
      <c r="AD92" s="521">
        <f t="shared" si="86"/>
        <v>75</v>
      </c>
      <c r="AE92" s="521">
        <f t="shared" si="86"/>
        <v>0</v>
      </c>
      <c r="AF92" s="521">
        <f t="shared" si="86"/>
        <v>0</v>
      </c>
      <c r="AG92" s="914">
        <f t="shared" si="79"/>
        <v>0</v>
      </c>
      <c r="AH92" s="914">
        <f t="shared" si="80"/>
        <v>0</v>
      </c>
      <c r="AI92" s="914">
        <f t="shared" si="59"/>
        <v>0</v>
      </c>
      <c r="AJ92" s="359">
        <f>AJ73</f>
        <v>202</v>
      </c>
      <c r="AK92" s="359">
        <f>AK73</f>
        <v>62</v>
      </c>
      <c r="AL92" s="359">
        <f>AL73</f>
        <v>117</v>
      </c>
      <c r="AM92" s="358">
        <f t="shared" si="81"/>
        <v>1.1470588235294117</v>
      </c>
      <c r="AN92" s="358">
        <f t="shared" si="82"/>
        <v>0.68823529411764706</v>
      </c>
      <c r="AO92" s="358">
        <f t="shared" si="48"/>
        <v>0.68823529411764706</v>
      </c>
      <c r="AP92" s="357"/>
      <c r="AQ92" s="358" t="e">
        <f t="shared" si="83"/>
        <v>#DIV/0!</v>
      </c>
      <c r="AR92" s="357"/>
      <c r="AS92" s="358" t="e">
        <f t="shared" si="84"/>
        <v>#DIV/0!</v>
      </c>
      <c r="AT92" s="377">
        <f>AT73</f>
        <v>202</v>
      </c>
      <c r="AU92" s="945">
        <f>AU73</f>
        <v>117</v>
      </c>
      <c r="AV92" s="911">
        <f>AV73</f>
        <v>117</v>
      </c>
      <c r="AW92" s="919">
        <f>AV92/R92</f>
        <v>1.1470588235294117</v>
      </c>
      <c r="AX92" s="908">
        <f>AV92/S92</f>
        <v>0.68823529411764706</v>
      </c>
      <c r="AY92" s="908">
        <f>AV92/T92</f>
        <v>0.68823529411764706</v>
      </c>
      <c r="AZ92" s="907"/>
      <c r="BA92" s="908" t="e">
        <f t="shared" si="46"/>
        <v>#DIV/0!</v>
      </c>
      <c r="BB92" s="907"/>
      <c r="BC92" s="908" t="e">
        <f t="shared" si="47"/>
        <v>#DIV/0!</v>
      </c>
      <c r="BD92" s="360"/>
      <c r="BE92" s="360"/>
      <c r="BF92" s="360"/>
      <c r="BG92" s="360"/>
      <c r="BH92" s="360"/>
      <c r="BI92" s="360"/>
      <c r="BJ92" s="360"/>
      <c r="BK92" s="360"/>
      <c r="BL92" s="360"/>
      <c r="BM92" s="360"/>
      <c r="BN92" s="360"/>
      <c r="BO92" s="360"/>
      <c r="BP92" s="360"/>
      <c r="BQ92" s="360"/>
      <c r="BR92" s="360"/>
      <c r="BS92" s="360"/>
      <c r="BT92" s="360"/>
      <c r="BU92" s="360"/>
      <c r="BV92" s="360"/>
      <c r="BW92" s="360"/>
      <c r="BX92" s="428"/>
    </row>
    <row r="93" spans="1:76" s="191" customFormat="1" ht="26.25" customHeight="1" x14ac:dyDescent="0.2">
      <c r="A93" s="580">
        <v>5</v>
      </c>
      <c r="B93" s="905" t="s">
        <v>981</v>
      </c>
      <c r="C93" s="502" t="s">
        <v>682</v>
      </c>
      <c r="D93" s="502" t="s">
        <v>683</v>
      </c>
      <c r="E93" s="502"/>
      <c r="F93" s="502"/>
      <c r="G93" s="649"/>
      <c r="H93" s="649"/>
      <c r="I93" s="915" t="s">
        <v>133</v>
      </c>
      <c r="J93" s="916" t="s">
        <v>234</v>
      </c>
      <c r="K93" s="916" t="s">
        <v>1157</v>
      </c>
      <c r="L93" s="446" t="s">
        <v>608</v>
      </c>
      <c r="M93" s="446"/>
      <c r="N93" s="1048" t="s">
        <v>44</v>
      </c>
      <c r="O93" s="502" t="s">
        <v>474</v>
      </c>
      <c r="P93" s="916" t="s">
        <v>231</v>
      </c>
      <c r="Q93" s="576" t="s">
        <v>343</v>
      </c>
      <c r="R93" s="917"/>
      <c r="S93" s="917"/>
      <c r="T93" s="437">
        <v>1200</v>
      </c>
      <c r="U93" s="912"/>
      <c r="V93" s="524">
        <v>0</v>
      </c>
      <c r="W93" s="524">
        <v>0</v>
      </c>
      <c r="X93" s="600">
        <v>0</v>
      </c>
      <c r="Y93" s="914">
        <f t="shared" ref="Y93:Y99" si="87">X93/T93</f>
        <v>0</v>
      </c>
      <c r="Z93" s="625">
        <f t="shared" ref="Z93:AF93" si="88">Z94+Z95</f>
        <v>0</v>
      </c>
      <c r="AA93" s="625">
        <f t="shared" si="88"/>
        <v>0</v>
      </c>
      <c r="AB93" s="626">
        <f t="shared" si="88"/>
        <v>0</v>
      </c>
      <c r="AC93" s="626" t="e">
        <f t="shared" si="88"/>
        <v>#DIV/0!</v>
      </c>
      <c r="AD93" s="625">
        <f t="shared" si="88"/>
        <v>0</v>
      </c>
      <c r="AE93" s="625">
        <f t="shared" si="88"/>
        <v>0</v>
      </c>
      <c r="AF93" s="626">
        <f t="shared" si="88"/>
        <v>0</v>
      </c>
      <c r="AG93" s="914" t="e">
        <f t="shared" si="79"/>
        <v>#DIV/0!</v>
      </c>
      <c r="AH93" s="914" t="e">
        <f t="shared" si="80"/>
        <v>#DIV/0!</v>
      </c>
      <c r="AI93" s="914">
        <f t="shared" si="59"/>
        <v>0</v>
      </c>
      <c r="AJ93" s="188">
        <f>AJ94+AJ95+AJ96+AJ98</f>
        <v>0</v>
      </c>
      <c r="AK93" s="188">
        <f>AK94+AK95+AK96+AK98</f>
        <v>0</v>
      </c>
      <c r="AL93" s="192">
        <v>48</v>
      </c>
      <c r="AM93" s="358" t="e">
        <f t="shared" si="81"/>
        <v>#DIV/0!</v>
      </c>
      <c r="AN93" s="358" t="e">
        <f t="shared" si="82"/>
        <v>#DIV/0!</v>
      </c>
      <c r="AO93" s="358">
        <f t="shared" si="48"/>
        <v>0.04</v>
      </c>
      <c r="AP93" s="357"/>
      <c r="AQ93" s="358" t="e">
        <f t="shared" si="83"/>
        <v>#DIV/0!</v>
      </c>
      <c r="AR93" s="357"/>
      <c r="AS93" s="358" t="e">
        <f t="shared" si="84"/>
        <v>#DIV/0!</v>
      </c>
      <c r="AT93" s="524">
        <f>SUM(AT94:AT99)</f>
        <v>1442.6799999999998</v>
      </c>
      <c r="AU93" s="600">
        <f>SUM(AU94:AU99)</f>
        <v>153.5</v>
      </c>
      <c r="AV93" s="440">
        <f>AU94+AV95+AU96+AU97+AV98+AU99</f>
        <v>874.5</v>
      </c>
      <c r="AW93" s="809" t="e">
        <f>AV93/R93</f>
        <v>#DIV/0!</v>
      </c>
      <c r="AX93" s="358" t="e">
        <f>AV93/S93</f>
        <v>#DIV/0!</v>
      </c>
      <c r="AY93" s="358">
        <f>AV93/T93</f>
        <v>0.72875000000000001</v>
      </c>
      <c r="AZ93" s="357"/>
      <c r="BA93" s="358" t="e">
        <f t="shared" si="46"/>
        <v>#DIV/0!</v>
      </c>
      <c r="BB93" s="357"/>
      <c r="BC93" s="358" t="e">
        <f t="shared" si="47"/>
        <v>#DIV/0!</v>
      </c>
      <c r="BD93" s="189"/>
      <c r="BE93" s="189"/>
      <c r="BF93" s="189"/>
      <c r="BG93" s="189"/>
      <c r="BH93" s="189"/>
      <c r="BI93" s="189"/>
      <c r="BJ93" s="189"/>
      <c r="BK93" s="189"/>
      <c r="BL93" s="189"/>
      <c r="BM93" s="189"/>
      <c r="BN93" s="189"/>
      <c r="BO93" s="189"/>
      <c r="BP93" s="189"/>
      <c r="BQ93" s="189"/>
      <c r="BR93" s="189"/>
      <c r="BS93" s="189"/>
      <c r="BT93" s="189"/>
      <c r="BU93" s="189"/>
      <c r="BV93" s="189"/>
      <c r="BW93" s="189"/>
      <c r="BX93" s="279"/>
    </row>
    <row r="94" spans="1:76" s="191" customFormat="1" ht="31.5" customHeight="1" x14ac:dyDescent="0.2">
      <c r="A94" s="652">
        <v>5</v>
      </c>
      <c r="B94" s="653" t="s">
        <v>981</v>
      </c>
      <c r="C94" s="509" t="s">
        <v>682</v>
      </c>
      <c r="D94" s="509" t="s">
        <v>683</v>
      </c>
      <c r="E94" s="509"/>
      <c r="F94" s="509"/>
      <c r="G94" s="509"/>
      <c r="H94" s="509"/>
      <c r="I94" s="447" t="s">
        <v>133</v>
      </c>
      <c r="J94" s="545" t="s">
        <v>234</v>
      </c>
      <c r="K94" s="545" t="s">
        <v>267</v>
      </c>
      <c r="L94" s="447" t="s">
        <v>608</v>
      </c>
      <c r="M94" s="447" t="s">
        <v>1223</v>
      </c>
      <c r="N94" s="521" t="s">
        <v>44</v>
      </c>
      <c r="O94" s="543" t="s">
        <v>474</v>
      </c>
      <c r="P94" s="545" t="s">
        <v>231</v>
      </c>
      <c r="Q94" s="545" t="s">
        <v>343</v>
      </c>
      <c r="R94" s="521">
        <v>0</v>
      </c>
      <c r="S94" s="521">
        <v>0</v>
      </c>
      <c r="T94" s="383">
        <v>0</v>
      </c>
      <c r="U94" s="383"/>
      <c r="V94" s="377">
        <v>0</v>
      </c>
      <c r="W94" s="377">
        <v>0</v>
      </c>
      <c r="X94" s="377">
        <v>0</v>
      </c>
      <c r="Y94" s="378" t="e">
        <f t="shared" si="87"/>
        <v>#DIV/0!</v>
      </c>
      <c r="Z94" s="450">
        <v>0</v>
      </c>
      <c r="AA94" s="450">
        <v>0</v>
      </c>
      <c r="AB94" s="450">
        <v>0</v>
      </c>
      <c r="AC94" s="450" t="e">
        <f t="shared" ref="AC94:AC102" si="89">AB94/T94</f>
        <v>#DIV/0!</v>
      </c>
      <c r="AD94" s="450">
        <v>0</v>
      </c>
      <c r="AE94" s="450">
        <v>0</v>
      </c>
      <c r="AF94" s="450">
        <f t="shared" ref="AF94:AF99" si="90">AE94</f>
        <v>0</v>
      </c>
      <c r="AG94" s="546" t="e">
        <f t="shared" si="79"/>
        <v>#DIV/0!</v>
      </c>
      <c r="AH94" s="546" t="e">
        <f t="shared" si="80"/>
        <v>#DIV/0!</v>
      </c>
      <c r="AI94" s="546" t="e">
        <f t="shared" si="59"/>
        <v>#DIV/0!</v>
      </c>
      <c r="AJ94" s="450">
        <v>0</v>
      </c>
      <c r="AK94" s="668">
        <v>0</v>
      </c>
      <c r="AL94" s="450">
        <v>48</v>
      </c>
      <c r="AM94" s="358" t="e">
        <f t="shared" si="81"/>
        <v>#DIV/0!</v>
      </c>
      <c r="AN94" s="358" t="e">
        <f t="shared" si="82"/>
        <v>#DIV/0!</v>
      </c>
      <c r="AO94" s="358" t="e">
        <f t="shared" si="48"/>
        <v>#DIV/0!</v>
      </c>
      <c r="AP94" s="357"/>
      <c r="AQ94" s="358" t="e">
        <f t="shared" si="83"/>
        <v>#DIV/0!</v>
      </c>
      <c r="AR94" s="357"/>
      <c r="AS94" s="358" t="e">
        <f t="shared" si="84"/>
        <v>#DIV/0!</v>
      </c>
      <c r="AT94" s="555">
        <v>1253.31</v>
      </c>
      <c r="AU94" s="668">
        <v>108</v>
      </c>
      <c r="AV94" s="911">
        <v>474</v>
      </c>
      <c r="AW94" s="809" t="e">
        <f>AU94/R94</f>
        <v>#DIV/0!</v>
      </c>
      <c r="AX94" s="908" t="e">
        <f>AU94/S94</f>
        <v>#DIV/0!</v>
      </c>
      <c r="AY94" s="358" t="e">
        <f>AU94/T94</f>
        <v>#DIV/0!</v>
      </c>
      <c r="AZ94" s="357"/>
      <c r="BA94" s="358" t="e">
        <f t="shared" si="46"/>
        <v>#DIV/0!</v>
      </c>
      <c r="BB94" s="357"/>
      <c r="BC94" s="358" t="e">
        <f t="shared" si="47"/>
        <v>#DIV/0!</v>
      </c>
      <c r="BD94" s="360"/>
      <c r="BE94" s="360"/>
      <c r="BF94" s="360"/>
      <c r="BG94" s="360"/>
      <c r="BH94" s="360"/>
      <c r="BI94" s="360"/>
      <c r="BJ94" s="360"/>
      <c r="BK94" s="360"/>
      <c r="BL94" s="360"/>
      <c r="BM94" s="360"/>
      <c r="BN94" s="360"/>
      <c r="BO94" s="360"/>
      <c r="BP94" s="360"/>
      <c r="BQ94" s="360"/>
      <c r="BR94" s="360"/>
      <c r="BS94" s="360"/>
      <c r="BT94" s="360"/>
      <c r="BU94" s="360"/>
      <c r="BV94" s="360"/>
      <c r="BW94" s="360"/>
      <c r="BX94" s="428"/>
    </row>
    <row r="95" spans="1:76" s="191" customFormat="1" ht="42.75" customHeight="1" x14ac:dyDescent="0.2">
      <c r="A95" s="652">
        <v>5</v>
      </c>
      <c r="B95" s="653" t="s">
        <v>981</v>
      </c>
      <c r="C95" s="509" t="s">
        <v>682</v>
      </c>
      <c r="D95" s="509" t="s">
        <v>683</v>
      </c>
      <c r="E95" s="509"/>
      <c r="F95" s="509"/>
      <c r="G95" s="509"/>
      <c r="H95" s="509"/>
      <c r="I95" s="447" t="s">
        <v>134</v>
      </c>
      <c r="J95" s="545" t="s">
        <v>234</v>
      </c>
      <c r="K95" s="545" t="s">
        <v>268</v>
      </c>
      <c r="L95" s="447" t="s">
        <v>608</v>
      </c>
      <c r="M95" s="447" t="s">
        <v>1223</v>
      </c>
      <c r="N95" s="521" t="s">
        <v>44</v>
      </c>
      <c r="O95" s="543" t="s">
        <v>474</v>
      </c>
      <c r="P95" s="545" t="s">
        <v>231</v>
      </c>
      <c r="Q95" s="545" t="s">
        <v>343</v>
      </c>
      <c r="R95" s="521">
        <v>0</v>
      </c>
      <c r="S95" s="521">
        <v>0</v>
      </c>
      <c r="T95" s="383">
        <v>0</v>
      </c>
      <c r="U95" s="383"/>
      <c r="V95" s="377">
        <v>0</v>
      </c>
      <c r="W95" s="377">
        <v>0</v>
      </c>
      <c r="X95" s="377">
        <v>0</v>
      </c>
      <c r="Y95" s="378" t="e">
        <f t="shared" si="87"/>
        <v>#DIV/0!</v>
      </c>
      <c r="Z95" s="450">
        <v>0</v>
      </c>
      <c r="AA95" s="450">
        <v>0</v>
      </c>
      <c r="AB95" s="450">
        <v>0</v>
      </c>
      <c r="AC95" s="450" t="e">
        <f t="shared" si="89"/>
        <v>#DIV/0!</v>
      </c>
      <c r="AD95" s="450">
        <v>0</v>
      </c>
      <c r="AE95" s="450">
        <v>0</v>
      </c>
      <c r="AF95" s="450">
        <f t="shared" si="90"/>
        <v>0</v>
      </c>
      <c r="AG95" s="546" t="e">
        <f t="shared" si="79"/>
        <v>#DIV/0!</v>
      </c>
      <c r="AH95" s="546" t="e">
        <f t="shared" si="80"/>
        <v>#DIV/0!</v>
      </c>
      <c r="AI95" s="546" t="e">
        <f t="shared" si="59"/>
        <v>#DIV/0!</v>
      </c>
      <c r="AJ95" s="450">
        <v>0</v>
      </c>
      <c r="AK95" s="450">
        <v>0</v>
      </c>
      <c r="AL95" s="668">
        <v>0</v>
      </c>
      <c r="AM95" s="358" t="e">
        <f t="shared" si="81"/>
        <v>#DIV/0!</v>
      </c>
      <c r="AN95" s="358" t="e">
        <f t="shared" si="82"/>
        <v>#DIV/0!</v>
      </c>
      <c r="AO95" s="358" t="e">
        <f t="shared" si="48"/>
        <v>#DIV/0!</v>
      </c>
      <c r="AP95" s="357"/>
      <c r="AQ95" s="358" t="e">
        <f t="shared" si="83"/>
        <v>#DIV/0!</v>
      </c>
      <c r="AR95" s="357"/>
      <c r="AS95" s="358" t="e">
        <f t="shared" si="84"/>
        <v>#DIV/0!</v>
      </c>
      <c r="AT95" s="450">
        <v>0</v>
      </c>
      <c r="AU95" s="450">
        <v>0</v>
      </c>
      <c r="AV95" s="913">
        <v>721</v>
      </c>
      <c r="AW95" s="919" t="e">
        <f>AV95/R95</f>
        <v>#DIV/0!</v>
      </c>
      <c r="AX95" s="908" t="e">
        <f>AV95/S95</f>
        <v>#DIV/0!</v>
      </c>
      <c r="AY95" s="908" t="e">
        <f>AV95/T95</f>
        <v>#DIV/0!</v>
      </c>
      <c r="AZ95" s="907"/>
      <c r="BA95" s="908" t="e">
        <f t="shared" si="46"/>
        <v>#DIV/0!</v>
      </c>
      <c r="BB95" s="907"/>
      <c r="BC95" s="908" t="e">
        <f t="shared" si="47"/>
        <v>#DIV/0!</v>
      </c>
      <c r="BD95" s="360"/>
      <c r="BE95" s="360"/>
      <c r="BF95" s="360"/>
      <c r="BG95" s="360"/>
      <c r="BH95" s="360"/>
      <c r="BI95" s="360"/>
      <c r="BJ95" s="360"/>
      <c r="BK95" s="360"/>
      <c r="BL95" s="360"/>
      <c r="BM95" s="360"/>
      <c r="BN95" s="360"/>
      <c r="BO95" s="360"/>
      <c r="BP95" s="360"/>
      <c r="BQ95" s="360"/>
      <c r="BR95" s="360"/>
      <c r="BS95" s="360"/>
      <c r="BT95" s="360"/>
      <c r="BU95" s="360"/>
      <c r="BV95" s="360"/>
      <c r="BW95" s="360"/>
      <c r="BX95" s="538" t="s">
        <v>1428</v>
      </c>
    </row>
    <row r="96" spans="1:76" s="191" customFormat="1" ht="30.75" customHeight="1" x14ac:dyDescent="0.2">
      <c r="A96" s="652">
        <v>5</v>
      </c>
      <c r="B96" s="653" t="s">
        <v>981</v>
      </c>
      <c r="C96" s="509" t="s">
        <v>682</v>
      </c>
      <c r="D96" s="509" t="s">
        <v>683</v>
      </c>
      <c r="E96" s="509"/>
      <c r="F96" s="509"/>
      <c r="G96" s="509"/>
      <c r="H96" s="509"/>
      <c r="I96" s="447" t="s">
        <v>1100</v>
      </c>
      <c r="J96" s="545" t="s">
        <v>234</v>
      </c>
      <c r="K96" s="545" t="s">
        <v>267</v>
      </c>
      <c r="L96" s="447" t="s">
        <v>608</v>
      </c>
      <c r="M96" s="447" t="s">
        <v>1223</v>
      </c>
      <c r="N96" s="521" t="s">
        <v>44</v>
      </c>
      <c r="O96" s="543" t="s">
        <v>474</v>
      </c>
      <c r="P96" s="545" t="s">
        <v>231</v>
      </c>
      <c r="Q96" s="545" t="s">
        <v>343</v>
      </c>
      <c r="R96" s="521">
        <v>0</v>
      </c>
      <c r="S96" s="521">
        <v>0</v>
      </c>
      <c r="T96" s="383">
        <v>0</v>
      </c>
      <c r="U96" s="383"/>
      <c r="V96" s="377">
        <v>0</v>
      </c>
      <c r="W96" s="377">
        <v>0</v>
      </c>
      <c r="X96" s="377">
        <v>0</v>
      </c>
      <c r="Y96" s="378" t="e">
        <f t="shared" si="87"/>
        <v>#DIV/0!</v>
      </c>
      <c r="Z96" s="450">
        <v>0</v>
      </c>
      <c r="AA96" s="450">
        <v>0</v>
      </c>
      <c r="AB96" s="450">
        <v>0</v>
      </c>
      <c r="AC96" s="450" t="e">
        <f t="shared" si="89"/>
        <v>#DIV/0!</v>
      </c>
      <c r="AD96" s="450">
        <v>0</v>
      </c>
      <c r="AE96" s="450">
        <v>0</v>
      </c>
      <c r="AF96" s="450">
        <f t="shared" si="90"/>
        <v>0</v>
      </c>
      <c r="AG96" s="546" t="e">
        <f t="shared" si="79"/>
        <v>#DIV/0!</v>
      </c>
      <c r="AH96" s="546" t="e">
        <f t="shared" si="80"/>
        <v>#DIV/0!</v>
      </c>
      <c r="AI96" s="546" t="e">
        <f t="shared" si="59"/>
        <v>#DIV/0!</v>
      </c>
      <c r="AJ96" s="450">
        <v>0</v>
      </c>
      <c r="AK96" s="668">
        <v>0</v>
      </c>
      <c r="AL96" s="450">
        <v>0</v>
      </c>
      <c r="AM96" s="358" t="e">
        <f t="shared" si="81"/>
        <v>#DIV/0!</v>
      </c>
      <c r="AN96" s="358" t="e">
        <f t="shared" si="82"/>
        <v>#DIV/0!</v>
      </c>
      <c r="AO96" s="358" t="e">
        <f t="shared" si="48"/>
        <v>#DIV/0!</v>
      </c>
      <c r="AP96" s="357"/>
      <c r="AQ96" s="358" t="e">
        <f t="shared" si="83"/>
        <v>#DIV/0!</v>
      </c>
      <c r="AR96" s="357"/>
      <c r="AS96" s="358" t="e">
        <f t="shared" si="84"/>
        <v>#DIV/0!</v>
      </c>
      <c r="AT96" s="450">
        <v>0</v>
      </c>
      <c r="AU96" s="668">
        <v>0</v>
      </c>
      <c r="AV96" s="911">
        <v>0</v>
      </c>
      <c r="AW96" s="809" t="e">
        <f>AU96/R96</f>
        <v>#DIV/0!</v>
      </c>
      <c r="AX96" s="908" t="e">
        <f>AU96/S96</f>
        <v>#DIV/0!</v>
      </c>
      <c r="AY96" s="358" t="e">
        <f>AU96/T96</f>
        <v>#DIV/0!</v>
      </c>
      <c r="AZ96" s="357"/>
      <c r="BA96" s="358" t="e">
        <f t="shared" si="46"/>
        <v>#DIV/0!</v>
      </c>
      <c r="BB96" s="357"/>
      <c r="BC96" s="358" t="e">
        <f t="shared" si="47"/>
        <v>#DIV/0!</v>
      </c>
      <c r="BD96" s="909"/>
      <c r="BE96" s="909"/>
      <c r="BF96" s="909"/>
      <c r="BG96" s="909"/>
      <c r="BH96" s="909"/>
      <c r="BI96" s="909"/>
      <c r="BJ96" s="909"/>
      <c r="BK96" s="909"/>
      <c r="BL96" s="909"/>
      <c r="BM96" s="909"/>
      <c r="BN96" s="909"/>
      <c r="BO96" s="909"/>
      <c r="BP96" s="909"/>
      <c r="BQ96" s="909"/>
      <c r="BR96" s="909"/>
      <c r="BS96" s="909"/>
      <c r="BT96" s="909"/>
      <c r="BU96" s="909"/>
      <c r="BV96" s="909"/>
      <c r="BW96" s="909"/>
      <c r="BX96" s="538" t="s">
        <v>1377</v>
      </c>
    </row>
    <row r="97" spans="1:76" s="191" customFormat="1" ht="26.25" customHeight="1" x14ac:dyDescent="0.2">
      <c r="A97" s="652">
        <v>5</v>
      </c>
      <c r="B97" s="653" t="s">
        <v>981</v>
      </c>
      <c r="C97" s="509" t="s">
        <v>682</v>
      </c>
      <c r="D97" s="509" t="s">
        <v>683</v>
      </c>
      <c r="E97" s="509"/>
      <c r="F97" s="509"/>
      <c r="G97" s="509"/>
      <c r="H97" s="509"/>
      <c r="I97" s="447" t="s">
        <v>137</v>
      </c>
      <c r="J97" s="545" t="s">
        <v>234</v>
      </c>
      <c r="K97" s="545" t="s">
        <v>267</v>
      </c>
      <c r="L97" s="447" t="s">
        <v>608</v>
      </c>
      <c r="M97" s="447" t="s">
        <v>1223</v>
      </c>
      <c r="N97" s="521" t="s">
        <v>44</v>
      </c>
      <c r="O97" s="543" t="s">
        <v>474</v>
      </c>
      <c r="P97" s="545" t="s">
        <v>231</v>
      </c>
      <c r="Q97" s="545" t="s">
        <v>343</v>
      </c>
      <c r="R97" s="521">
        <v>0</v>
      </c>
      <c r="S97" s="521">
        <v>0</v>
      </c>
      <c r="T97" s="383">
        <v>0</v>
      </c>
      <c r="U97" s="383"/>
      <c r="V97" s="377">
        <v>0</v>
      </c>
      <c r="W97" s="377">
        <v>0</v>
      </c>
      <c r="X97" s="377">
        <v>0</v>
      </c>
      <c r="Y97" s="378" t="e">
        <f t="shared" si="87"/>
        <v>#DIV/0!</v>
      </c>
      <c r="Z97" s="450">
        <v>0</v>
      </c>
      <c r="AA97" s="450">
        <v>0</v>
      </c>
      <c r="AB97" s="450">
        <v>0</v>
      </c>
      <c r="AC97" s="450" t="e">
        <f t="shared" si="89"/>
        <v>#DIV/0!</v>
      </c>
      <c r="AD97" s="450">
        <v>0</v>
      </c>
      <c r="AE97" s="450">
        <v>0</v>
      </c>
      <c r="AF97" s="450">
        <f t="shared" si="90"/>
        <v>0</v>
      </c>
      <c r="AG97" s="914" t="e">
        <f t="shared" si="79"/>
        <v>#DIV/0!</v>
      </c>
      <c r="AH97" s="914" t="e">
        <f t="shared" si="80"/>
        <v>#DIV/0!</v>
      </c>
      <c r="AI97" s="914" t="e">
        <f t="shared" si="59"/>
        <v>#DIV/0!</v>
      </c>
      <c r="AJ97" s="450">
        <v>0</v>
      </c>
      <c r="AK97" s="668">
        <v>0</v>
      </c>
      <c r="AL97" s="450">
        <v>0</v>
      </c>
      <c r="AM97" s="908" t="e">
        <f t="shared" si="81"/>
        <v>#DIV/0!</v>
      </c>
      <c r="AN97" s="908" t="e">
        <f t="shared" si="82"/>
        <v>#DIV/0!</v>
      </c>
      <c r="AO97" s="908" t="e">
        <f t="shared" si="48"/>
        <v>#DIV/0!</v>
      </c>
      <c r="AP97" s="907"/>
      <c r="AQ97" s="908" t="e">
        <f t="shared" si="83"/>
        <v>#DIV/0!</v>
      </c>
      <c r="AR97" s="907"/>
      <c r="AS97" s="908" t="e">
        <f t="shared" si="84"/>
        <v>#DIV/0!</v>
      </c>
      <c r="AT97" s="555">
        <v>169.37</v>
      </c>
      <c r="AU97" s="668">
        <v>0</v>
      </c>
      <c r="AV97" s="555">
        <v>6.25</v>
      </c>
      <c r="AW97" s="919" t="e">
        <f>AU97/R97</f>
        <v>#DIV/0!</v>
      </c>
      <c r="AX97" s="908" t="e">
        <f>AU97/S97</f>
        <v>#DIV/0!</v>
      </c>
      <c r="AY97" s="908" t="e">
        <f>AU97/T97</f>
        <v>#DIV/0!</v>
      </c>
      <c r="AZ97" s="907"/>
      <c r="BA97" s="908" t="e">
        <f t="shared" si="46"/>
        <v>#DIV/0!</v>
      </c>
      <c r="BB97" s="907"/>
      <c r="BC97" s="908" t="e">
        <f t="shared" si="47"/>
        <v>#DIV/0!</v>
      </c>
      <c r="BD97" s="909"/>
      <c r="BE97" s="909"/>
      <c r="BF97" s="909"/>
      <c r="BG97" s="909"/>
      <c r="BH97" s="909"/>
      <c r="BI97" s="909"/>
      <c r="BJ97" s="909"/>
      <c r="BK97" s="909"/>
      <c r="BL97" s="909"/>
      <c r="BM97" s="909"/>
      <c r="BN97" s="909"/>
      <c r="BO97" s="909"/>
      <c r="BP97" s="909"/>
      <c r="BQ97" s="909"/>
      <c r="BR97" s="909"/>
      <c r="BS97" s="909"/>
      <c r="BT97" s="909"/>
      <c r="BU97" s="909"/>
      <c r="BV97" s="909"/>
      <c r="BW97" s="909"/>
      <c r="BX97" s="428"/>
    </row>
    <row r="98" spans="1:76" s="191" customFormat="1" ht="26.25" customHeight="1" x14ac:dyDescent="0.2">
      <c r="A98" s="652">
        <v>5</v>
      </c>
      <c r="B98" s="653" t="s">
        <v>981</v>
      </c>
      <c r="C98" s="509" t="s">
        <v>682</v>
      </c>
      <c r="D98" s="509" t="s">
        <v>683</v>
      </c>
      <c r="E98" s="509"/>
      <c r="F98" s="509"/>
      <c r="G98" s="509"/>
      <c r="H98" s="509"/>
      <c r="I98" s="447" t="s">
        <v>138</v>
      </c>
      <c r="J98" s="545" t="s">
        <v>234</v>
      </c>
      <c r="K98" s="545" t="s">
        <v>268</v>
      </c>
      <c r="L98" s="447" t="s">
        <v>608</v>
      </c>
      <c r="M98" s="447" t="s">
        <v>1223</v>
      </c>
      <c r="N98" s="521" t="s">
        <v>44</v>
      </c>
      <c r="O98" s="543" t="s">
        <v>474</v>
      </c>
      <c r="P98" s="545" t="s">
        <v>231</v>
      </c>
      <c r="Q98" s="545" t="s">
        <v>343</v>
      </c>
      <c r="R98" s="521">
        <v>0</v>
      </c>
      <c r="S98" s="521">
        <v>0</v>
      </c>
      <c r="T98" s="383">
        <v>0</v>
      </c>
      <c r="U98" s="383"/>
      <c r="V98" s="377">
        <v>0</v>
      </c>
      <c r="W98" s="377">
        <v>0</v>
      </c>
      <c r="X98" s="377">
        <v>0</v>
      </c>
      <c r="Y98" s="378" t="e">
        <f t="shared" si="87"/>
        <v>#DIV/0!</v>
      </c>
      <c r="Z98" s="450">
        <v>0</v>
      </c>
      <c r="AA98" s="450">
        <v>0</v>
      </c>
      <c r="AB98" s="450">
        <v>0</v>
      </c>
      <c r="AC98" s="450" t="e">
        <f t="shared" si="89"/>
        <v>#DIV/0!</v>
      </c>
      <c r="AD98" s="450">
        <v>0</v>
      </c>
      <c r="AE98" s="450">
        <v>0</v>
      </c>
      <c r="AF98" s="450">
        <f t="shared" si="90"/>
        <v>0</v>
      </c>
      <c r="AG98" s="914" t="e">
        <f t="shared" si="79"/>
        <v>#DIV/0!</v>
      </c>
      <c r="AH98" s="914" t="e">
        <f t="shared" si="80"/>
        <v>#DIV/0!</v>
      </c>
      <c r="AI98" s="914" t="e">
        <f t="shared" si="59"/>
        <v>#DIV/0!</v>
      </c>
      <c r="AJ98" s="450">
        <v>0</v>
      </c>
      <c r="AK98" s="450">
        <v>0</v>
      </c>
      <c r="AL98" s="668">
        <v>0</v>
      </c>
      <c r="AM98" s="908" t="e">
        <f t="shared" si="81"/>
        <v>#DIV/0!</v>
      </c>
      <c r="AN98" s="908" t="e">
        <f t="shared" si="82"/>
        <v>#DIV/0!</v>
      </c>
      <c r="AO98" s="908" t="e">
        <f t="shared" si="48"/>
        <v>#DIV/0!</v>
      </c>
      <c r="AP98" s="907"/>
      <c r="AQ98" s="908" t="e">
        <f t="shared" si="83"/>
        <v>#DIV/0!</v>
      </c>
      <c r="AR98" s="907"/>
      <c r="AS98" s="908" t="e">
        <f t="shared" si="84"/>
        <v>#DIV/0!</v>
      </c>
      <c r="AT98" s="450">
        <v>0</v>
      </c>
      <c r="AU98" s="450">
        <v>0</v>
      </c>
      <c r="AV98" s="913">
        <v>0</v>
      </c>
      <c r="AW98" s="919" t="e">
        <f>AV98/R98</f>
        <v>#DIV/0!</v>
      </c>
      <c r="AX98" s="908" t="e">
        <f>AV98/S98</f>
        <v>#DIV/0!</v>
      </c>
      <c r="AY98" s="908" t="e">
        <f>AV98/T98</f>
        <v>#DIV/0!</v>
      </c>
      <c r="AZ98" s="907"/>
      <c r="BA98" s="908" t="e">
        <f t="shared" si="46"/>
        <v>#DIV/0!</v>
      </c>
      <c r="BB98" s="907"/>
      <c r="BC98" s="908" t="e">
        <f t="shared" si="47"/>
        <v>#DIV/0!</v>
      </c>
      <c r="BD98" s="909"/>
      <c r="BE98" s="909"/>
      <c r="BF98" s="909"/>
      <c r="BG98" s="909"/>
      <c r="BH98" s="909"/>
      <c r="BI98" s="909"/>
      <c r="BJ98" s="909"/>
      <c r="BK98" s="909"/>
      <c r="BL98" s="909"/>
      <c r="BM98" s="909"/>
      <c r="BN98" s="909"/>
      <c r="BO98" s="909"/>
      <c r="BP98" s="909"/>
      <c r="BQ98" s="909"/>
      <c r="BR98" s="909"/>
      <c r="BS98" s="909"/>
      <c r="BT98" s="909"/>
      <c r="BU98" s="909"/>
      <c r="BV98" s="909"/>
      <c r="BW98" s="909"/>
      <c r="BX98" s="362"/>
    </row>
    <row r="99" spans="1:76" s="191" customFormat="1" ht="56.25" customHeight="1" x14ac:dyDescent="0.2">
      <c r="A99" s="652">
        <v>5</v>
      </c>
      <c r="B99" s="653" t="s">
        <v>981</v>
      </c>
      <c r="C99" s="509" t="s">
        <v>682</v>
      </c>
      <c r="D99" s="509" t="s">
        <v>683</v>
      </c>
      <c r="E99" s="509"/>
      <c r="F99" s="509"/>
      <c r="G99" s="509"/>
      <c r="H99" s="509"/>
      <c r="I99" s="447" t="s">
        <v>140</v>
      </c>
      <c r="J99" s="545" t="s">
        <v>237</v>
      </c>
      <c r="K99" s="545" t="s">
        <v>267</v>
      </c>
      <c r="L99" s="447" t="s">
        <v>608</v>
      </c>
      <c r="M99" s="447" t="s">
        <v>1223</v>
      </c>
      <c r="N99" s="521" t="s">
        <v>44</v>
      </c>
      <c r="O99" s="543" t="s">
        <v>474</v>
      </c>
      <c r="P99" s="545" t="s">
        <v>231</v>
      </c>
      <c r="Q99" s="545" t="s">
        <v>343</v>
      </c>
      <c r="R99" s="521">
        <v>0</v>
      </c>
      <c r="S99" s="521">
        <v>0</v>
      </c>
      <c r="T99" s="383">
        <v>0</v>
      </c>
      <c r="U99" s="383"/>
      <c r="V99" s="377">
        <v>0</v>
      </c>
      <c r="W99" s="377">
        <v>0</v>
      </c>
      <c r="X99" s="377">
        <v>0</v>
      </c>
      <c r="Y99" s="378" t="e">
        <f t="shared" si="87"/>
        <v>#DIV/0!</v>
      </c>
      <c r="Z99" s="450">
        <v>20</v>
      </c>
      <c r="AA99" s="450">
        <v>0</v>
      </c>
      <c r="AB99" s="450">
        <v>0</v>
      </c>
      <c r="AC99" s="450" t="e">
        <f t="shared" si="89"/>
        <v>#DIV/0!</v>
      </c>
      <c r="AD99" s="450">
        <v>20</v>
      </c>
      <c r="AE99" s="450">
        <v>0</v>
      </c>
      <c r="AF99" s="450">
        <f t="shared" si="90"/>
        <v>0</v>
      </c>
      <c r="AG99" s="914" t="e">
        <f t="shared" si="79"/>
        <v>#DIV/0!</v>
      </c>
      <c r="AH99" s="914" t="e">
        <f t="shared" si="80"/>
        <v>#DIV/0!</v>
      </c>
      <c r="AI99" s="914" t="e">
        <f t="shared" si="59"/>
        <v>#DIV/0!</v>
      </c>
      <c r="AJ99" s="450">
        <v>20</v>
      </c>
      <c r="AK99" s="668">
        <v>1</v>
      </c>
      <c r="AL99" s="450">
        <v>45.5</v>
      </c>
      <c r="AM99" s="908" t="e">
        <f t="shared" si="81"/>
        <v>#DIV/0!</v>
      </c>
      <c r="AN99" s="908" t="e">
        <f t="shared" si="82"/>
        <v>#DIV/0!</v>
      </c>
      <c r="AO99" s="908" t="e">
        <f t="shared" si="48"/>
        <v>#DIV/0!</v>
      </c>
      <c r="AP99" s="907"/>
      <c r="AQ99" s="908" t="e">
        <f t="shared" si="83"/>
        <v>#DIV/0!</v>
      </c>
      <c r="AR99" s="907"/>
      <c r="AS99" s="908" t="e">
        <f t="shared" si="84"/>
        <v>#DIV/0!</v>
      </c>
      <c r="AT99" s="450">
        <v>20</v>
      </c>
      <c r="AU99" s="668">
        <v>45.5</v>
      </c>
      <c r="AV99" s="555">
        <v>45.5</v>
      </c>
      <c r="AW99" s="919" t="e">
        <f>AU99/R99</f>
        <v>#DIV/0!</v>
      </c>
      <c r="AX99" s="908" t="e">
        <f>AU99/S99</f>
        <v>#DIV/0!</v>
      </c>
      <c r="AY99" s="908" t="e">
        <f>AU99/T99</f>
        <v>#DIV/0!</v>
      </c>
      <c r="AZ99" s="907"/>
      <c r="BA99" s="908" t="e">
        <f t="shared" si="46"/>
        <v>#DIV/0!</v>
      </c>
      <c r="BB99" s="907"/>
      <c r="BC99" s="908" t="e">
        <f t="shared" si="47"/>
        <v>#DIV/0!</v>
      </c>
      <c r="BD99" s="909"/>
      <c r="BE99" s="909"/>
      <c r="BF99" s="909"/>
      <c r="BG99" s="909"/>
      <c r="BH99" s="909"/>
      <c r="BI99" s="909"/>
      <c r="BJ99" s="909"/>
      <c r="BK99" s="909"/>
      <c r="BL99" s="909"/>
      <c r="BM99" s="909"/>
      <c r="BN99" s="909"/>
      <c r="BO99" s="909"/>
      <c r="BP99" s="909"/>
      <c r="BQ99" s="909"/>
      <c r="BR99" s="909"/>
      <c r="BS99" s="909"/>
      <c r="BT99" s="909"/>
      <c r="BU99" s="909"/>
      <c r="BV99" s="909"/>
      <c r="BW99" s="909"/>
      <c r="BX99" s="538" t="s">
        <v>1362</v>
      </c>
    </row>
    <row r="100" spans="1:76" s="191" customFormat="1" ht="96.75" customHeight="1" x14ac:dyDescent="0.2">
      <c r="A100" s="937">
        <v>5</v>
      </c>
      <c r="B100" s="1028" t="s">
        <v>981</v>
      </c>
      <c r="C100" s="689" t="s">
        <v>682</v>
      </c>
      <c r="D100" s="689" t="s">
        <v>683</v>
      </c>
      <c r="E100" s="689"/>
      <c r="F100" s="689"/>
      <c r="G100" s="689"/>
      <c r="H100" s="689"/>
      <c r="I100" s="915" t="s">
        <v>1262</v>
      </c>
      <c r="J100" s="916" t="s">
        <v>234</v>
      </c>
      <c r="K100" s="916" t="s">
        <v>268</v>
      </c>
      <c r="L100" s="915" t="s">
        <v>290</v>
      </c>
      <c r="M100" s="915"/>
      <c r="N100" s="917" t="s">
        <v>1263</v>
      </c>
      <c r="O100" s="689" t="s">
        <v>883</v>
      </c>
      <c r="P100" s="916" t="s">
        <v>231</v>
      </c>
      <c r="Q100" s="916" t="s">
        <v>343</v>
      </c>
      <c r="R100" s="917">
        <v>20000</v>
      </c>
      <c r="S100" s="917">
        <v>30000</v>
      </c>
      <c r="T100" s="912">
        <v>40000</v>
      </c>
      <c r="U100" s="912">
        <v>9400000</v>
      </c>
      <c r="V100" s="600"/>
      <c r="W100" s="600"/>
      <c r="X100" s="600"/>
      <c r="Y100" s="914"/>
      <c r="Z100" s="611"/>
      <c r="AA100" s="611"/>
      <c r="AB100" s="611"/>
      <c r="AC100" s="611">
        <f t="shared" si="89"/>
        <v>0</v>
      </c>
      <c r="AD100" s="611"/>
      <c r="AE100" s="611"/>
      <c r="AF100" s="611"/>
      <c r="AG100" s="914">
        <f t="shared" si="79"/>
        <v>0</v>
      </c>
      <c r="AH100" s="914">
        <f t="shared" si="80"/>
        <v>0</v>
      </c>
      <c r="AI100" s="914">
        <f t="shared" si="59"/>
        <v>0</v>
      </c>
      <c r="AJ100" s="611"/>
      <c r="AK100" s="611"/>
      <c r="AL100" s="611"/>
      <c r="AM100" s="908">
        <f t="shared" si="81"/>
        <v>0</v>
      </c>
      <c r="AN100" s="908">
        <f t="shared" si="82"/>
        <v>0</v>
      </c>
      <c r="AO100" s="908">
        <f t="shared" si="48"/>
        <v>0</v>
      </c>
      <c r="AP100" s="907"/>
      <c r="AQ100" s="908"/>
      <c r="AR100" s="907"/>
      <c r="AS100" s="908"/>
      <c r="AT100" s="547">
        <v>40000</v>
      </c>
      <c r="AU100" s="547">
        <v>0</v>
      </c>
      <c r="AV100" s="547">
        <v>21727</v>
      </c>
      <c r="AW100" s="919">
        <f t="shared" ref="AW100:AW105" si="91">AV100/R100</f>
        <v>1.0863499999999999</v>
      </c>
      <c r="AX100" s="908">
        <f t="shared" ref="AX100:AX105" si="92">AV100/S100</f>
        <v>0.72423333333333328</v>
      </c>
      <c r="AY100" s="908">
        <f t="shared" ref="AY100:AY105" si="93">AV100/T100</f>
        <v>0.54317499999999996</v>
      </c>
      <c r="AZ100" s="1071">
        <v>4340750.71</v>
      </c>
      <c r="BA100" s="1072">
        <f t="shared" si="46"/>
        <v>0.46178199042553192</v>
      </c>
      <c r="BB100" s="907">
        <v>3834435.85</v>
      </c>
      <c r="BC100" s="908">
        <f t="shared" si="47"/>
        <v>0.40791870744680853</v>
      </c>
      <c r="BD100" s="909"/>
      <c r="BE100" s="909"/>
      <c r="BF100" s="909"/>
      <c r="BG100" s="909"/>
      <c r="BH100" s="909"/>
      <c r="BI100" s="909"/>
      <c r="BJ100" s="909"/>
      <c r="BK100" s="909"/>
      <c r="BL100" s="909"/>
      <c r="BM100" s="909"/>
      <c r="BN100" s="909"/>
      <c r="BO100" s="909"/>
      <c r="BP100" s="909"/>
      <c r="BQ100" s="909"/>
      <c r="BR100" s="909"/>
      <c r="BS100" s="909"/>
      <c r="BT100" s="909"/>
      <c r="BU100" s="909"/>
      <c r="BV100" s="909"/>
      <c r="BW100" s="909"/>
      <c r="BX100" s="1205" t="s">
        <v>1348</v>
      </c>
    </row>
    <row r="101" spans="1:76" s="191" customFormat="1" ht="26.25" customHeight="1" x14ac:dyDescent="0.2">
      <c r="A101" s="937">
        <v>5</v>
      </c>
      <c r="B101" s="1028" t="s">
        <v>981</v>
      </c>
      <c r="C101" s="689" t="s">
        <v>682</v>
      </c>
      <c r="D101" s="689" t="s">
        <v>683</v>
      </c>
      <c r="E101" s="689"/>
      <c r="F101" s="689"/>
      <c r="G101" s="689"/>
      <c r="H101" s="689"/>
      <c r="I101" s="915" t="s">
        <v>137</v>
      </c>
      <c r="J101" s="916" t="s">
        <v>234</v>
      </c>
      <c r="K101" s="916" t="s">
        <v>267</v>
      </c>
      <c r="L101" s="915" t="s">
        <v>290</v>
      </c>
      <c r="M101" s="915"/>
      <c r="N101" s="917" t="s">
        <v>1264</v>
      </c>
      <c r="O101" s="689" t="s">
        <v>1265</v>
      </c>
      <c r="P101" s="916" t="s">
        <v>231</v>
      </c>
      <c r="Q101" s="916" t="s">
        <v>343</v>
      </c>
      <c r="R101" s="917">
        <v>3</v>
      </c>
      <c r="S101" s="917">
        <v>5</v>
      </c>
      <c r="T101" s="912">
        <v>5</v>
      </c>
      <c r="U101" s="912">
        <v>14873359</v>
      </c>
      <c r="V101" s="600"/>
      <c r="W101" s="600"/>
      <c r="X101" s="600"/>
      <c r="Y101" s="914"/>
      <c r="Z101" s="611"/>
      <c r="AA101" s="611"/>
      <c r="AB101" s="611"/>
      <c r="AC101" s="611">
        <f t="shared" si="89"/>
        <v>0</v>
      </c>
      <c r="AD101" s="611"/>
      <c r="AE101" s="611"/>
      <c r="AF101" s="611"/>
      <c r="AG101" s="914">
        <f t="shared" si="79"/>
        <v>0</v>
      </c>
      <c r="AH101" s="914">
        <f t="shared" si="80"/>
        <v>0</v>
      </c>
      <c r="AI101" s="914">
        <f t="shared" si="59"/>
        <v>0</v>
      </c>
      <c r="AJ101" s="611"/>
      <c r="AK101" s="611"/>
      <c r="AL101" s="611"/>
      <c r="AM101" s="908">
        <f t="shared" si="81"/>
        <v>0</v>
      </c>
      <c r="AN101" s="908">
        <f t="shared" si="82"/>
        <v>0</v>
      </c>
      <c r="AO101" s="908">
        <f t="shared" si="48"/>
        <v>0</v>
      </c>
      <c r="AP101" s="907"/>
      <c r="AQ101" s="908"/>
      <c r="AR101" s="907"/>
      <c r="AS101" s="908"/>
      <c r="AT101" s="547">
        <v>4</v>
      </c>
      <c r="AU101" s="547">
        <v>0</v>
      </c>
      <c r="AV101" s="547">
        <v>0</v>
      </c>
      <c r="AW101" s="919">
        <f t="shared" si="91"/>
        <v>0</v>
      </c>
      <c r="AX101" s="908">
        <f t="shared" si="92"/>
        <v>0</v>
      </c>
      <c r="AY101" s="908">
        <f t="shared" si="93"/>
        <v>0</v>
      </c>
      <c r="AZ101" s="907">
        <v>14873314.74</v>
      </c>
      <c r="BA101" s="908">
        <f t="shared" ref="BA101:BA107" si="94">AZ101/U101</f>
        <v>0.99999702420952796</v>
      </c>
      <c r="BB101" s="907">
        <v>632679.86</v>
      </c>
      <c r="BC101" s="908">
        <f t="shared" ref="BC101:BC107" si="95">BB101/U101</f>
        <v>4.2537792572612546E-2</v>
      </c>
      <c r="BD101" s="909"/>
      <c r="BE101" s="909"/>
      <c r="BF101" s="909"/>
      <c r="BG101" s="909"/>
      <c r="BH101" s="909"/>
      <c r="BI101" s="909"/>
      <c r="BJ101" s="909"/>
      <c r="BK101" s="909"/>
      <c r="BL101" s="909"/>
      <c r="BM101" s="909"/>
      <c r="BN101" s="909"/>
      <c r="BO101" s="909"/>
      <c r="BP101" s="909"/>
      <c r="BQ101" s="909"/>
      <c r="BR101" s="909"/>
      <c r="BS101" s="909"/>
      <c r="BT101" s="909"/>
      <c r="BU101" s="909"/>
      <c r="BV101" s="909"/>
      <c r="BW101" s="909"/>
      <c r="BX101" s="1029" t="s">
        <v>1242</v>
      </c>
    </row>
    <row r="102" spans="1:76" s="191" customFormat="1" ht="63" customHeight="1" thickBot="1" x14ac:dyDescent="0.25">
      <c r="A102" s="995">
        <v>5</v>
      </c>
      <c r="B102" s="996" t="s">
        <v>981</v>
      </c>
      <c r="C102" s="956" t="s">
        <v>682</v>
      </c>
      <c r="D102" s="956" t="s">
        <v>683</v>
      </c>
      <c r="E102" s="956"/>
      <c r="F102" s="956"/>
      <c r="G102" s="997"/>
      <c r="H102" s="997"/>
      <c r="I102" s="957" t="s">
        <v>1104</v>
      </c>
      <c r="J102" s="958" t="s">
        <v>234</v>
      </c>
      <c r="K102" s="958" t="s">
        <v>268</v>
      </c>
      <c r="L102" s="959" t="s">
        <v>684</v>
      </c>
      <c r="M102" s="959"/>
      <c r="N102" s="960" t="s">
        <v>42</v>
      </c>
      <c r="O102" s="956" t="s">
        <v>616</v>
      </c>
      <c r="P102" s="958" t="s">
        <v>231</v>
      </c>
      <c r="Q102" s="961" t="s">
        <v>343</v>
      </c>
      <c r="R102" s="962">
        <v>300</v>
      </c>
      <c r="S102" s="962">
        <v>420</v>
      </c>
      <c r="T102" s="963">
        <v>420</v>
      </c>
      <c r="U102" s="964">
        <v>32986564</v>
      </c>
      <c r="V102" s="965">
        <v>0</v>
      </c>
      <c r="W102" s="965">
        <v>0</v>
      </c>
      <c r="X102" s="966">
        <v>0</v>
      </c>
      <c r="Y102" s="967">
        <f>X102/T102</f>
        <v>0</v>
      </c>
      <c r="Z102" s="965">
        <v>0</v>
      </c>
      <c r="AA102" s="965">
        <v>0</v>
      </c>
      <c r="AB102" s="966">
        <v>0</v>
      </c>
      <c r="AC102" s="967">
        <f t="shared" si="89"/>
        <v>0</v>
      </c>
      <c r="AD102" s="968">
        <v>300</v>
      </c>
      <c r="AE102" s="968">
        <v>264</v>
      </c>
      <c r="AF102" s="969">
        <f>AE102</f>
        <v>264</v>
      </c>
      <c r="AG102" s="967">
        <f t="shared" si="79"/>
        <v>0.88</v>
      </c>
      <c r="AH102" s="967">
        <f t="shared" si="80"/>
        <v>0.62857142857142856</v>
      </c>
      <c r="AI102" s="967">
        <f t="shared" si="59"/>
        <v>0.62857142857142856</v>
      </c>
      <c r="AJ102" s="968">
        <v>50</v>
      </c>
      <c r="AK102" s="968">
        <v>27</v>
      </c>
      <c r="AL102" s="968">
        <v>421</v>
      </c>
      <c r="AM102" s="970">
        <f t="shared" si="81"/>
        <v>1.4033333333333333</v>
      </c>
      <c r="AN102" s="970">
        <f t="shared" si="82"/>
        <v>1.0023809523809524</v>
      </c>
      <c r="AO102" s="970">
        <f t="shared" si="48"/>
        <v>1.0023809523809524</v>
      </c>
      <c r="AP102" s="971">
        <v>27370827.82</v>
      </c>
      <c r="AQ102" s="970">
        <f t="shared" ref="AQ102:AQ107" si="96">AP102/U102</f>
        <v>0.82975686161189754</v>
      </c>
      <c r="AR102" s="971">
        <v>9558882.5099999998</v>
      </c>
      <c r="AS102" s="970">
        <f t="shared" ref="AS102:AS107" si="97">AR102/U102</f>
        <v>0.28978109117397011</v>
      </c>
      <c r="AT102" s="965">
        <v>669</v>
      </c>
      <c r="AU102" s="966">
        <v>43</v>
      </c>
      <c r="AV102" s="968">
        <v>521</v>
      </c>
      <c r="AW102" s="970">
        <f t="shared" si="91"/>
        <v>1.7366666666666666</v>
      </c>
      <c r="AX102" s="970">
        <f t="shared" si="92"/>
        <v>1.2404761904761905</v>
      </c>
      <c r="AY102" s="1167">
        <f t="shared" si="93"/>
        <v>1.2404761904761905</v>
      </c>
      <c r="AZ102" s="971">
        <v>18402695.940000001</v>
      </c>
      <c r="BA102" s="970">
        <f t="shared" si="94"/>
        <v>0.55788459628593023</v>
      </c>
      <c r="BB102" s="971">
        <v>13777897.130000001</v>
      </c>
      <c r="BC102" s="970">
        <f t="shared" si="95"/>
        <v>0.41768209413990498</v>
      </c>
      <c r="BD102" s="999"/>
      <c r="BE102" s="999"/>
      <c r="BF102" s="999"/>
      <c r="BG102" s="999"/>
      <c r="BH102" s="999"/>
      <c r="BI102" s="999"/>
      <c r="BJ102" s="999"/>
      <c r="BK102" s="999"/>
      <c r="BL102" s="999"/>
      <c r="BM102" s="999"/>
      <c r="BN102" s="999"/>
      <c r="BO102" s="999"/>
      <c r="BP102" s="999"/>
      <c r="BQ102" s="999"/>
      <c r="BR102" s="999"/>
      <c r="BS102" s="999"/>
      <c r="BT102" s="999"/>
      <c r="BU102" s="999"/>
      <c r="BV102" s="999"/>
      <c r="BW102" s="999"/>
      <c r="BX102" s="1022" t="s">
        <v>1425</v>
      </c>
    </row>
    <row r="103" spans="1:76" s="906" customFormat="1" ht="113.25" customHeight="1" thickTop="1" thickBot="1" x14ac:dyDescent="0.25">
      <c r="A103" s="973">
        <v>5</v>
      </c>
      <c r="B103" s="974" t="s">
        <v>981</v>
      </c>
      <c r="C103" s="975" t="s">
        <v>680</v>
      </c>
      <c r="D103" s="975" t="s">
        <v>681</v>
      </c>
      <c r="E103" s="976"/>
      <c r="F103" s="976"/>
      <c r="G103" s="976"/>
      <c r="H103" s="976"/>
      <c r="I103" s="977" t="s">
        <v>253</v>
      </c>
      <c r="J103" s="978" t="s">
        <v>236</v>
      </c>
      <c r="K103" s="978" t="s">
        <v>1157</v>
      </c>
      <c r="L103" s="979" t="s">
        <v>607</v>
      </c>
      <c r="M103" s="979"/>
      <c r="N103" s="980" t="s">
        <v>1285</v>
      </c>
      <c r="O103" s="975" t="s">
        <v>372</v>
      </c>
      <c r="P103" s="978" t="s">
        <v>231</v>
      </c>
      <c r="Q103" s="981" t="s">
        <v>343</v>
      </c>
      <c r="R103" s="982"/>
      <c r="S103" s="982"/>
      <c r="T103" s="983">
        <v>730</v>
      </c>
      <c r="U103" s="984"/>
      <c r="V103" s="985"/>
      <c r="W103" s="985"/>
      <c r="X103" s="985"/>
      <c r="Y103" s="986"/>
      <c r="Z103" s="985"/>
      <c r="AA103" s="985"/>
      <c r="AB103" s="987"/>
      <c r="AC103" s="988"/>
      <c r="AD103" s="989"/>
      <c r="AE103" s="989"/>
      <c r="AF103" s="990"/>
      <c r="AG103" s="988"/>
      <c r="AH103" s="988"/>
      <c r="AI103" s="988"/>
      <c r="AJ103" s="989"/>
      <c r="AK103" s="989"/>
      <c r="AL103" s="989"/>
      <c r="AM103" s="991" t="e">
        <f t="shared" si="81"/>
        <v>#DIV/0!</v>
      </c>
      <c r="AN103" s="991" t="e">
        <f t="shared" si="82"/>
        <v>#DIV/0!</v>
      </c>
      <c r="AO103" s="991">
        <f t="shared" si="48"/>
        <v>0</v>
      </c>
      <c r="AP103" s="992">
        <v>27370828.82</v>
      </c>
      <c r="AQ103" s="991" t="e">
        <f t="shared" si="96"/>
        <v>#DIV/0!</v>
      </c>
      <c r="AR103" s="992">
        <v>9558883.5099999998</v>
      </c>
      <c r="AS103" s="991" t="e">
        <f t="shared" si="97"/>
        <v>#DIV/0!</v>
      </c>
      <c r="AT103" s="1221">
        <f>AV103</f>
        <v>734</v>
      </c>
      <c r="AU103" s="987"/>
      <c r="AV103" s="1220">
        <v>734</v>
      </c>
      <c r="AW103" s="991" t="e">
        <f t="shared" si="91"/>
        <v>#DIV/0!</v>
      </c>
      <c r="AX103" s="991" t="e">
        <f t="shared" si="92"/>
        <v>#DIV/0!</v>
      </c>
      <c r="AY103" s="991">
        <f t="shared" si="93"/>
        <v>1.0054794520547945</v>
      </c>
      <c r="AZ103" s="992"/>
      <c r="BA103" s="992" t="e">
        <f t="shared" si="94"/>
        <v>#DIV/0!</v>
      </c>
      <c r="BB103" s="992"/>
      <c r="BC103" s="992" t="e">
        <f t="shared" si="95"/>
        <v>#DIV/0!</v>
      </c>
      <c r="BD103" s="993"/>
      <c r="BE103" s="993"/>
      <c r="BF103" s="993"/>
      <c r="BG103" s="993"/>
      <c r="BH103" s="993"/>
      <c r="BI103" s="993"/>
      <c r="BJ103" s="993"/>
      <c r="BK103" s="993"/>
      <c r="BL103" s="993"/>
      <c r="BM103" s="993"/>
      <c r="BN103" s="993"/>
      <c r="BO103" s="993"/>
      <c r="BP103" s="993"/>
      <c r="BQ103" s="993"/>
      <c r="BR103" s="993"/>
      <c r="BS103" s="993"/>
      <c r="BT103" s="993"/>
      <c r="BU103" s="993"/>
      <c r="BV103" s="993"/>
      <c r="BW103" s="993"/>
      <c r="BX103" s="1222" t="s">
        <v>1469</v>
      </c>
    </row>
    <row r="104" spans="1:76" s="191" customFormat="1" ht="36" customHeight="1" thickTop="1" x14ac:dyDescent="0.2">
      <c r="A104" s="580">
        <v>5</v>
      </c>
      <c r="B104" s="905" t="s">
        <v>981</v>
      </c>
      <c r="C104" s="502" t="s">
        <v>680</v>
      </c>
      <c r="D104" s="502" t="s">
        <v>681</v>
      </c>
      <c r="E104" s="502"/>
      <c r="F104" s="502"/>
      <c r="G104" s="649"/>
      <c r="H104" s="649"/>
      <c r="I104" s="915" t="s">
        <v>253</v>
      </c>
      <c r="J104" s="916" t="s">
        <v>236</v>
      </c>
      <c r="K104" s="916" t="s">
        <v>1157</v>
      </c>
      <c r="L104" s="446" t="s">
        <v>614</v>
      </c>
      <c r="M104" s="446"/>
      <c r="N104" s="1048" t="s">
        <v>1175</v>
      </c>
      <c r="O104" s="502" t="s">
        <v>372</v>
      </c>
      <c r="P104" s="916" t="s">
        <v>231</v>
      </c>
      <c r="Q104" s="576" t="s">
        <v>343</v>
      </c>
      <c r="R104" s="917">
        <f>SUM(R105:R106)</f>
        <v>180</v>
      </c>
      <c r="S104" s="917">
        <f>SUM(S105:S106)</f>
        <v>350</v>
      </c>
      <c r="T104" s="437">
        <v>730</v>
      </c>
      <c r="U104" s="912"/>
      <c r="V104" s="1048">
        <f t="shared" ref="V104:AF104" si="98">SUM(V105:V106)</f>
        <v>0</v>
      </c>
      <c r="W104" s="1048">
        <f t="shared" si="98"/>
        <v>0</v>
      </c>
      <c r="X104" s="917">
        <f t="shared" si="98"/>
        <v>0</v>
      </c>
      <c r="Y104" s="917">
        <f t="shared" si="98"/>
        <v>0</v>
      </c>
      <c r="Z104" s="1048">
        <f t="shared" si="98"/>
        <v>0</v>
      </c>
      <c r="AA104" s="1048">
        <f t="shared" si="98"/>
        <v>0</v>
      </c>
      <c r="AB104" s="917">
        <f t="shared" si="98"/>
        <v>0</v>
      </c>
      <c r="AC104" s="917">
        <f t="shared" si="98"/>
        <v>0</v>
      </c>
      <c r="AD104" s="1048">
        <f t="shared" si="98"/>
        <v>2064</v>
      </c>
      <c r="AE104" s="1048">
        <f t="shared" si="98"/>
        <v>17</v>
      </c>
      <c r="AF104" s="917">
        <f t="shared" si="98"/>
        <v>17</v>
      </c>
      <c r="AG104" s="914">
        <f>AF104/R104</f>
        <v>9.4444444444444442E-2</v>
      </c>
      <c r="AH104" s="914">
        <f>AF104/S104</f>
        <v>4.8571428571428571E-2</v>
      </c>
      <c r="AI104" s="914">
        <f>AF104/T104</f>
        <v>2.3287671232876714E-2</v>
      </c>
      <c r="AJ104" s="910">
        <f>SUM(AJ105:AJ106)</f>
        <v>2396</v>
      </c>
      <c r="AK104" s="910">
        <f>SUM(AK105:AK106)</f>
        <v>66</v>
      </c>
      <c r="AL104" s="910">
        <f>AL105+AK106</f>
        <v>611</v>
      </c>
      <c r="AM104" s="358">
        <f t="shared" si="81"/>
        <v>3.3944444444444444</v>
      </c>
      <c r="AN104" s="358">
        <f t="shared" si="82"/>
        <v>1.7457142857142858</v>
      </c>
      <c r="AO104" s="358">
        <f t="shared" si="48"/>
        <v>0.83698630136986296</v>
      </c>
      <c r="AP104" s="357"/>
      <c r="AQ104" s="358" t="e">
        <f t="shared" si="96"/>
        <v>#DIV/0!</v>
      </c>
      <c r="AR104" s="357"/>
      <c r="AS104" s="358" t="e">
        <f t="shared" si="97"/>
        <v>#DIV/0!</v>
      </c>
      <c r="AT104" s="1018">
        <f>SUM(AT105:AT107)</f>
        <v>3863</v>
      </c>
      <c r="AU104" s="547">
        <f>SUM(AU105:AU107)</f>
        <v>341</v>
      </c>
      <c r="AV104" s="1018">
        <f>AV105+AU106+AU107</f>
        <v>1067</v>
      </c>
      <c r="AW104" s="1171">
        <f t="shared" si="91"/>
        <v>5.927777777777778</v>
      </c>
      <c r="AX104" s="908">
        <f t="shared" si="92"/>
        <v>3.0485714285714285</v>
      </c>
      <c r="AY104" s="908">
        <f t="shared" si="93"/>
        <v>1.4616438356164383</v>
      </c>
      <c r="AZ104" s="907"/>
      <c r="BA104" s="908" t="e">
        <f t="shared" si="94"/>
        <v>#DIV/0!</v>
      </c>
      <c r="BB104" s="907"/>
      <c r="BC104" s="908" t="e">
        <f t="shared" si="95"/>
        <v>#DIV/0!</v>
      </c>
      <c r="BD104" s="189"/>
      <c r="BE104" s="189"/>
      <c r="BF104" s="189"/>
      <c r="BG104" s="189"/>
      <c r="BH104" s="189"/>
      <c r="BI104" s="189"/>
      <c r="BJ104" s="189"/>
      <c r="BK104" s="189"/>
      <c r="BL104" s="189"/>
      <c r="BM104" s="189"/>
      <c r="BN104" s="189"/>
      <c r="BO104" s="189"/>
      <c r="BP104" s="189"/>
      <c r="BQ104" s="189"/>
      <c r="BR104" s="189"/>
      <c r="BS104" s="189"/>
      <c r="BT104" s="189"/>
      <c r="BU104" s="189"/>
      <c r="BV104" s="189"/>
      <c r="BW104" s="189"/>
      <c r="BX104" s="904"/>
    </row>
    <row r="105" spans="1:76" s="191" customFormat="1" ht="41.25" customHeight="1" x14ac:dyDescent="0.2">
      <c r="A105" s="541">
        <v>5</v>
      </c>
      <c r="B105" s="542" t="s">
        <v>981</v>
      </c>
      <c r="C105" s="543" t="s">
        <v>680</v>
      </c>
      <c r="D105" s="543" t="s">
        <v>681</v>
      </c>
      <c r="E105" s="543"/>
      <c r="F105" s="543"/>
      <c r="G105" s="543"/>
      <c r="H105" s="543"/>
      <c r="I105" s="366" t="s">
        <v>147</v>
      </c>
      <c r="J105" s="545" t="s">
        <v>236</v>
      </c>
      <c r="K105" s="545" t="s">
        <v>268</v>
      </c>
      <c r="L105" s="447" t="s">
        <v>614</v>
      </c>
      <c r="M105" s="447" t="s">
        <v>1223</v>
      </c>
      <c r="N105" s="521" t="s">
        <v>46</v>
      </c>
      <c r="O105" s="543" t="s">
        <v>372</v>
      </c>
      <c r="P105" s="545" t="s">
        <v>231</v>
      </c>
      <c r="Q105" s="545" t="s">
        <v>343</v>
      </c>
      <c r="R105" s="521">
        <v>25</v>
      </c>
      <c r="S105" s="521">
        <v>50</v>
      </c>
      <c r="T105" s="383">
        <v>100</v>
      </c>
      <c r="U105" s="383">
        <v>9481851</v>
      </c>
      <c r="V105" s="377"/>
      <c r="W105" s="377"/>
      <c r="X105" s="377"/>
      <c r="Y105" s="378"/>
      <c r="Z105" s="377">
        <v>0</v>
      </c>
      <c r="AA105" s="377">
        <v>0</v>
      </c>
      <c r="AB105" s="377">
        <v>0</v>
      </c>
      <c r="AC105" s="378">
        <v>0</v>
      </c>
      <c r="AD105" s="445">
        <v>790</v>
      </c>
      <c r="AE105" s="445">
        <v>0</v>
      </c>
      <c r="AF105" s="445">
        <v>0</v>
      </c>
      <c r="AG105" s="914">
        <f>AF105/R105</f>
        <v>0</v>
      </c>
      <c r="AH105" s="914">
        <f>AF105/S105</f>
        <v>0</v>
      </c>
      <c r="AI105" s="914">
        <f>AF105/T105</f>
        <v>0</v>
      </c>
      <c r="AJ105" s="445">
        <v>790</v>
      </c>
      <c r="AK105" s="445">
        <v>0</v>
      </c>
      <c r="AL105" s="510">
        <v>545</v>
      </c>
      <c r="AM105" s="358">
        <f t="shared" si="81"/>
        <v>21.8</v>
      </c>
      <c r="AN105" s="358">
        <f t="shared" si="82"/>
        <v>10.9</v>
      </c>
      <c r="AO105" s="358">
        <f t="shared" si="48"/>
        <v>5.45</v>
      </c>
      <c r="AP105" s="357">
        <v>3495764.35</v>
      </c>
      <c r="AQ105" s="358">
        <f t="shared" si="96"/>
        <v>0.36867952786855646</v>
      </c>
      <c r="AR105" s="357">
        <v>1460477.64</v>
      </c>
      <c r="AS105" s="358">
        <f t="shared" si="97"/>
        <v>0.15402874818429438</v>
      </c>
      <c r="AT105" s="911">
        <v>1036</v>
      </c>
      <c r="AU105" s="911">
        <v>0</v>
      </c>
      <c r="AV105" s="913">
        <v>726</v>
      </c>
      <c r="AW105" s="919">
        <f t="shared" si="91"/>
        <v>29.04</v>
      </c>
      <c r="AX105" s="908">
        <f t="shared" si="92"/>
        <v>14.52</v>
      </c>
      <c r="AY105" s="908">
        <f t="shared" si="93"/>
        <v>7.26</v>
      </c>
      <c r="AZ105" s="907">
        <v>3988554.59</v>
      </c>
      <c r="BA105" s="908">
        <f t="shared" si="94"/>
        <v>0.42065147300880384</v>
      </c>
      <c r="BB105" s="907">
        <v>2474546.85</v>
      </c>
      <c r="BC105" s="908">
        <f t="shared" si="95"/>
        <v>0.26097719211154025</v>
      </c>
      <c r="BD105" s="360"/>
      <c r="BE105" s="360"/>
      <c r="BF105" s="360"/>
      <c r="BG105" s="360"/>
      <c r="BH105" s="360"/>
      <c r="BI105" s="360"/>
      <c r="BJ105" s="360"/>
      <c r="BK105" s="360"/>
      <c r="BL105" s="360"/>
      <c r="BM105" s="360"/>
      <c r="BN105" s="360"/>
      <c r="BO105" s="360"/>
      <c r="BP105" s="360"/>
      <c r="BQ105" s="360"/>
      <c r="BR105" s="360"/>
      <c r="BS105" s="360"/>
      <c r="BT105" s="360"/>
      <c r="BU105" s="360"/>
      <c r="BV105" s="360"/>
      <c r="BW105" s="360"/>
      <c r="BX105" s="428"/>
    </row>
    <row r="106" spans="1:76" s="191" customFormat="1" ht="45" customHeight="1" x14ac:dyDescent="0.2">
      <c r="A106" s="541">
        <v>5</v>
      </c>
      <c r="B106" s="542" t="s">
        <v>981</v>
      </c>
      <c r="C106" s="543" t="s">
        <v>680</v>
      </c>
      <c r="D106" s="543" t="s">
        <v>681</v>
      </c>
      <c r="E106" s="543"/>
      <c r="F106" s="543"/>
      <c r="G106" s="543"/>
      <c r="H106" s="543"/>
      <c r="I106" s="366" t="s">
        <v>149</v>
      </c>
      <c r="J106" s="545" t="s">
        <v>236</v>
      </c>
      <c r="K106" s="545" t="s">
        <v>267</v>
      </c>
      <c r="L106" s="447" t="s">
        <v>614</v>
      </c>
      <c r="M106" s="447" t="s">
        <v>1223</v>
      </c>
      <c r="N106" s="521" t="s">
        <v>46</v>
      </c>
      <c r="O106" s="543" t="s">
        <v>372</v>
      </c>
      <c r="P106" s="545" t="s">
        <v>231</v>
      </c>
      <c r="Q106" s="545" t="s">
        <v>343</v>
      </c>
      <c r="R106" s="521">
        <v>155</v>
      </c>
      <c r="S106" s="521">
        <v>300</v>
      </c>
      <c r="T106" s="383">
        <v>630</v>
      </c>
      <c r="U106" s="383">
        <v>114202250</v>
      </c>
      <c r="V106" s="377"/>
      <c r="W106" s="377"/>
      <c r="X106" s="377"/>
      <c r="Y106" s="378"/>
      <c r="Z106" s="377">
        <v>0</v>
      </c>
      <c r="AA106" s="377">
        <v>0</v>
      </c>
      <c r="AB106" s="377">
        <v>0</v>
      </c>
      <c r="AC106" s="378">
        <v>0</v>
      </c>
      <c r="AD106" s="911">
        <v>1274</v>
      </c>
      <c r="AE106" s="911">
        <v>17</v>
      </c>
      <c r="AF106" s="911">
        <v>17</v>
      </c>
      <c r="AG106" s="914">
        <f>AF106/R106</f>
        <v>0.10967741935483871</v>
      </c>
      <c r="AH106" s="914">
        <f>AF106/S106</f>
        <v>5.6666666666666664E-2</v>
      </c>
      <c r="AI106" s="914">
        <f>AF106/T106</f>
        <v>2.6984126984126985E-2</v>
      </c>
      <c r="AJ106" s="911">
        <v>1606</v>
      </c>
      <c r="AK106" s="913">
        <v>66</v>
      </c>
      <c r="AL106" s="911">
        <v>66</v>
      </c>
      <c r="AM106" s="908">
        <f t="shared" si="81"/>
        <v>0.4258064516129032</v>
      </c>
      <c r="AN106" s="908">
        <f t="shared" si="82"/>
        <v>0.22</v>
      </c>
      <c r="AO106" s="908">
        <f t="shared" si="48"/>
        <v>0.10476190476190476</v>
      </c>
      <c r="AP106" s="907">
        <v>70455214.430000007</v>
      </c>
      <c r="AQ106" s="908">
        <f t="shared" si="96"/>
        <v>0.61693368064114329</v>
      </c>
      <c r="AR106" s="907">
        <v>10940506.140000001</v>
      </c>
      <c r="AS106" s="908">
        <f t="shared" si="97"/>
        <v>9.5799392218629667E-2</v>
      </c>
      <c r="AT106" s="911">
        <v>2827</v>
      </c>
      <c r="AU106" s="913">
        <v>341</v>
      </c>
      <c r="AV106" s="911">
        <v>1012</v>
      </c>
      <c r="AW106" s="919">
        <f>AU106/R106</f>
        <v>2.2000000000000002</v>
      </c>
      <c r="AX106" s="908">
        <f>AU106/S106</f>
        <v>1.1366666666666667</v>
      </c>
      <c r="AY106" s="908">
        <f>AU106/T106</f>
        <v>0.54126984126984123</v>
      </c>
      <c r="AZ106" s="907">
        <v>110079713.41</v>
      </c>
      <c r="BA106" s="908">
        <f t="shared" si="94"/>
        <v>0.96390144160907509</v>
      </c>
      <c r="BB106" s="907">
        <v>32198376.899999999</v>
      </c>
      <c r="BC106" s="908">
        <f t="shared" si="95"/>
        <v>0.28194170342528274</v>
      </c>
      <c r="BD106" s="909"/>
      <c r="BE106" s="909"/>
      <c r="BF106" s="909"/>
      <c r="BG106" s="909"/>
      <c r="BH106" s="909"/>
      <c r="BI106" s="909"/>
      <c r="BJ106" s="909"/>
      <c r="BK106" s="909"/>
      <c r="BL106" s="909"/>
      <c r="BM106" s="909"/>
      <c r="BN106" s="909"/>
      <c r="BO106" s="909"/>
      <c r="BP106" s="909"/>
      <c r="BQ106" s="909"/>
      <c r="BR106" s="909"/>
      <c r="BS106" s="909"/>
      <c r="BT106" s="909"/>
      <c r="BU106" s="909"/>
      <c r="BV106" s="909"/>
      <c r="BW106" s="909"/>
      <c r="BX106" s="538"/>
    </row>
    <row r="107" spans="1:76" s="191" customFormat="1" ht="28.9" customHeight="1" thickBot="1" x14ac:dyDescent="0.25">
      <c r="A107" s="1001">
        <v>5</v>
      </c>
      <c r="B107" s="1002" t="s">
        <v>981</v>
      </c>
      <c r="C107" s="1003" t="s">
        <v>680</v>
      </c>
      <c r="D107" s="1003" t="s">
        <v>681</v>
      </c>
      <c r="E107" s="1003"/>
      <c r="F107" s="1003"/>
      <c r="G107" s="1003"/>
      <c r="H107" s="1003"/>
      <c r="I107" s="1004" t="s">
        <v>1258</v>
      </c>
      <c r="J107" s="1005" t="s">
        <v>236</v>
      </c>
      <c r="K107" s="1005" t="s">
        <v>267</v>
      </c>
      <c r="L107" s="1006" t="s">
        <v>614</v>
      </c>
      <c r="M107" s="1006" t="s">
        <v>1223</v>
      </c>
      <c r="N107" s="1007" t="s">
        <v>1175</v>
      </c>
      <c r="O107" s="1003" t="s">
        <v>372</v>
      </c>
      <c r="P107" s="1005" t="s">
        <v>231</v>
      </c>
      <c r="Q107" s="1005" t="s">
        <v>343</v>
      </c>
      <c r="R107" s="1007">
        <v>0</v>
      </c>
      <c r="S107" s="1007">
        <v>0</v>
      </c>
      <c r="T107" s="1008">
        <v>10</v>
      </c>
      <c r="U107" s="1008">
        <v>4600000</v>
      </c>
      <c r="V107" s="1009"/>
      <c r="W107" s="1009"/>
      <c r="X107" s="1009"/>
      <c r="Y107" s="1010"/>
      <c r="Z107" s="1009"/>
      <c r="AA107" s="1009"/>
      <c r="AB107" s="1009"/>
      <c r="AC107" s="1009"/>
      <c r="AD107" s="1009"/>
      <c r="AE107" s="1009"/>
      <c r="AF107" s="1009"/>
      <c r="AG107" s="967"/>
      <c r="AH107" s="967"/>
      <c r="AI107" s="967"/>
      <c r="AJ107" s="1011"/>
      <c r="AK107" s="1011"/>
      <c r="AL107" s="1011"/>
      <c r="AM107" s="970" t="e">
        <f t="shared" si="81"/>
        <v>#DIV/0!</v>
      </c>
      <c r="AN107" s="970" t="e">
        <f t="shared" si="82"/>
        <v>#DIV/0!</v>
      </c>
      <c r="AO107" s="970">
        <f t="shared" si="48"/>
        <v>0</v>
      </c>
      <c r="AP107" s="971">
        <v>70455215.430000007</v>
      </c>
      <c r="AQ107" s="970">
        <f t="shared" si="96"/>
        <v>15.316351180434784</v>
      </c>
      <c r="AR107" s="971">
        <v>10940507.140000001</v>
      </c>
      <c r="AS107" s="970">
        <f t="shared" si="97"/>
        <v>2.3783711173913047</v>
      </c>
      <c r="AT107" s="1011">
        <v>0</v>
      </c>
      <c r="AU107" s="1014">
        <v>0</v>
      </c>
      <c r="AV107" s="1011">
        <v>0</v>
      </c>
      <c r="AW107" s="970" t="e">
        <f>AU107/R107</f>
        <v>#DIV/0!</v>
      </c>
      <c r="AX107" s="970" t="e">
        <f>AU107/S107</f>
        <v>#DIV/0!</v>
      </c>
      <c r="AY107" s="970">
        <f>AU107/T107</f>
        <v>0</v>
      </c>
      <c r="AZ107" s="971">
        <v>0</v>
      </c>
      <c r="BA107" s="970">
        <f t="shared" si="94"/>
        <v>0</v>
      </c>
      <c r="BB107" s="971">
        <v>0</v>
      </c>
      <c r="BC107" s="970">
        <f t="shared" si="95"/>
        <v>0</v>
      </c>
      <c r="BD107" s="1016"/>
      <c r="BE107" s="1016"/>
      <c r="BF107" s="1016"/>
      <c r="BG107" s="1016"/>
      <c r="BH107" s="1016"/>
      <c r="BI107" s="1016"/>
      <c r="BJ107" s="1016"/>
      <c r="BK107" s="1016"/>
      <c r="BL107" s="1016"/>
      <c r="BM107" s="1016"/>
      <c r="BN107" s="1016"/>
      <c r="BO107" s="1016"/>
      <c r="BP107" s="1016"/>
      <c r="BQ107" s="1016"/>
      <c r="BR107" s="1016"/>
      <c r="BS107" s="1016"/>
      <c r="BT107" s="1016"/>
      <c r="BU107" s="1016"/>
      <c r="BV107" s="1016"/>
      <c r="BW107" s="1016"/>
      <c r="BX107" s="1023"/>
    </row>
    <row r="108" spans="1:76" s="906" customFormat="1" ht="47.25" customHeight="1" thickTop="1" thickBot="1" x14ac:dyDescent="0.25">
      <c r="A108" s="973">
        <v>5</v>
      </c>
      <c r="B108" s="974" t="s">
        <v>981</v>
      </c>
      <c r="C108" s="975" t="s">
        <v>680</v>
      </c>
      <c r="D108" s="975" t="s">
        <v>681</v>
      </c>
      <c r="E108" s="976"/>
      <c r="F108" s="976"/>
      <c r="G108" s="976"/>
      <c r="H108" s="976"/>
      <c r="I108" s="977" t="s">
        <v>253</v>
      </c>
      <c r="J108" s="978" t="s">
        <v>236</v>
      </c>
      <c r="K108" s="978" t="s">
        <v>1157</v>
      </c>
      <c r="L108" s="979" t="s">
        <v>611</v>
      </c>
      <c r="M108" s="979"/>
      <c r="N108" s="980" t="s">
        <v>1301</v>
      </c>
      <c r="O108" s="975" t="s">
        <v>372</v>
      </c>
      <c r="P108" s="978" t="s">
        <v>231</v>
      </c>
      <c r="Q108" s="981" t="s">
        <v>343</v>
      </c>
      <c r="R108" s="982"/>
      <c r="S108" s="982"/>
      <c r="T108" s="983"/>
      <c r="U108" s="984"/>
      <c r="V108" s="985"/>
      <c r="W108" s="985"/>
      <c r="X108" s="985"/>
      <c r="Y108" s="986"/>
      <c r="Z108" s="985"/>
      <c r="AA108" s="985"/>
      <c r="AB108" s="987"/>
      <c r="AC108" s="988"/>
      <c r="AD108" s="989"/>
      <c r="AE108" s="989"/>
      <c r="AF108" s="990"/>
      <c r="AG108" s="988"/>
      <c r="AH108" s="988"/>
      <c r="AI108" s="988"/>
      <c r="AJ108" s="989"/>
      <c r="AK108" s="989"/>
      <c r="AL108" s="989"/>
      <c r="AM108" s="991" t="e">
        <v>#DIV/0!</v>
      </c>
      <c r="AN108" s="991" t="e">
        <v>#DIV/0!</v>
      </c>
      <c r="AO108" s="991">
        <v>0</v>
      </c>
      <c r="AP108" s="992">
        <v>0</v>
      </c>
      <c r="AQ108" s="991" t="e">
        <v>#DIV/0!</v>
      </c>
      <c r="AR108" s="992">
        <v>0</v>
      </c>
      <c r="AS108" s="991" t="e">
        <v>#DIV/0!</v>
      </c>
      <c r="AT108" s="987">
        <v>3</v>
      </c>
      <c r="AU108" s="1024"/>
      <c r="AV108" s="990">
        <v>3</v>
      </c>
      <c r="AW108" s="991" t="e">
        <v>#DIV/0!</v>
      </c>
      <c r="AX108" s="991" t="e">
        <v>#DIV/0!</v>
      </c>
      <c r="AY108" s="991">
        <v>0</v>
      </c>
      <c r="AZ108" s="992"/>
      <c r="BA108" s="992" t="e">
        <v>#DIV/0!</v>
      </c>
      <c r="BB108" s="992"/>
      <c r="BC108" s="992" t="e">
        <v>#DIV/0!</v>
      </c>
      <c r="BD108" s="993"/>
      <c r="BE108" s="993"/>
      <c r="BF108" s="993"/>
      <c r="BG108" s="993"/>
      <c r="BH108" s="993"/>
      <c r="BI108" s="993"/>
      <c r="BJ108" s="993"/>
      <c r="BK108" s="993"/>
      <c r="BL108" s="993"/>
      <c r="BM108" s="993"/>
      <c r="BN108" s="993"/>
      <c r="BO108" s="993"/>
      <c r="BP108" s="993"/>
      <c r="BQ108" s="993"/>
      <c r="BR108" s="993"/>
      <c r="BS108" s="993"/>
      <c r="BT108" s="993"/>
      <c r="BU108" s="993"/>
      <c r="BV108" s="993"/>
      <c r="BW108" s="993"/>
      <c r="BX108" s="994" t="s">
        <v>1470</v>
      </c>
    </row>
    <row r="109" spans="1:76" s="906" customFormat="1" ht="101.25" customHeight="1" thickTop="1" thickBot="1" x14ac:dyDescent="0.25">
      <c r="A109" s="1038">
        <v>5</v>
      </c>
      <c r="B109" s="1039" t="s">
        <v>981</v>
      </c>
      <c r="C109" s="975" t="s">
        <v>680</v>
      </c>
      <c r="D109" s="975" t="s">
        <v>681</v>
      </c>
      <c r="E109" s="975"/>
      <c r="F109" s="975"/>
      <c r="G109" s="1040"/>
      <c r="H109" s="1040"/>
      <c r="I109" s="977" t="s">
        <v>149</v>
      </c>
      <c r="J109" s="978" t="s">
        <v>236</v>
      </c>
      <c r="K109" s="978" t="s">
        <v>267</v>
      </c>
      <c r="L109" s="979" t="s">
        <v>614</v>
      </c>
      <c r="M109" s="979"/>
      <c r="N109" s="980" t="s">
        <v>1175</v>
      </c>
      <c r="O109" s="975" t="s">
        <v>372</v>
      </c>
      <c r="P109" s="978" t="s">
        <v>231</v>
      </c>
      <c r="Q109" s="981" t="s">
        <v>343</v>
      </c>
      <c r="R109" s="982">
        <v>0</v>
      </c>
      <c r="S109" s="982">
        <v>0</v>
      </c>
      <c r="T109" s="980">
        <v>0</v>
      </c>
      <c r="U109" s="984"/>
      <c r="V109" s="980"/>
      <c r="W109" s="980"/>
      <c r="X109" s="982"/>
      <c r="Y109" s="982"/>
      <c r="Z109" s="980"/>
      <c r="AA109" s="980"/>
      <c r="AB109" s="982"/>
      <c r="AC109" s="982"/>
      <c r="AD109" s="980"/>
      <c r="AE109" s="980"/>
      <c r="AF109" s="982"/>
      <c r="AG109" s="988"/>
      <c r="AH109" s="988"/>
      <c r="AI109" s="988"/>
      <c r="AJ109" s="989"/>
      <c r="AK109" s="989"/>
      <c r="AL109" s="989"/>
      <c r="AM109" s="991" t="e">
        <v>#DIV/0!</v>
      </c>
      <c r="AN109" s="991" t="e">
        <v>#DIV/0!</v>
      </c>
      <c r="AO109" s="991">
        <v>0</v>
      </c>
      <c r="AP109" s="992">
        <v>0</v>
      </c>
      <c r="AQ109" s="991">
        <v>0</v>
      </c>
      <c r="AR109" s="992">
        <v>0</v>
      </c>
      <c r="AS109" s="991">
        <v>0</v>
      </c>
      <c r="AT109" s="1041">
        <v>0</v>
      </c>
      <c r="AU109" s="1041">
        <v>0</v>
      </c>
      <c r="AV109" s="1041">
        <v>0</v>
      </c>
      <c r="AW109" s="991" t="e">
        <v>#DIV/0!</v>
      </c>
      <c r="AX109" s="991" t="e">
        <v>#DIV/0!</v>
      </c>
      <c r="AY109" s="991">
        <v>0</v>
      </c>
      <c r="AZ109" s="992">
        <v>0</v>
      </c>
      <c r="BA109" s="991">
        <v>0</v>
      </c>
      <c r="BB109" s="992">
        <v>0</v>
      </c>
      <c r="BC109" s="991">
        <v>0</v>
      </c>
      <c r="BD109" s="1042"/>
      <c r="BE109" s="1042"/>
      <c r="BF109" s="1042"/>
      <c r="BG109" s="1042"/>
      <c r="BH109" s="1042"/>
      <c r="BI109" s="1042"/>
      <c r="BJ109" s="1042"/>
      <c r="BK109" s="1042"/>
      <c r="BL109" s="1042"/>
      <c r="BM109" s="1042"/>
      <c r="BN109" s="1042"/>
      <c r="BO109" s="1042"/>
      <c r="BP109" s="1042"/>
      <c r="BQ109" s="1042"/>
      <c r="BR109" s="1042"/>
      <c r="BS109" s="1042"/>
      <c r="BT109" s="1042"/>
      <c r="BU109" s="1042"/>
      <c r="BV109" s="1042"/>
      <c r="BW109" s="1042"/>
      <c r="BX109" s="1146" t="s">
        <v>1472</v>
      </c>
    </row>
    <row r="110" spans="1:76" s="906" customFormat="1" ht="42.75" customHeight="1" thickTop="1" thickBot="1" x14ac:dyDescent="0.25">
      <c r="A110" s="973">
        <v>5</v>
      </c>
      <c r="B110" s="974" t="s">
        <v>981</v>
      </c>
      <c r="C110" s="975" t="s">
        <v>680</v>
      </c>
      <c r="D110" s="975" t="s">
        <v>681</v>
      </c>
      <c r="E110" s="976"/>
      <c r="F110" s="976"/>
      <c r="G110" s="976"/>
      <c r="H110" s="976"/>
      <c r="I110" s="977" t="s">
        <v>253</v>
      </c>
      <c r="J110" s="978" t="s">
        <v>236</v>
      </c>
      <c r="K110" s="978" t="s">
        <v>267</v>
      </c>
      <c r="L110" s="979" t="s">
        <v>570</v>
      </c>
      <c r="M110" s="979"/>
      <c r="N110" s="980" t="s">
        <v>1284</v>
      </c>
      <c r="O110" s="975" t="s">
        <v>372</v>
      </c>
      <c r="P110" s="978" t="s">
        <v>231</v>
      </c>
      <c r="Q110" s="981" t="s">
        <v>343</v>
      </c>
      <c r="R110" s="982"/>
      <c r="S110" s="982"/>
      <c r="T110" s="983">
        <v>730</v>
      </c>
      <c r="U110" s="984"/>
      <c r="V110" s="985"/>
      <c r="W110" s="985"/>
      <c r="X110" s="985"/>
      <c r="Y110" s="986"/>
      <c r="Z110" s="985"/>
      <c r="AA110" s="985"/>
      <c r="AB110" s="987"/>
      <c r="AC110" s="988"/>
      <c r="AD110" s="989"/>
      <c r="AE110" s="989"/>
      <c r="AF110" s="990"/>
      <c r="AG110" s="988"/>
      <c r="AH110" s="988"/>
      <c r="AI110" s="988"/>
      <c r="AJ110" s="989"/>
      <c r="AK110" s="989"/>
      <c r="AL110" s="989"/>
      <c r="AM110" s="991" t="e">
        <f t="shared" ref="AM110:AM141" si="99">AL110/R110</f>
        <v>#DIV/0!</v>
      </c>
      <c r="AN110" s="991" t="e">
        <f t="shared" ref="AN110:AN141" si="100">AL110/S110</f>
        <v>#DIV/0!</v>
      </c>
      <c r="AO110" s="991">
        <f t="shared" ref="AO110:AO141" si="101">AL110/T110</f>
        <v>0</v>
      </c>
      <c r="AP110" s="992">
        <v>70455218.430000007</v>
      </c>
      <c r="AQ110" s="991" t="e">
        <f t="shared" ref="AQ110:AQ116" si="102">AP110/U110</f>
        <v>#DIV/0!</v>
      </c>
      <c r="AR110" s="992">
        <v>10940510.140000001</v>
      </c>
      <c r="AS110" s="991" t="e">
        <f t="shared" ref="AS110:AS116" si="103">AR110/U110</f>
        <v>#DIV/0!</v>
      </c>
      <c r="AT110" s="1221">
        <f>AV110</f>
        <v>734</v>
      </c>
      <c r="AU110" s="1024"/>
      <c r="AV110" s="1220">
        <v>734</v>
      </c>
      <c r="AW110" s="991" t="e">
        <f>AV110/R110</f>
        <v>#DIV/0!</v>
      </c>
      <c r="AX110" s="991" t="e">
        <f>AV110/S110</f>
        <v>#DIV/0!</v>
      </c>
      <c r="AY110" s="991">
        <f>AV110/T110</f>
        <v>1.0054794520547945</v>
      </c>
      <c r="AZ110" s="992"/>
      <c r="BA110" s="992" t="e">
        <f t="shared" ref="BA110:BA141" si="104">AZ110/U110</f>
        <v>#DIV/0!</v>
      </c>
      <c r="BB110" s="992"/>
      <c r="BC110" s="992" t="e">
        <f t="shared" ref="BC110:BC141" si="105">BB110/U110</f>
        <v>#DIV/0!</v>
      </c>
      <c r="BD110" s="993"/>
      <c r="BE110" s="993"/>
      <c r="BF110" s="993"/>
      <c r="BG110" s="993"/>
      <c r="BH110" s="993"/>
      <c r="BI110" s="993"/>
      <c r="BJ110" s="993"/>
      <c r="BK110" s="993"/>
      <c r="BL110" s="993"/>
      <c r="BM110" s="993"/>
      <c r="BN110" s="993"/>
      <c r="BO110" s="993"/>
      <c r="BP110" s="993"/>
      <c r="BQ110" s="993"/>
      <c r="BR110" s="993"/>
      <c r="BS110" s="993"/>
      <c r="BT110" s="993"/>
      <c r="BU110" s="993"/>
      <c r="BV110" s="993"/>
      <c r="BW110" s="993"/>
      <c r="BX110" s="1021" t="s">
        <v>1471</v>
      </c>
    </row>
    <row r="111" spans="1:76" s="191" customFormat="1" ht="51.75" customHeight="1" thickTop="1" x14ac:dyDescent="0.2">
      <c r="A111" s="580">
        <v>5</v>
      </c>
      <c r="B111" s="905" t="s">
        <v>981</v>
      </c>
      <c r="C111" s="502" t="s">
        <v>680</v>
      </c>
      <c r="D111" s="502" t="s">
        <v>681</v>
      </c>
      <c r="E111" s="502"/>
      <c r="F111" s="502"/>
      <c r="G111" s="649"/>
      <c r="H111" s="649"/>
      <c r="I111" s="915" t="s">
        <v>253</v>
      </c>
      <c r="J111" s="916" t="s">
        <v>236</v>
      </c>
      <c r="K111" s="916" t="s">
        <v>1157</v>
      </c>
      <c r="L111" s="446" t="s">
        <v>570</v>
      </c>
      <c r="M111" s="446"/>
      <c r="N111" s="1048" t="s">
        <v>1283</v>
      </c>
      <c r="O111" s="502" t="s">
        <v>372</v>
      </c>
      <c r="P111" s="916" t="s">
        <v>231</v>
      </c>
      <c r="Q111" s="576" t="s">
        <v>343</v>
      </c>
      <c r="R111" s="917">
        <f>SUM(R112:R113)</f>
        <v>180</v>
      </c>
      <c r="S111" s="917">
        <f>SUM(S112:S113)</f>
        <v>350</v>
      </c>
      <c r="T111" s="1048">
        <f>SUM(T112:T113)</f>
        <v>730</v>
      </c>
      <c r="U111" s="912"/>
      <c r="V111" s="1048">
        <f t="shared" ref="V111:AF111" si="106">SUM(V112:V113)</f>
        <v>0</v>
      </c>
      <c r="W111" s="1048">
        <f t="shared" si="106"/>
        <v>0</v>
      </c>
      <c r="X111" s="917">
        <f t="shared" si="106"/>
        <v>0</v>
      </c>
      <c r="Y111" s="917">
        <f t="shared" si="106"/>
        <v>0</v>
      </c>
      <c r="Z111" s="1048">
        <f t="shared" si="106"/>
        <v>0</v>
      </c>
      <c r="AA111" s="1048">
        <f t="shared" si="106"/>
        <v>0</v>
      </c>
      <c r="AB111" s="917">
        <f t="shared" si="106"/>
        <v>0</v>
      </c>
      <c r="AC111" s="917">
        <f t="shared" si="106"/>
        <v>0</v>
      </c>
      <c r="AD111" s="1048">
        <f t="shared" si="106"/>
        <v>2064</v>
      </c>
      <c r="AE111" s="1048">
        <f t="shared" si="106"/>
        <v>17</v>
      </c>
      <c r="AF111" s="917">
        <f t="shared" si="106"/>
        <v>17</v>
      </c>
      <c r="AG111" s="914">
        <f t="shared" ref="AG111:AG118" si="107">AF111/R111</f>
        <v>9.4444444444444442E-2</v>
      </c>
      <c r="AH111" s="914">
        <f t="shared" ref="AH111:AH118" si="108">AF111/S111</f>
        <v>4.8571428571428571E-2</v>
      </c>
      <c r="AI111" s="914">
        <f t="shared" ref="AI111:AI118" si="109">AF111/T111</f>
        <v>2.3287671232876714E-2</v>
      </c>
      <c r="AJ111" s="910">
        <f>SUM(AJ112:AJ113)</f>
        <v>2396</v>
      </c>
      <c r="AK111" s="910">
        <f>SUM(AK112:AK113)</f>
        <v>66</v>
      </c>
      <c r="AL111" s="910">
        <f>SUM(AL112:AL113)</f>
        <v>611</v>
      </c>
      <c r="AM111" s="908">
        <f t="shared" si="99"/>
        <v>3.3944444444444444</v>
      </c>
      <c r="AN111" s="908">
        <f t="shared" si="100"/>
        <v>1.7457142857142858</v>
      </c>
      <c r="AO111" s="908">
        <f t="shared" si="101"/>
        <v>0.83698630136986296</v>
      </c>
      <c r="AP111" s="907"/>
      <c r="AQ111" s="908" t="e">
        <f t="shared" si="102"/>
        <v>#DIV/0!</v>
      </c>
      <c r="AR111" s="907"/>
      <c r="AS111" s="908" t="e">
        <f t="shared" si="103"/>
        <v>#DIV/0!</v>
      </c>
      <c r="AT111" s="1027">
        <f>SUM(AT112:AT113)</f>
        <v>3863</v>
      </c>
      <c r="AU111" s="790">
        <f>SUM(AU112:AU113)</f>
        <v>341</v>
      </c>
      <c r="AV111" s="1026">
        <f>AV112+AU113</f>
        <v>1067</v>
      </c>
      <c r="AW111" s="919">
        <f>AV111/R111</f>
        <v>5.927777777777778</v>
      </c>
      <c r="AX111" s="908">
        <f>AV111/S111</f>
        <v>3.0485714285714285</v>
      </c>
      <c r="AY111" s="908">
        <f>AV111/T111</f>
        <v>1.4616438356164383</v>
      </c>
      <c r="AZ111" s="907"/>
      <c r="BA111" s="908" t="e">
        <f t="shared" si="104"/>
        <v>#DIV/0!</v>
      </c>
      <c r="BB111" s="907"/>
      <c r="BC111" s="908" t="e">
        <f t="shared" si="105"/>
        <v>#DIV/0!</v>
      </c>
      <c r="BD111" s="189"/>
      <c r="BE111" s="189"/>
      <c r="BF111" s="189"/>
      <c r="BG111" s="189"/>
      <c r="BH111" s="189"/>
      <c r="BI111" s="189"/>
      <c r="BJ111" s="189"/>
      <c r="BK111" s="189"/>
      <c r="BL111" s="189"/>
      <c r="BM111" s="189"/>
      <c r="BN111" s="189"/>
      <c r="BO111" s="189"/>
      <c r="BP111" s="189"/>
      <c r="BQ111" s="189"/>
      <c r="BR111" s="189"/>
      <c r="BS111" s="189"/>
      <c r="BT111" s="189"/>
      <c r="BU111" s="189"/>
      <c r="BV111" s="189"/>
      <c r="BW111" s="189"/>
      <c r="BX111" s="841" t="s">
        <v>1400</v>
      </c>
    </row>
    <row r="112" spans="1:76" s="191" customFormat="1" ht="58.5" customHeight="1" x14ac:dyDescent="0.2">
      <c r="A112" s="541">
        <v>5</v>
      </c>
      <c r="B112" s="542" t="s">
        <v>981</v>
      </c>
      <c r="C112" s="509" t="s">
        <v>680</v>
      </c>
      <c r="D112" s="543" t="s">
        <v>681</v>
      </c>
      <c r="E112" s="543"/>
      <c r="F112" s="543"/>
      <c r="G112" s="543"/>
      <c r="H112" s="543"/>
      <c r="I112" s="366" t="s">
        <v>147</v>
      </c>
      <c r="J112" s="545" t="s">
        <v>236</v>
      </c>
      <c r="K112" s="545" t="s">
        <v>268</v>
      </c>
      <c r="L112" s="447" t="s">
        <v>614</v>
      </c>
      <c r="M112" s="447" t="s">
        <v>1223</v>
      </c>
      <c r="N112" s="521" t="s">
        <v>46</v>
      </c>
      <c r="O112" s="543" t="s">
        <v>372</v>
      </c>
      <c r="P112" s="545" t="s">
        <v>231</v>
      </c>
      <c r="Q112" s="545" t="s">
        <v>343</v>
      </c>
      <c r="R112" s="521">
        <v>25</v>
      </c>
      <c r="S112" s="521">
        <v>50</v>
      </c>
      <c r="T112" s="383">
        <v>100</v>
      </c>
      <c r="U112" s="383"/>
      <c r="V112" s="377"/>
      <c r="W112" s="377"/>
      <c r="X112" s="377"/>
      <c r="Y112" s="378"/>
      <c r="Z112" s="377">
        <f t="shared" ref="Z112:AF113" si="110">Z105</f>
        <v>0</v>
      </c>
      <c r="AA112" s="377">
        <f t="shared" si="110"/>
        <v>0</v>
      </c>
      <c r="AB112" s="377">
        <f t="shared" si="110"/>
        <v>0</v>
      </c>
      <c r="AC112" s="377">
        <f t="shared" si="110"/>
        <v>0</v>
      </c>
      <c r="AD112" s="377">
        <f t="shared" si="110"/>
        <v>790</v>
      </c>
      <c r="AE112" s="377">
        <f t="shared" si="110"/>
        <v>0</v>
      </c>
      <c r="AF112" s="377">
        <f t="shared" si="110"/>
        <v>0</v>
      </c>
      <c r="AG112" s="914">
        <f t="shared" si="107"/>
        <v>0</v>
      </c>
      <c r="AH112" s="914">
        <f t="shared" si="108"/>
        <v>0</v>
      </c>
      <c r="AI112" s="914">
        <f t="shared" si="109"/>
        <v>0</v>
      </c>
      <c r="AJ112" s="911">
        <f>AJ105</f>
        <v>790</v>
      </c>
      <c r="AK112" s="911">
        <f>AK105</f>
        <v>0</v>
      </c>
      <c r="AL112" s="913">
        <f>AL105</f>
        <v>545</v>
      </c>
      <c r="AM112" s="358">
        <f t="shared" si="99"/>
        <v>21.8</v>
      </c>
      <c r="AN112" s="358">
        <f t="shared" si="100"/>
        <v>10.9</v>
      </c>
      <c r="AO112" s="358">
        <f t="shared" si="101"/>
        <v>5.45</v>
      </c>
      <c r="AP112" s="357"/>
      <c r="AQ112" s="358" t="e">
        <f t="shared" si="102"/>
        <v>#DIV/0!</v>
      </c>
      <c r="AR112" s="357"/>
      <c r="AS112" s="358" t="e">
        <f t="shared" si="103"/>
        <v>#DIV/0!</v>
      </c>
      <c r="AT112" s="359">
        <f t="shared" ref="AT112:AV113" si="111">AT105</f>
        <v>1036</v>
      </c>
      <c r="AU112" s="359">
        <f t="shared" si="111"/>
        <v>0</v>
      </c>
      <c r="AV112" s="609">
        <f t="shared" si="111"/>
        <v>726</v>
      </c>
      <c r="AW112" s="874">
        <f>AV112/R112</f>
        <v>29.04</v>
      </c>
      <c r="AX112" s="361">
        <f>AV112/S112</f>
        <v>14.52</v>
      </c>
      <c r="AY112" s="361">
        <f>AV112/T112</f>
        <v>7.26</v>
      </c>
      <c r="AZ112" s="359"/>
      <c r="BA112" s="361" t="e">
        <f t="shared" si="104"/>
        <v>#DIV/0!</v>
      </c>
      <c r="BB112" s="359"/>
      <c r="BC112" s="361" t="e">
        <f t="shared" si="105"/>
        <v>#DIV/0!</v>
      </c>
      <c r="BD112" s="360"/>
      <c r="BE112" s="360"/>
      <c r="BF112" s="360"/>
      <c r="BG112" s="360"/>
      <c r="BH112" s="360"/>
      <c r="BI112" s="360"/>
      <c r="BJ112" s="360"/>
      <c r="BK112" s="360"/>
      <c r="BL112" s="360"/>
      <c r="BM112" s="360"/>
      <c r="BN112" s="360"/>
      <c r="BO112" s="360"/>
      <c r="BP112" s="360"/>
      <c r="BQ112" s="360"/>
      <c r="BR112" s="360"/>
      <c r="BS112" s="360"/>
      <c r="BT112" s="360"/>
      <c r="BU112" s="360"/>
      <c r="BV112" s="360"/>
      <c r="BW112" s="360"/>
      <c r="BX112" s="538" t="s">
        <v>1420</v>
      </c>
    </row>
    <row r="113" spans="1:76" s="191" customFormat="1" ht="54.75" customHeight="1" x14ac:dyDescent="0.2">
      <c r="A113" s="541">
        <v>5</v>
      </c>
      <c r="B113" s="542" t="s">
        <v>981</v>
      </c>
      <c r="C113" s="509" t="s">
        <v>680</v>
      </c>
      <c r="D113" s="543" t="s">
        <v>681</v>
      </c>
      <c r="E113" s="543"/>
      <c r="F113" s="543"/>
      <c r="G113" s="543"/>
      <c r="H113" s="543"/>
      <c r="I113" s="366" t="s">
        <v>149</v>
      </c>
      <c r="J113" s="545" t="s">
        <v>236</v>
      </c>
      <c r="K113" s="545" t="s">
        <v>267</v>
      </c>
      <c r="L113" s="447" t="s">
        <v>614</v>
      </c>
      <c r="M113" s="447" t="s">
        <v>1223</v>
      </c>
      <c r="N113" s="521" t="s">
        <v>46</v>
      </c>
      <c r="O113" s="543" t="s">
        <v>372</v>
      </c>
      <c r="P113" s="545" t="s">
        <v>231</v>
      </c>
      <c r="Q113" s="545" t="s">
        <v>343</v>
      </c>
      <c r="R113" s="521">
        <v>155</v>
      </c>
      <c r="S113" s="521">
        <v>300</v>
      </c>
      <c r="T113" s="383">
        <v>630</v>
      </c>
      <c r="U113" s="383"/>
      <c r="V113" s="377"/>
      <c r="W113" s="377"/>
      <c r="X113" s="377"/>
      <c r="Y113" s="378"/>
      <c r="Z113" s="377">
        <f t="shared" si="110"/>
        <v>0</v>
      </c>
      <c r="AA113" s="377">
        <f t="shared" si="110"/>
        <v>0</v>
      </c>
      <c r="AB113" s="377">
        <f t="shared" si="110"/>
        <v>0</v>
      </c>
      <c r="AC113" s="377">
        <f t="shared" si="110"/>
        <v>0</v>
      </c>
      <c r="AD113" s="377">
        <f t="shared" si="110"/>
        <v>1274</v>
      </c>
      <c r="AE113" s="377">
        <f t="shared" si="110"/>
        <v>17</v>
      </c>
      <c r="AF113" s="377">
        <f t="shared" si="110"/>
        <v>17</v>
      </c>
      <c r="AG113" s="914">
        <f t="shared" si="107"/>
        <v>0.10967741935483871</v>
      </c>
      <c r="AH113" s="914">
        <f t="shared" si="108"/>
        <v>5.6666666666666664E-2</v>
      </c>
      <c r="AI113" s="914">
        <f t="shared" si="109"/>
        <v>2.6984126984126985E-2</v>
      </c>
      <c r="AJ113" s="911">
        <f>AJ106</f>
        <v>1606</v>
      </c>
      <c r="AK113" s="1123">
        <v>66</v>
      </c>
      <c r="AL113" s="1124">
        <v>66</v>
      </c>
      <c r="AM113" s="908">
        <f t="shared" si="99"/>
        <v>0.4258064516129032</v>
      </c>
      <c r="AN113" s="908">
        <f t="shared" si="100"/>
        <v>0.22</v>
      </c>
      <c r="AO113" s="908">
        <f t="shared" si="101"/>
        <v>0.10476190476190476</v>
      </c>
      <c r="AP113" s="907"/>
      <c r="AQ113" s="908" t="e">
        <f t="shared" si="102"/>
        <v>#DIV/0!</v>
      </c>
      <c r="AR113" s="907"/>
      <c r="AS113" s="908" t="e">
        <f t="shared" si="103"/>
        <v>#DIV/0!</v>
      </c>
      <c r="AT113" s="359">
        <f t="shared" si="111"/>
        <v>2827</v>
      </c>
      <c r="AU113" s="609">
        <f t="shared" si="111"/>
        <v>341</v>
      </c>
      <c r="AV113" s="359">
        <f t="shared" si="111"/>
        <v>1012</v>
      </c>
      <c r="AW113" s="874">
        <f t="shared" ref="AW113:AW118" si="112">AU113/R113</f>
        <v>2.2000000000000002</v>
      </c>
      <c r="AX113" s="361">
        <f t="shared" ref="AX113:AX118" si="113">AU113/S113</f>
        <v>1.1366666666666667</v>
      </c>
      <c r="AY113" s="361">
        <f t="shared" ref="AY113:AY118" si="114">AU113/T113</f>
        <v>0.54126984126984123</v>
      </c>
      <c r="AZ113" s="359"/>
      <c r="BA113" s="361" t="e">
        <f t="shared" si="104"/>
        <v>#DIV/0!</v>
      </c>
      <c r="BB113" s="359"/>
      <c r="BC113" s="361" t="e">
        <f t="shared" si="105"/>
        <v>#DIV/0!</v>
      </c>
      <c r="BD113" s="909"/>
      <c r="BE113" s="909"/>
      <c r="BF113" s="909"/>
      <c r="BG113" s="909"/>
      <c r="BH113" s="909"/>
      <c r="BI113" s="909"/>
      <c r="BJ113" s="909"/>
      <c r="BK113" s="909"/>
      <c r="BL113" s="909"/>
      <c r="BM113" s="909"/>
      <c r="BN113" s="909"/>
      <c r="BO113" s="909"/>
      <c r="BP113" s="909"/>
      <c r="BQ113" s="909"/>
      <c r="BR113" s="909"/>
      <c r="BS113" s="909"/>
      <c r="BT113" s="909"/>
      <c r="BU113" s="909"/>
      <c r="BV113" s="909"/>
      <c r="BW113" s="909"/>
      <c r="BX113" s="538" t="s">
        <v>1421</v>
      </c>
    </row>
    <row r="114" spans="1:76" s="191" customFormat="1" ht="26.25" customHeight="1" x14ac:dyDescent="0.2">
      <c r="A114" s="580">
        <v>5</v>
      </c>
      <c r="B114" s="905" t="s">
        <v>981</v>
      </c>
      <c r="C114" s="502" t="s">
        <v>680</v>
      </c>
      <c r="D114" s="502" t="s">
        <v>681</v>
      </c>
      <c r="E114" s="502"/>
      <c r="F114" s="502"/>
      <c r="G114" s="649"/>
      <c r="H114" s="649"/>
      <c r="I114" s="915" t="s">
        <v>253</v>
      </c>
      <c r="J114" s="916" t="s">
        <v>236</v>
      </c>
      <c r="K114" s="916" t="s">
        <v>267</v>
      </c>
      <c r="L114" s="446" t="s">
        <v>608</v>
      </c>
      <c r="M114" s="446"/>
      <c r="N114" s="1048" t="s">
        <v>44</v>
      </c>
      <c r="O114" s="502" t="s">
        <v>474</v>
      </c>
      <c r="P114" s="916" t="s">
        <v>8</v>
      </c>
      <c r="Q114" s="576" t="s">
        <v>343</v>
      </c>
      <c r="R114" s="917">
        <f>SUM(R115:R116)</f>
        <v>615</v>
      </c>
      <c r="S114" s="917">
        <f>SUM(S115:S116)</f>
        <v>930</v>
      </c>
      <c r="T114" s="437">
        <f>SUM(T115:T117)</f>
        <v>1800</v>
      </c>
      <c r="U114" s="912"/>
      <c r="V114" s="524">
        <v>0</v>
      </c>
      <c r="W114" s="524">
        <v>0</v>
      </c>
      <c r="X114" s="600">
        <v>0</v>
      </c>
      <c r="Y114" s="914">
        <f>X114/T114</f>
        <v>0</v>
      </c>
      <c r="Z114" s="524">
        <v>0</v>
      </c>
      <c r="AA114" s="524">
        <v>0</v>
      </c>
      <c r="AB114" s="600">
        <v>0</v>
      </c>
      <c r="AC114" s="914">
        <f>AB114/T114</f>
        <v>0</v>
      </c>
      <c r="AD114" s="910">
        <f>AD115+AD116</f>
        <v>2295</v>
      </c>
      <c r="AE114" s="910">
        <f>AE115+AE116</f>
        <v>7</v>
      </c>
      <c r="AF114" s="547">
        <f>AF115+AF116</f>
        <v>7</v>
      </c>
      <c r="AG114" s="914">
        <f t="shared" si="107"/>
        <v>1.1382113821138212E-2</v>
      </c>
      <c r="AH114" s="914">
        <f t="shared" si="108"/>
        <v>7.526881720430108E-3</v>
      </c>
      <c r="AI114" s="914">
        <f t="shared" si="109"/>
        <v>3.8888888888888888E-3</v>
      </c>
      <c r="AJ114" s="910">
        <f>SUM(AJ115:AJ116)</f>
        <v>2550</v>
      </c>
      <c r="AK114" s="910">
        <f>SUM(AK115:AK116)</f>
        <v>25</v>
      </c>
      <c r="AL114" s="910">
        <f>SUM(AL115:AL116)</f>
        <v>32</v>
      </c>
      <c r="AM114" s="908">
        <f t="shared" si="99"/>
        <v>5.2032520325203252E-2</v>
      </c>
      <c r="AN114" s="908">
        <f t="shared" si="100"/>
        <v>3.4408602150537634E-2</v>
      </c>
      <c r="AO114" s="908">
        <f t="shared" si="101"/>
        <v>1.7777777777777778E-2</v>
      </c>
      <c r="AP114" s="907"/>
      <c r="AQ114" s="908" t="e">
        <f t="shared" si="102"/>
        <v>#DIV/0!</v>
      </c>
      <c r="AR114" s="907"/>
      <c r="AS114" s="908" t="e">
        <f t="shared" si="103"/>
        <v>#DIV/0!</v>
      </c>
      <c r="AT114" s="866">
        <f>SUM(AT115:AT117)</f>
        <v>5661.76</v>
      </c>
      <c r="AU114" s="866">
        <f>SUM(AU115:AU117)</f>
        <v>303.25</v>
      </c>
      <c r="AV114" s="944">
        <f>SUM(AV115:AV117)</f>
        <v>458.52000000000004</v>
      </c>
      <c r="AW114" s="919">
        <f t="shared" si="112"/>
        <v>0.49308943089430896</v>
      </c>
      <c r="AX114" s="908">
        <f t="shared" si="113"/>
        <v>0.32607526881720428</v>
      </c>
      <c r="AY114" s="908">
        <f t="shared" si="114"/>
        <v>0.16847222222222222</v>
      </c>
      <c r="AZ114" s="907"/>
      <c r="BA114" s="908" t="e">
        <f t="shared" si="104"/>
        <v>#DIV/0!</v>
      </c>
      <c r="BB114" s="907"/>
      <c r="BC114" s="908" t="e">
        <f t="shared" si="105"/>
        <v>#DIV/0!</v>
      </c>
      <c r="BD114" s="189"/>
      <c r="BE114" s="189"/>
      <c r="BF114" s="189"/>
      <c r="BG114" s="189"/>
      <c r="BH114" s="189"/>
      <c r="BI114" s="189"/>
      <c r="BJ114" s="189"/>
      <c r="BK114" s="189"/>
      <c r="BL114" s="189"/>
      <c r="BM114" s="189"/>
      <c r="BN114" s="189"/>
      <c r="BO114" s="189"/>
      <c r="BP114" s="189"/>
      <c r="BQ114" s="189"/>
      <c r="BR114" s="189"/>
      <c r="BS114" s="189"/>
      <c r="BT114" s="189"/>
      <c r="BU114" s="189"/>
      <c r="BV114" s="189"/>
      <c r="BW114" s="189"/>
      <c r="BX114" s="841" t="s">
        <v>1282</v>
      </c>
    </row>
    <row r="115" spans="1:76" s="191" customFormat="1" ht="26.25" customHeight="1" x14ac:dyDescent="0.2">
      <c r="A115" s="652">
        <v>5</v>
      </c>
      <c r="B115" s="653" t="s">
        <v>981</v>
      </c>
      <c r="C115" s="509" t="s">
        <v>680</v>
      </c>
      <c r="D115" s="543" t="s">
        <v>681</v>
      </c>
      <c r="E115" s="509"/>
      <c r="F115" s="509"/>
      <c r="G115" s="509"/>
      <c r="H115" s="509"/>
      <c r="I115" s="447" t="s">
        <v>147</v>
      </c>
      <c r="J115" s="545" t="s">
        <v>236</v>
      </c>
      <c r="K115" s="545" t="s">
        <v>267</v>
      </c>
      <c r="L115" s="447" t="s">
        <v>608</v>
      </c>
      <c r="M115" s="447" t="s">
        <v>1223</v>
      </c>
      <c r="N115" s="521" t="s">
        <v>44</v>
      </c>
      <c r="O115" s="543" t="s">
        <v>474</v>
      </c>
      <c r="P115" s="545" t="s">
        <v>231</v>
      </c>
      <c r="Q115" s="545" t="s">
        <v>343</v>
      </c>
      <c r="R115" s="521">
        <v>15</v>
      </c>
      <c r="S115" s="521">
        <v>30</v>
      </c>
      <c r="T115" s="383">
        <v>55</v>
      </c>
      <c r="U115" s="383"/>
      <c r="V115" s="377">
        <v>0</v>
      </c>
      <c r="W115" s="377">
        <v>0</v>
      </c>
      <c r="X115" s="377">
        <v>0</v>
      </c>
      <c r="Y115" s="378">
        <f>X115/T115</f>
        <v>0</v>
      </c>
      <c r="Z115" s="377">
        <v>0</v>
      </c>
      <c r="AA115" s="377">
        <v>0</v>
      </c>
      <c r="AB115" s="377">
        <v>0</v>
      </c>
      <c r="AC115" s="378">
        <f>AB115/T115</f>
        <v>0</v>
      </c>
      <c r="AD115" s="911">
        <v>15</v>
      </c>
      <c r="AE115" s="911">
        <v>0</v>
      </c>
      <c r="AF115" s="911">
        <f>AE115</f>
        <v>0</v>
      </c>
      <c r="AG115" s="914">
        <f t="shared" si="107"/>
        <v>0</v>
      </c>
      <c r="AH115" s="914">
        <f t="shared" si="108"/>
        <v>0</v>
      </c>
      <c r="AI115" s="914">
        <f t="shared" si="109"/>
        <v>0</v>
      </c>
      <c r="AJ115" s="911">
        <v>15</v>
      </c>
      <c r="AK115" s="913">
        <v>0</v>
      </c>
      <c r="AL115" s="911">
        <v>6</v>
      </c>
      <c r="AM115" s="908">
        <f t="shared" si="99"/>
        <v>0.4</v>
      </c>
      <c r="AN115" s="908">
        <f t="shared" si="100"/>
        <v>0.2</v>
      </c>
      <c r="AO115" s="908">
        <f t="shared" si="101"/>
        <v>0.10909090909090909</v>
      </c>
      <c r="AP115" s="907"/>
      <c r="AQ115" s="908" t="e">
        <f t="shared" si="102"/>
        <v>#DIV/0!</v>
      </c>
      <c r="AR115" s="907"/>
      <c r="AS115" s="908" t="e">
        <f t="shared" si="103"/>
        <v>#DIV/0!</v>
      </c>
      <c r="AT115" s="868">
        <v>59.2</v>
      </c>
      <c r="AU115" s="869">
        <v>0</v>
      </c>
      <c r="AV115" s="868">
        <v>15.72</v>
      </c>
      <c r="AW115" s="874">
        <f t="shared" si="112"/>
        <v>0</v>
      </c>
      <c r="AX115" s="361">
        <f t="shared" si="113"/>
        <v>0</v>
      </c>
      <c r="AY115" s="361">
        <f t="shared" si="114"/>
        <v>0</v>
      </c>
      <c r="AZ115" s="359"/>
      <c r="BA115" s="361" t="e">
        <f t="shared" si="104"/>
        <v>#DIV/0!</v>
      </c>
      <c r="BB115" s="359"/>
      <c r="BC115" s="361" t="e">
        <f t="shared" si="105"/>
        <v>#DIV/0!</v>
      </c>
      <c r="BD115" s="909"/>
      <c r="BE115" s="909"/>
      <c r="BF115" s="909"/>
      <c r="BG115" s="909"/>
      <c r="BH115" s="909"/>
      <c r="BI115" s="909"/>
      <c r="BJ115" s="909"/>
      <c r="BK115" s="909"/>
      <c r="BL115" s="909"/>
      <c r="BM115" s="909"/>
      <c r="BN115" s="909"/>
      <c r="BO115" s="909"/>
      <c r="BP115" s="909"/>
      <c r="BQ115" s="909"/>
      <c r="BR115" s="909"/>
      <c r="BS115" s="909"/>
      <c r="BT115" s="909"/>
      <c r="BU115" s="909"/>
      <c r="BV115" s="909"/>
      <c r="BW115" s="909"/>
      <c r="BX115" s="428"/>
    </row>
    <row r="116" spans="1:76" s="191" customFormat="1" ht="149.25" customHeight="1" x14ac:dyDescent="0.2">
      <c r="A116" s="652">
        <v>5</v>
      </c>
      <c r="B116" s="653" t="s">
        <v>981</v>
      </c>
      <c r="C116" s="509" t="s">
        <v>680</v>
      </c>
      <c r="D116" s="543" t="s">
        <v>681</v>
      </c>
      <c r="E116" s="509"/>
      <c r="F116" s="509"/>
      <c r="G116" s="509"/>
      <c r="H116" s="509"/>
      <c r="I116" s="447" t="s">
        <v>149</v>
      </c>
      <c r="J116" s="545" t="s">
        <v>236</v>
      </c>
      <c r="K116" s="545" t="s">
        <v>267</v>
      </c>
      <c r="L116" s="447" t="s">
        <v>608</v>
      </c>
      <c r="M116" s="447" t="s">
        <v>1223</v>
      </c>
      <c r="N116" s="521" t="s">
        <v>44</v>
      </c>
      <c r="O116" s="543" t="s">
        <v>474</v>
      </c>
      <c r="P116" s="545" t="s">
        <v>231</v>
      </c>
      <c r="Q116" s="545" t="s">
        <v>343</v>
      </c>
      <c r="R116" s="521">
        <v>600</v>
      </c>
      <c r="S116" s="521">
        <v>900</v>
      </c>
      <c r="T116" s="383">
        <v>1590</v>
      </c>
      <c r="U116" s="383"/>
      <c r="V116" s="377">
        <v>0</v>
      </c>
      <c r="W116" s="377">
        <v>0</v>
      </c>
      <c r="X116" s="377">
        <v>0</v>
      </c>
      <c r="Y116" s="378">
        <f>X116/T116</f>
        <v>0</v>
      </c>
      <c r="Z116" s="377">
        <v>0</v>
      </c>
      <c r="AA116" s="377">
        <v>0</v>
      </c>
      <c r="AB116" s="377">
        <v>0</v>
      </c>
      <c r="AC116" s="378">
        <f>AB116/T116</f>
        <v>0</v>
      </c>
      <c r="AD116" s="911">
        <v>2280</v>
      </c>
      <c r="AE116" s="445">
        <v>7</v>
      </c>
      <c r="AF116" s="445">
        <v>7</v>
      </c>
      <c r="AG116" s="546">
        <f t="shared" si="107"/>
        <v>1.1666666666666667E-2</v>
      </c>
      <c r="AH116" s="546">
        <f t="shared" si="108"/>
        <v>7.7777777777777776E-3</v>
      </c>
      <c r="AI116" s="546">
        <f t="shared" si="109"/>
        <v>4.4025157232704401E-3</v>
      </c>
      <c r="AJ116" s="445">
        <v>2535</v>
      </c>
      <c r="AK116" s="510">
        <v>25</v>
      </c>
      <c r="AL116" s="445">
        <v>26</v>
      </c>
      <c r="AM116" s="358">
        <f t="shared" si="99"/>
        <v>4.3333333333333335E-2</v>
      </c>
      <c r="AN116" s="358">
        <f t="shared" si="100"/>
        <v>2.8888888888888888E-2</v>
      </c>
      <c r="AO116" s="358">
        <f t="shared" si="101"/>
        <v>1.6352201257861635E-2</v>
      </c>
      <c r="AP116" s="357"/>
      <c r="AQ116" s="358" t="e">
        <f t="shared" si="102"/>
        <v>#DIV/0!</v>
      </c>
      <c r="AR116" s="357"/>
      <c r="AS116" s="358" t="e">
        <f t="shared" si="103"/>
        <v>#DIV/0!</v>
      </c>
      <c r="AT116" s="1122">
        <v>5602.56</v>
      </c>
      <c r="AU116" s="869">
        <v>303.25</v>
      </c>
      <c r="AV116" s="868">
        <v>442.8</v>
      </c>
      <c r="AW116" s="874">
        <f t="shared" si="112"/>
        <v>0.50541666666666663</v>
      </c>
      <c r="AX116" s="361">
        <f t="shared" si="113"/>
        <v>0.33694444444444444</v>
      </c>
      <c r="AY116" s="361">
        <f t="shared" si="114"/>
        <v>0.19072327044025159</v>
      </c>
      <c r="AZ116" s="359"/>
      <c r="BA116" s="361" t="e">
        <f t="shared" si="104"/>
        <v>#DIV/0!</v>
      </c>
      <c r="BB116" s="359"/>
      <c r="BC116" s="361" t="e">
        <f t="shared" si="105"/>
        <v>#DIV/0!</v>
      </c>
      <c r="BD116" s="360"/>
      <c r="BE116" s="360"/>
      <c r="BF116" s="360"/>
      <c r="BG116" s="360"/>
      <c r="BH116" s="360"/>
      <c r="BI116" s="360"/>
      <c r="BJ116" s="360"/>
      <c r="BK116" s="360"/>
      <c r="BL116" s="360"/>
      <c r="BM116" s="360"/>
      <c r="BN116" s="360"/>
      <c r="BO116" s="360"/>
      <c r="BP116" s="360"/>
      <c r="BQ116" s="360"/>
      <c r="BR116" s="360"/>
      <c r="BS116" s="360"/>
      <c r="BT116" s="360"/>
      <c r="BU116" s="360"/>
      <c r="BV116" s="360"/>
      <c r="BW116" s="360"/>
      <c r="BX116" s="538" t="s">
        <v>1379</v>
      </c>
    </row>
    <row r="117" spans="1:76" s="191" customFormat="1" ht="43.5" customHeight="1" x14ac:dyDescent="0.2">
      <c r="A117" s="652">
        <v>5</v>
      </c>
      <c r="B117" s="653" t="s">
        <v>981</v>
      </c>
      <c r="C117" s="509" t="s">
        <v>680</v>
      </c>
      <c r="D117" s="543" t="s">
        <v>681</v>
      </c>
      <c r="E117" s="509"/>
      <c r="F117" s="509"/>
      <c r="G117" s="509"/>
      <c r="H117" s="509"/>
      <c r="I117" s="447" t="s">
        <v>1258</v>
      </c>
      <c r="J117" s="545" t="s">
        <v>236</v>
      </c>
      <c r="K117" s="545" t="s">
        <v>1223</v>
      </c>
      <c r="L117" s="447" t="s">
        <v>608</v>
      </c>
      <c r="M117" s="447" t="s">
        <v>1223</v>
      </c>
      <c r="N117" s="521" t="s">
        <v>1257</v>
      </c>
      <c r="O117" s="543" t="s">
        <v>474</v>
      </c>
      <c r="P117" s="545" t="s">
        <v>231</v>
      </c>
      <c r="Q117" s="545" t="s">
        <v>343</v>
      </c>
      <c r="R117" s="521">
        <v>0</v>
      </c>
      <c r="S117" s="521">
        <v>0</v>
      </c>
      <c r="T117" s="383">
        <v>155</v>
      </c>
      <c r="U117" s="383"/>
      <c r="V117" s="377">
        <v>0</v>
      </c>
      <c r="W117" s="377">
        <v>0</v>
      </c>
      <c r="X117" s="377"/>
      <c r="Y117" s="378"/>
      <c r="Z117" s="377">
        <v>0</v>
      </c>
      <c r="AA117" s="377">
        <v>0</v>
      </c>
      <c r="AB117" s="377">
        <v>0</v>
      </c>
      <c r="AC117" s="378">
        <f>AB117/T117</f>
        <v>0</v>
      </c>
      <c r="AD117" s="911">
        <v>0</v>
      </c>
      <c r="AE117" s="911">
        <v>0</v>
      </c>
      <c r="AF117" s="911">
        <v>0</v>
      </c>
      <c r="AG117" s="914" t="e">
        <f t="shared" si="107"/>
        <v>#DIV/0!</v>
      </c>
      <c r="AH117" s="914" t="e">
        <f t="shared" si="108"/>
        <v>#DIV/0!</v>
      </c>
      <c r="AI117" s="914">
        <f t="shared" si="109"/>
        <v>0</v>
      </c>
      <c r="AJ117" s="911"/>
      <c r="AK117" s="547"/>
      <c r="AL117" s="911"/>
      <c r="AM117" s="908" t="e">
        <f t="shared" si="99"/>
        <v>#DIV/0!</v>
      </c>
      <c r="AN117" s="908" t="e">
        <f t="shared" si="100"/>
        <v>#DIV/0!</v>
      </c>
      <c r="AO117" s="908">
        <f t="shared" si="101"/>
        <v>0</v>
      </c>
      <c r="AP117" s="907"/>
      <c r="AQ117" s="908"/>
      <c r="AR117" s="907"/>
      <c r="AS117" s="908"/>
      <c r="AT117" s="868">
        <v>0</v>
      </c>
      <c r="AU117" s="869">
        <v>0</v>
      </c>
      <c r="AV117" s="868">
        <v>0</v>
      </c>
      <c r="AW117" s="874" t="e">
        <f t="shared" si="112"/>
        <v>#DIV/0!</v>
      </c>
      <c r="AX117" s="361" t="e">
        <f t="shared" si="113"/>
        <v>#DIV/0!</v>
      </c>
      <c r="AY117" s="361">
        <f t="shared" si="114"/>
        <v>0</v>
      </c>
      <c r="AZ117" s="359"/>
      <c r="BA117" s="361" t="e">
        <f t="shared" si="104"/>
        <v>#DIV/0!</v>
      </c>
      <c r="BB117" s="359"/>
      <c r="BC117" s="361" t="e">
        <f t="shared" si="105"/>
        <v>#DIV/0!</v>
      </c>
      <c r="BD117" s="909"/>
      <c r="BE117" s="909"/>
      <c r="BF117" s="909"/>
      <c r="BG117" s="909"/>
      <c r="BH117" s="909"/>
      <c r="BI117" s="909"/>
      <c r="BJ117" s="909"/>
      <c r="BK117" s="909"/>
      <c r="BL117" s="909"/>
      <c r="BM117" s="909"/>
      <c r="BN117" s="909"/>
      <c r="BO117" s="909"/>
      <c r="BP117" s="909"/>
      <c r="BQ117" s="909"/>
      <c r="BR117" s="909"/>
      <c r="BS117" s="909"/>
      <c r="BT117" s="909"/>
      <c r="BU117" s="909"/>
      <c r="BV117" s="909"/>
      <c r="BW117" s="909"/>
      <c r="BX117" s="538" t="s">
        <v>1314</v>
      </c>
    </row>
    <row r="118" spans="1:76" s="191" customFormat="1" ht="64.5" customHeight="1" x14ac:dyDescent="0.2">
      <c r="A118" s="580">
        <v>5</v>
      </c>
      <c r="B118" s="173" t="s">
        <v>981</v>
      </c>
      <c r="C118" s="502" t="s">
        <v>680</v>
      </c>
      <c r="D118" s="502" t="s">
        <v>681</v>
      </c>
      <c r="E118" s="502"/>
      <c r="F118" s="502"/>
      <c r="G118" s="649"/>
      <c r="H118" s="649"/>
      <c r="I118" s="593" t="s">
        <v>148</v>
      </c>
      <c r="J118" s="594" t="s">
        <v>236</v>
      </c>
      <c r="K118" s="594" t="s">
        <v>267</v>
      </c>
      <c r="L118" s="446" t="s">
        <v>609</v>
      </c>
      <c r="M118" s="446"/>
      <c r="N118" s="520" t="s">
        <v>1235</v>
      </c>
      <c r="O118" s="502" t="s">
        <v>372</v>
      </c>
      <c r="P118" s="594" t="s">
        <v>231</v>
      </c>
      <c r="Q118" s="576" t="s">
        <v>343</v>
      </c>
      <c r="R118" s="597">
        <v>75</v>
      </c>
      <c r="S118" s="597">
        <v>75</v>
      </c>
      <c r="T118" s="437">
        <v>75</v>
      </c>
      <c r="U118" s="455">
        <v>11100000</v>
      </c>
      <c r="V118" s="524">
        <v>0</v>
      </c>
      <c r="W118" s="524">
        <v>0</v>
      </c>
      <c r="X118" s="600">
        <v>0</v>
      </c>
      <c r="Y118" s="546">
        <f>X118/T118</f>
        <v>0</v>
      </c>
      <c r="Z118" s="524">
        <v>145</v>
      </c>
      <c r="AA118" s="524">
        <v>145</v>
      </c>
      <c r="AB118" s="600">
        <v>145</v>
      </c>
      <c r="AC118" s="546">
        <f>AB118/T118</f>
        <v>1.9333333333333333</v>
      </c>
      <c r="AD118" s="443">
        <v>145</v>
      </c>
      <c r="AE118" s="443">
        <v>145</v>
      </c>
      <c r="AF118" s="547">
        <f>AE118</f>
        <v>145</v>
      </c>
      <c r="AG118" s="546">
        <f t="shared" si="107"/>
        <v>1.9333333333333333</v>
      </c>
      <c r="AH118" s="546">
        <f t="shared" si="108"/>
        <v>1.9333333333333333</v>
      </c>
      <c r="AI118" s="546">
        <f t="shared" si="109"/>
        <v>1.9333333333333333</v>
      </c>
      <c r="AJ118" s="443">
        <v>145</v>
      </c>
      <c r="AK118" s="443">
        <v>145</v>
      </c>
      <c r="AL118" s="443">
        <v>145</v>
      </c>
      <c r="AM118" s="358">
        <f t="shared" si="99"/>
        <v>1.9333333333333333</v>
      </c>
      <c r="AN118" s="358">
        <f t="shared" si="100"/>
        <v>1.9333333333333333</v>
      </c>
      <c r="AO118" s="358">
        <f t="shared" si="101"/>
        <v>1.9333333333333333</v>
      </c>
      <c r="AP118" s="357">
        <v>4428247.87</v>
      </c>
      <c r="AQ118" s="358">
        <f t="shared" ref="AQ118:AQ149" si="115">AP118/U118</f>
        <v>0.39894124954954957</v>
      </c>
      <c r="AR118" s="357">
        <v>2148663.2200000002</v>
      </c>
      <c r="AS118" s="358">
        <f t="shared" ref="AS118:AS149" si="116">AR118/U118</f>
        <v>0.19357326306306308</v>
      </c>
      <c r="AT118" s="524">
        <v>145</v>
      </c>
      <c r="AU118" s="189">
        <v>145</v>
      </c>
      <c r="AV118" s="907">
        <v>145</v>
      </c>
      <c r="AW118" s="809">
        <f t="shared" si="112"/>
        <v>1.9333333333333333</v>
      </c>
      <c r="AX118" s="358">
        <f t="shared" si="113"/>
        <v>1.9333333333333333</v>
      </c>
      <c r="AY118" s="1165">
        <f t="shared" si="114"/>
        <v>1.9333333333333333</v>
      </c>
      <c r="AZ118" s="357">
        <v>4979550.2300000004</v>
      </c>
      <c r="BA118" s="358">
        <f t="shared" si="104"/>
        <v>0.44860812882882889</v>
      </c>
      <c r="BB118" s="357">
        <v>3491193.27</v>
      </c>
      <c r="BC118" s="358">
        <f t="shared" si="105"/>
        <v>0.31452191621621622</v>
      </c>
      <c r="BD118" s="189"/>
      <c r="BE118" s="189"/>
      <c r="BF118" s="189"/>
      <c r="BG118" s="189"/>
      <c r="BH118" s="189"/>
      <c r="BI118" s="189"/>
      <c r="BJ118" s="189"/>
      <c r="BK118" s="189"/>
      <c r="BL118" s="189"/>
      <c r="BM118" s="189"/>
      <c r="BN118" s="189"/>
      <c r="BO118" s="189"/>
      <c r="BP118" s="189"/>
      <c r="BQ118" s="189"/>
      <c r="BR118" s="189"/>
      <c r="BS118" s="189"/>
      <c r="BT118" s="189"/>
      <c r="BU118" s="189"/>
      <c r="BV118" s="189"/>
      <c r="BW118" s="189"/>
      <c r="BX118" s="841" t="s">
        <v>1426</v>
      </c>
    </row>
    <row r="119" spans="1:76" s="191" customFormat="1" ht="29.25" customHeight="1" x14ac:dyDescent="0.2">
      <c r="A119" s="937">
        <v>5</v>
      </c>
      <c r="B119" s="1028" t="s">
        <v>981</v>
      </c>
      <c r="C119" s="689" t="s">
        <v>680</v>
      </c>
      <c r="D119" s="689" t="s">
        <v>681</v>
      </c>
      <c r="E119" s="689"/>
      <c r="F119" s="689"/>
      <c r="G119" s="689"/>
      <c r="H119" s="689"/>
      <c r="I119" s="915" t="s">
        <v>148</v>
      </c>
      <c r="J119" s="916" t="s">
        <v>236</v>
      </c>
      <c r="K119" s="916" t="s">
        <v>268</v>
      </c>
      <c r="L119" s="798" t="s">
        <v>290</v>
      </c>
      <c r="M119" s="798"/>
      <c r="N119" s="972" t="s">
        <v>1259</v>
      </c>
      <c r="O119" s="1030" t="s">
        <v>1266</v>
      </c>
      <c r="P119" s="799" t="s">
        <v>231</v>
      </c>
      <c r="Q119" s="799" t="s">
        <v>343</v>
      </c>
      <c r="R119" s="972">
        <v>350</v>
      </c>
      <c r="S119" s="972">
        <v>400</v>
      </c>
      <c r="T119" s="803">
        <v>450</v>
      </c>
      <c r="U119" s="803"/>
      <c r="V119" s="805"/>
      <c r="W119" s="805"/>
      <c r="X119" s="805"/>
      <c r="Y119" s="806"/>
      <c r="Z119" s="805"/>
      <c r="AA119" s="805"/>
      <c r="AB119" s="805"/>
      <c r="AC119" s="806"/>
      <c r="AD119" s="808"/>
      <c r="AE119" s="808"/>
      <c r="AF119" s="808"/>
      <c r="AG119" s="806"/>
      <c r="AH119" s="806"/>
      <c r="AI119" s="806"/>
      <c r="AJ119" s="808"/>
      <c r="AK119" s="808"/>
      <c r="AL119" s="808"/>
      <c r="AM119" s="908">
        <f t="shared" si="99"/>
        <v>0</v>
      </c>
      <c r="AN119" s="908">
        <f t="shared" si="100"/>
        <v>0</v>
      </c>
      <c r="AO119" s="908">
        <f t="shared" si="101"/>
        <v>0</v>
      </c>
      <c r="AP119" s="890"/>
      <c r="AQ119" s="908" t="e">
        <f t="shared" si="115"/>
        <v>#DIV/0!</v>
      </c>
      <c r="AR119" s="890"/>
      <c r="AS119" s="908" t="e">
        <f t="shared" si="116"/>
        <v>#DIV/0!</v>
      </c>
      <c r="AT119" s="811">
        <v>4213</v>
      </c>
      <c r="AU119" s="811">
        <v>2378</v>
      </c>
      <c r="AV119" s="890">
        <v>4347</v>
      </c>
      <c r="AW119" s="919">
        <f>AV119/R119</f>
        <v>12.42</v>
      </c>
      <c r="AX119" s="908">
        <f>AV119/S119</f>
        <v>10.8675</v>
      </c>
      <c r="AY119" s="908">
        <f>AV119/T119</f>
        <v>9.66</v>
      </c>
      <c r="AZ119" s="907"/>
      <c r="BA119" s="908" t="e">
        <f t="shared" si="104"/>
        <v>#DIV/0!</v>
      </c>
      <c r="BB119" s="907"/>
      <c r="BC119" s="908" t="e">
        <f t="shared" si="105"/>
        <v>#DIV/0!</v>
      </c>
      <c r="BD119" s="811"/>
      <c r="BE119" s="811"/>
      <c r="BF119" s="811"/>
      <c r="BG119" s="811"/>
      <c r="BH119" s="811"/>
      <c r="BI119" s="811"/>
      <c r="BJ119" s="811"/>
      <c r="BK119" s="811"/>
      <c r="BL119" s="811"/>
      <c r="BM119" s="811"/>
      <c r="BN119" s="811"/>
      <c r="BO119" s="811"/>
      <c r="BP119" s="811"/>
      <c r="BQ119" s="811"/>
      <c r="BR119" s="811"/>
      <c r="BS119" s="811"/>
      <c r="BT119" s="811"/>
      <c r="BU119" s="811"/>
      <c r="BV119" s="811"/>
      <c r="BW119" s="811"/>
      <c r="BX119" s="1031" t="s">
        <v>1242</v>
      </c>
    </row>
    <row r="120" spans="1:76" s="191" customFormat="1" ht="30" customHeight="1" x14ac:dyDescent="0.2">
      <c r="A120" s="937">
        <v>5</v>
      </c>
      <c r="B120" s="1028" t="s">
        <v>981</v>
      </c>
      <c r="C120" s="689" t="s">
        <v>680</v>
      </c>
      <c r="D120" s="689" t="s">
        <v>681</v>
      </c>
      <c r="E120" s="689"/>
      <c r="F120" s="689"/>
      <c r="G120" s="689"/>
      <c r="H120" s="689"/>
      <c r="I120" s="915" t="s">
        <v>148</v>
      </c>
      <c r="J120" s="916" t="s">
        <v>236</v>
      </c>
      <c r="K120" s="916" t="s">
        <v>268</v>
      </c>
      <c r="L120" s="798" t="s">
        <v>290</v>
      </c>
      <c r="M120" s="798"/>
      <c r="N120" s="972" t="s">
        <v>1260</v>
      </c>
      <c r="O120" s="1030" t="s">
        <v>1267</v>
      </c>
      <c r="P120" s="799" t="s">
        <v>231</v>
      </c>
      <c r="Q120" s="799" t="s">
        <v>343</v>
      </c>
      <c r="R120" s="972">
        <v>65</v>
      </c>
      <c r="S120" s="972">
        <v>70</v>
      </c>
      <c r="T120" s="803">
        <v>75</v>
      </c>
      <c r="U120" s="803"/>
      <c r="V120" s="805"/>
      <c r="W120" s="805"/>
      <c r="X120" s="805"/>
      <c r="Y120" s="806"/>
      <c r="Z120" s="805"/>
      <c r="AA120" s="805"/>
      <c r="AB120" s="805"/>
      <c r="AC120" s="806"/>
      <c r="AD120" s="808"/>
      <c r="AE120" s="808"/>
      <c r="AF120" s="808"/>
      <c r="AG120" s="806"/>
      <c r="AH120" s="806"/>
      <c r="AI120" s="806"/>
      <c r="AJ120" s="808"/>
      <c r="AK120" s="808"/>
      <c r="AL120" s="808"/>
      <c r="AM120" s="908">
        <f t="shared" si="99"/>
        <v>0</v>
      </c>
      <c r="AN120" s="908">
        <f t="shared" si="100"/>
        <v>0</v>
      </c>
      <c r="AO120" s="908">
        <f t="shared" si="101"/>
        <v>0</v>
      </c>
      <c r="AP120" s="890"/>
      <c r="AQ120" s="908" t="e">
        <f t="shared" si="115"/>
        <v>#DIV/0!</v>
      </c>
      <c r="AR120" s="890"/>
      <c r="AS120" s="908" t="e">
        <f t="shared" si="116"/>
        <v>#DIV/0!</v>
      </c>
      <c r="AT120" s="811">
        <v>511</v>
      </c>
      <c r="AU120" s="811">
        <v>404</v>
      </c>
      <c r="AV120" s="890">
        <v>694</v>
      </c>
      <c r="AW120" s="919">
        <f>AV120/R120</f>
        <v>10.676923076923076</v>
      </c>
      <c r="AX120" s="908">
        <f>AV120/S120</f>
        <v>9.9142857142857146</v>
      </c>
      <c r="AY120" s="908">
        <f>AV120/T120</f>
        <v>9.2533333333333339</v>
      </c>
      <c r="AZ120" s="907"/>
      <c r="BA120" s="908" t="e">
        <f t="shared" si="104"/>
        <v>#DIV/0!</v>
      </c>
      <c r="BB120" s="907"/>
      <c r="BC120" s="908" t="e">
        <f t="shared" si="105"/>
        <v>#DIV/0!</v>
      </c>
      <c r="BD120" s="811"/>
      <c r="BE120" s="811"/>
      <c r="BF120" s="811"/>
      <c r="BG120" s="811"/>
      <c r="BH120" s="811"/>
      <c r="BI120" s="811"/>
      <c r="BJ120" s="811"/>
      <c r="BK120" s="811"/>
      <c r="BL120" s="811"/>
      <c r="BM120" s="811"/>
      <c r="BN120" s="811"/>
      <c r="BO120" s="811"/>
      <c r="BP120" s="811"/>
      <c r="BQ120" s="811"/>
      <c r="BR120" s="811"/>
      <c r="BS120" s="811"/>
      <c r="BT120" s="811"/>
      <c r="BU120" s="811"/>
      <c r="BV120" s="811"/>
      <c r="BW120" s="811"/>
      <c r="BX120" s="1031" t="s">
        <v>1242</v>
      </c>
    </row>
    <row r="121" spans="1:76" s="191" customFormat="1" ht="43.5" customHeight="1" thickBot="1" x14ac:dyDescent="0.25">
      <c r="A121" s="221">
        <v>5</v>
      </c>
      <c r="B121" s="222" t="s">
        <v>981</v>
      </c>
      <c r="C121" s="592" t="s">
        <v>680</v>
      </c>
      <c r="D121" s="592" t="s">
        <v>681</v>
      </c>
      <c r="E121" s="592"/>
      <c r="F121" s="592"/>
      <c r="G121" s="654"/>
      <c r="H121" s="654"/>
      <c r="I121" s="636" t="s">
        <v>150</v>
      </c>
      <c r="J121" s="614" t="s">
        <v>236</v>
      </c>
      <c r="K121" s="614" t="s">
        <v>268</v>
      </c>
      <c r="L121" s="637" t="s">
        <v>610</v>
      </c>
      <c r="M121" s="637"/>
      <c r="N121" s="522" t="s">
        <v>48</v>
      </c>
      <c r="O121" s="592" t="s">
        <v>414</v>
      </c>
      <c r="P121" s="614" t="s">
        <v>231</v>
      </c>
      <c r="Q121" s="634" t="s">
        <v>343</v>
      </c>
      <c r="R121" s="638">
        <v>10</v>
      </c>
      <c r="S121" s="638">
        <v>20</v>
      </c>
      <c r="T121" s="826">
        <v>30</v>
      </c>
      <c r="U121" s="583">
        <v>15600000</v>
      </c>
      <c r="V121" s="584">
        <v>0</v>
      </c>
      <c r="W121" s="584">
        <v>0</v>
      </c>
      <c r="X121" s="602">
        <v>0</v>
      </c>
      <c r="Y121" s="577">
        <f>X121/T121</f>
        <v>0</v>
      </c>
      <c r="Z121" s="584">
        <v>0</v>
      </c>
      <c r="AA121" s="584">
        <v>0</v>
      </c>
      <c r="AB121" s="602">
        <v>0</v>
      </c>
      <c r="AC121" s="577">
        <f t="shared" ref="AC121:AC139" si="117">AB121/T121</f>
        <v>0</v>
      </c>
      <c r="AD121" s="536">
        <v>23</v>
      </c>
      <c r="AE121" s="536">
        <v>0</v>
      </c>
      <c r="AF121" s="578">
        <f>AE121</f>
        <v>0</v>
      </c>
      <c r="AG121" s="577">
        <f t="shared" ref="AG121:AG152" si="118">AF121/R121</f>
        <v>0</v>
      </c>
      <c r="AH121" s="577">
        <f t="shared" ref="AH121:AH152" si="119">AF121/S121</f>
        <v>0</v>
      </c>
      <c r="AI121" s="577">
        <f t="shared" ref="AI121:AI152" si="120">AF121/T121</f>
        <v>0</v>
      </c>
      <c r="AJ121" s="536">
        <v>30</v>
      </c>
      <c r="AK121" s="371">
        <v>2</v>
      </c>
      <c r="AL121" s="371">
        <v>4</v>
      </c>
      <c r="AM121" s="456">
        <f t="shared" si="99"/>
        <v>0.4</v>
      </c>
      <c r="AN121" s="456">
        <f t="shared" si="100"/>
        <v>0.2</v>
      </c>
      <c r="AO121" s="456">
        <f t="shared" si="101"/>
        <v>0.13333333333333333</v>
      </c>
      <c r="AP121" s="888">
        <v>11321386.560000001</v>
      </c>
      <c r="AQ121" s="456">
        <f t="shared" si="115"/>
        <v>0.72572990769230772</v>
      </c>
      <c r="AR121" s="888">
        <v>3871980.23</v>
      </c>
      <c r="AS121" s="456">
        <f t="shared" si="116"/>
        <v>0.2482038608974359</v>
      </c>
      <c r="AT121" s="372">
        <v>54</v>
      </c>
      <c r="AU121" s="942">
        <v>14</v>
      </c>
      <c r="AV121" s="371">
        <v>35</v>
      </c>
      <c r="AW121" s="456">
        <f>AV121/R121</f>
        <v>3.5</v>
      </c>
      <c r="AX121" s="456">
        <f>AV121/S121</f>
        <v>1.75</v>
      </c>
      <c r="AY121" s="1168">
        <f>AV121/T121</f>
        <v>1.1666666666666667</v>
      </c>
      <c r="AZ121" s="888">
        <v>15239869.07</v>
      </c>
      <c r="BA121" s="456">
        <f t="shared" si="104"/>
        <v>0.97691468397435899</v>
      </c>
      <c r="BB121" s="888">
        <v>8644451.8800000008</v>
      </c>
      <c r="BC121" s="456">
        <f t="shared" si="105"/>
        <v>0.55413153076923083</v>
      </c>
      <c r="BD121" s="372"/>
      <c r="BE121" s="372"/>
      <c r="BF121" s="372"/>
      <c r="BG121" s="372"/>
      <c r="BH121" s="372"/>
      <c r="BI121" s="372"/>
      <c r="BJ121" s="372"/>
      <c r="BK121" s="372"/>
      <c r="BL121" s="372"/>
      <c r="BM121" s="372"/>
      <c r="BN121" s="372"/>
      <c r="BO121" s="372"/>
      <c r="BP121" s="372"/>
      <c r="BQ121" s="372"/>
      <c r="BR121" s="372"/>
      <c r="BS121" s="372"/>
      <c r="BT121" s="372"/>
      <c r="BU121" s="372"/>
      <c r="BV121" s="372"/>
      <c r="BW121" s="372"/>
      <c r="BX121" s="1172"/>
    </row>
    <row r="122" spans="1:76" s="191" customFormat="1" ht="55.5" customHeight="1" x14ac:dyDescent="0.2">
      <c r="A122" s="639">
        <v>6</v>
      </c>
      <c r="B122" s="220" t="s">
        <v>987</v>
      </c>
      <c r="C122" s="501" t="s">
        <v>685</v>
      </c>
      <c r="D122" s="501" t="s">
        <v>686</v>
      </c>
      <c r="E122" s="647" t="s">
        <v>254</v>
      </c>
      <c r="F122" s="220" t="s">
        <v>579</v>
      </c>
      <c r="G122" s="549"/>
      <c r="H122" s="549"/>
      <c r="I122" s="642" t="s">
        <v>151</v>
      </c>
      <c r="J122" s="595" t="s">
        <v>234</v>
      </c>
      <c r="K122" s="595" t="s">
        <v>267</v>
      </c>
      <c r="L122" s="643" t="s">
        <v>617</v>
      </c>
      <c r="M122" s="643"/>
      <c r="N122" s="552" t="s">
        <v>219</v>
      </c>
      <c r="O122" s="501" t="s">
        <v>988</v>
      </c>
      <c r="P122" s="595" t="s">
        <v>49</v>
      </c>
      <c r="Q122" s="641" t="s">
        <v>290</v>
      </c>
      <c r="R122" s="460">
        <v>10800</v>
      </c>
      <c r="S122" s="460">
        <v>17000</v>
      </c>
      <c r="T122" s="792">
        <v>17000</v>
      </c>
      <c r="U122" s="460">
        <v>119500000</v>
      </c>
      <c r="V122" s="581">
        <v>0</v>
      </c>
      <c r="W122" s="581">
        <v>0</v>
      </c>
      <c r="X122" s="601">
        <v>0</v>
      </c>
      <c r="Y122" s="582">
        <f>X122/T122</f>
        <v>0</v>
      </c>
      <c r="Z122" s="581">
        <v>506</v>
      </c>
      <c r="AA122" s="581">
        <v>42</v>
      </c>
      <c r="AB122" s="601">
        <v>0</v>
      </c>
      <c r="AC122" s="582">
        <f t="shared" si="117"/>
        <v>0</v>
      </c>
      <c r="AD122" s="441">
        <v>3956</v>
      </c>
      <c r="AE122" s="441">
        <v>833</v>
      </c>
      <c r="AF122" s="604">
        <f>AE122</f>
        <v>833</v>
      </c>
      <c r="AG122" s="582">
        <f t="shared" si="118"/>
        <v>7.7129629629629631E-2</v>
      </c>
      <c r="AH122" s="582">
        <f t="shared" si="119"/>
        <v>4.9000000000000002E-2</v>
      </c>
      <c r="AI122" s="582">
        <f t="shared" si="120"/>
        <v>4.9000000000000002E-2</v>
      </c>
      <c r="AJ122" s="441">
        <v>9247</v>
      </c>
      <c r="AK122" s="441">
        <v>3847</v>
      </c>
      <c r="AL122" s="441">
        <v>5489.7</v>
      </c>
      <c r="AM122" s="582">
        <f t="shared" si="99"/>
        <v>0.50830555555555557</v>
      </c>
      <c r="AN122" s="582">
        <f t="shared" si="100"/>
        <v>0.32292352941176472</v>
      </c>
      <c r="AO122" s="457">
        <f t="shared" si="101"/>
        <v>0.32292352941176472</v>
      </c>
      <c r="AP122" s="889">
        <v>57259472.240000002</v>
      </c>
      <c r="AQ122" s="457">
        <f t="shared" si="115"/>
        <v>0.47915876351464437</v>
      </c>
      <c r="AR122" s="889">
        <v>27279471.629999999</v>
      </c>
      <c r="AS122" s="457">
        <f t="shared" si="116"/>
        <v>0.22828009732217572</v>
      </c>
      <c r="AT122" s="627">
        <v>14491</v>
      </c>
      <c r="AU122" s="627">
        <v>8472</v>
      </c>
      <c r="AV122" s="946">
        <v>8745</v>
      </c>
      <c r="AW122" s="919">
        <f>AU122/R122</f>
        <v>0.7844444444444445</v>
      </c>
      <c r="AX122" s="908">
        <f>AU122/S122</f>
        <v>0.49835294117647061</v>
      </c>
      <c r="AY122" s="908">
        <f>AU122/T122</f>
        <v>0.49835294117647061</v>
      </c>
      <c r="AZ122" s="604">
        <v>95862326.060000002</v>
      </c>
      <c r="BA122" s="908">
        <f t="shared" si="104"/>
        <v>0.80219519715481169</v>
      </c>
      <c r="BB122" s="604">
        <v>67808380.269999996</v>
      </c>
      <c r="BC122" s="908">
        <f t="shared" si="105"/>
        <v>0.56743414451882845</v>
      </c>
      <c r="BD122" s="369"/>
      <c r="BE122" s="369"/>
      <c r="BF122" s="369"/>
      <c r="BG122" s="369"/>
      <c r="BH122" s="369"/>
      <c r="BI122" s="369"/>
      <c r="BJ122" s="369"/>
      <c r="BK122" s="369"/>
      <c r="BL122" s="369"/>
      <c r="BM122" s="369"/>
      <c r="BN122" s="369"/>
      <c r="BO122" s="369"/>
      <c r="BP122" s="369"/>
      <c r="BQ122" s="369"/>
      <c r="BR122" s="369"/>
      <c r="BS122" s="369"/>
      <c r="BT122" s="369"/>
      <c r="BU122" s="369"/>
      <c r="BV122" s="369"/>
      <c r="BW122" s="369"/>
      <c r="BX122" s="1069" t="s">
        <v>1430</v>
      </c>
    </row>
    <row r="123" spans="1:76" s="191" customFormat="1" ht="27" customHeight="1" x14ac:dyDescent="0.2">
      <c r="A123" s="580">
        <v>6</v>
      </c>
      <c r="B123" s="905" t="s">
        <v>987</v>
      </c>
      <c r="C123" s="502" t="s">
        <v>685</v>
      </c>
      <c r="D123" s="502" t="s">
        <v>686</v>
      </c>
      <c r="E123" s="648" t="s">
        <v>254</v>
      </c>
      <c r="F123" s="905" t="s">
        <v>579</v>
      </c>
      <c r="G123" s="649"/>
      <c r="H123" s="649"/>
      <c r="I123" s="915" t="s">
        <v>153</v>
      </c>
      <c r="J123" s="916" t="s">
        <v>234</v>
      </c>
      <c r="K123" s="916" t="s">
        <v>268</v>
      </c>
      <c r="L123" s="446" t="s">
        <v>619</v>
      </c>
      <c r="M123" s="446"/>
      <c r="N123" s="1048" t="s">
        <v>52</v>
      </c>
      <c r="O123" s="502" t="s">
        <v>478</v>
      </c>
      <c r="P123" s="916" t="s">
        <v>49</v>
      </c>
      <c r="Q123" s="576" t="s">
        <v>290</v>
      </c>
      <c r="R123" s="655" t="s">
        <v>634</v>
      </c>
      <c r="S123" s="655" t="s">
        <v>622</v>
      </c>
      <c r="T123" s="910" t="s">
        <v>479</v>
      </c>
      <c r="U123" s="547">
        <v>27500000</v>
      </c>
      <c r="V123" s="524">
        <v>0</v>
      </c>
      <c r="W123" s="524">
        <v>0</v>
      </c>
      <c r="X123" s="600">
        <v>0</v>
      </c>
      <c r="Y123" s="914">
        <f>X123/T123</f>
        <v>0</v>
      </c>
      <c r="Z123" s="524">
        <v>0</v>
      </c>
      <c r="AA123" s="524">
        <v>0</v>
      </c>
      <c r="AB123" s="600">
        <v>0</v>
      </c>
      <c r="AC123" s="914">
        <f t="shared" si="117"/>
        <v>0</v>
      </c>
      <c r="AD123" s="910">
        <v>46</v>
      </c>
      <c r="AE123" s="440">
        <v>1.37</v>
      </c>
      <c r="AF123" s="605">
        <f>AE123</f>
        <v>1.37</v>
      </c>
      <c r="AG123" s="914">
        <f t="shared" si="118"/>
        <v>1.7125000000000001E-2</v>
      </c>
      <c r="AH123" s="914">
        <f t="shared" si="119"/>
        <v>1.2454545454545456E-2</v>
      </c>
      <c r="AI123" s="914">
        <f t="shared" si="120"/>
        <v>9.9636363636363637E-3</v>
      </c>
      <c r="AJ123" s="192">
        <v>87.97</v>
      </c>
      <c r="AK123" s="192">
        <v>8.66</v>
      </c>
      <c r="AL123" s="192">
        <v>19.690000000000001</v>
      </c>
      <c r="AM123" s="908">
        <f t="shared" si="99"/>
        <v>0.24612500000000001</v>
      </c>
      <c r="AN123" s="908">
        <f t="shared" si="100"/>
        <v>0.17900000000000002</v>
      </c>
      <c r="AO123" s="908">
        <f t="shared" si="101"/>
        <v>0.14320000000000002</v>
      </c>
      <c r="AP123" s="907">
        <v>13274247.08</v>
      </c>
      <c r="AQ123" s="908">
        <f t="shared" si="115"/>
        <v>0.48269989381818185</v>
      </c>
      <c r="AR123" s="907">
        <v>3976763.83</v>
      </c>
      <c r="AS123" s="908">
        <f t="shared" si="116"/>
        <v>0.14460959381818181</v>
      </c>
      <c r="AT123" s="573">
        <v>126.95</v>
      </c>
      <c r="AU123" s="946">
        <v>30.79</v>
      </c>
      <c r="AV123" s="903">
        <v>60.71</v>
      </c>
      <c r="AW123" s="919">
        <f t="shared" ref="AW123:AW132" si="121">AV123/R123</f>
        <v>0.75887499999999997</v>
      </c>
      <c r="AX123" s="908">
        <f>AV123/S123</f>
        <v>0.5519090909090909</v>
      </c>
      <c r="AY123" s="908">
        <f t="shared" ref="AY123:AY135" si="122">AV123/T123</f>
        <v>0.44152727272727271</v>
      </c>
      <c r="AZ123" s="907">
        <v>19947592.280000001</v>
      </c>
      <c r="BA123" s="908">
        <f t="shared" si="104"/>
        <v>0.72536699199999999</v>
      </c>
      <c r="BB123" s="907">
        <v>8738637.9399999995</v>
      </c>
      <c r="BC123" s="908">
        <f t="shared" si="105"/>
        <v>0.31776865236363633</v>
      </c>
      <c r="BD123" s="189"/>
      <c r="BE123" s="189"/>
      <c r="BF123" s="189"/>
      <c r="BG123" s="189"/>
      <c r="BH123" s="189"/>
      <c r="BI123" s="189"/>
      <c r="BJ123" s="189"/>
      <c r="BK123" s="189"/>
      <c r="BL123" s="189"/>
      <c r="BM123" s="189"/>
      <c r="BN123" s="189"/>
      <c r="BO123" s="189"/>
      <c r="BP123" s="189"/>
      <c r="BQ123" s="189"/>
      <c r="BR123" s="189"/>
      <c r="BS123" s="189"/>
      <c r="BT123" s="189"/>
      <c r="BU123" s="189"/>
      <c r="BV123" s="189"/>
      <c r="BW123" s="189"/>
      <c r="BX123" s="426"/>
    </row>
    <row r="124" spans="1:76" s="191" customFormat="1" ht="30" customHeight="1" x14ac:dyDescent="0.2">
      <c r="A124" s="580">
        <v>6</v>
      </c>
      <c r="B124" s="905" t="s">
        <v>987</v>
      </c>
      <c r="C124" s="502" t="s">
        <v>685</v>
      </c>
      <c r="D124" s="502" t="s">
        <v>686</v>
      </c>
      <c r="E124" s="648" t="s">
        <v>254</v>
      </c>
      <c r="F124" s="905" t="s">
        <v>579</v>
      </c>
      <c r="G124" s="649"/>
      <c r="H124" s="649"/>
      <c r="I124" s="915" t="s">
        <v>152</v>
      </c>
      <c r="J124" s="916" t="s">
        <v>234</v>
      </c>
      <c r="K124" s="916" t="s">
        <v>268</v>
      </c>
      <c r="L124" s="446" t="s">
        <v>620</v>
      </c>
      <c r="M124" s="446"/>
      <c r="N124" s="1048" t="s">
        <v>51</v>
      </c>
      <c r="O124" s="502" t="s">
        <v>480</v>
      </c>
      <c r="P124" s="916" t="s">
        <v>49</v>
      </c>
      <c r="Q124" s="576" t="s">
        <v>290</v>
      </c>
      <c r="R124" s="600" t="s">
        <v>1152</v>
      </c>
      <c r="S124" s="600" t="s">
        <v>603</v>
      </c>
      <c r="T124" s="524">
        <v>150</v>
      </c>
      <c r="U124" s="547">
        <v>28000000</v>
      </c>
      <c r="V124" s="524">
        <v>0</v>
      </c>
      <c r="W124" s="524">
        <v>0</v>
      </c>
      <c r="X124" s="600">
        <v>0</v>
      </c>
      <c r="Y124" s="914">
        <f>X124/T124</f>
        <v>0</v>
      </c>
      <c r="Z124" s="524">
        <v>0</v>
      </c>
      <c r="AA124" s="524">
        <v>0</v>
      </c>
      <c r="AB124" s="600">
        <v>0</v>
      </c>
      <c r="AC124" s="914">
        <f t="shared" si="117"/>
        <v>0</v>
      </c>
      <c r="AD124" s="440">
        <v>18.89</v>
      </c>
      <c r="AE124" s="440">
        <v>1.9</v>
      </c>
      <c r="AF124" s="605">
        <f>AE124</f>
        <v>1.9</v>
      </c>
      <c r="AG124" s="914">
        <f t="shared" si="118"/>
        <v>4.4186046511627906E-2</v>
      </c>
      <c r="AH124" s="914">
        <f t="shared" si="119"/>
        <v>2.923076923076923E-2</v>
      </c>
      <c r="AI124" s="914">
        <f t="shared" si="120"/>
        <v>1.2666666666666666E-2</v>
      </c>
      <c r="AJ124" s="440">
        <v>139.99</v>
      </c>
      <c r="AK124" s="192">
        <v>4.3</v>
      </c>
      <c r="AL124" s="192">
        <v>19.78</v>
      </c>
      <c r="AM124" s="908">
        <f t="shared" si="99"/>
        <v>0.46</v>
      </c>
      <c r="AN124" s="908">
        <f t="shared" si="100"/>
        <v>0.30430769230769233</v>
      </c>
      <c r="AO124" s="908">
        <f t="shared" si="101"/>
        <v>0.13186666666666669</v>
      </c>
      <c r="AP124" s="907">
        <v>14878675.310000001</v>
      </c>
      <c r="AQ124" s="908">
        <f t="shared" si="115"/>
        <v>0.53138126107142858</v>
      </c>
      <c r="AR124" s="907">
        <v>3345655.5</v>
      </c>
      <c r="AS124" s="908">
        <f t="shared" si="116"/>
        <v>0.11948769642857143</v>
      </c>
      <c r="AT124" s="573">
        <v>109.32</v>
      </c>
      <c r="AU124" s="599">
        <v>28</v>
      </c>
      <c r="AV124" s="573">
        <v>61.71</v>
      </c>
      <c r="AW124" s="919">
        <f t="shared" si="121"/>
        <v>1.4351162790697674</v>
      </c>
      <c r="AX124" s="908">
        <f>AV124/S124</f>
        <v>0.94938461538461538</v>
      </c>
      <c r="AY124" s="908">
        <f t="shared" si="122"/>
        <v>0.41139999999999999</v>
      </c>
      <c r="AZ124" s="907">
        <v>18508110.210000001</v>
      </c>
      <c r="BA124" s="908">
        <f t="shared" si="104"/>
        <v>0.6610039360714286</v>
      </c>
      <c r="BB124" s="907">
        <v>11015896.039999999</v>
      </c>
      <c r="BC124" s="908">
        <f t="shared" si="105"/>
        <v>0.39342485857142856</v>
      </c>
      <c r="BD124" s="189"/>
      <c r="BE124" s="189"/>
      <c r="BF124" s="189"/>
      <c r="BG124" s="189"/>
      <c r="BH124" s="189"/>
      <c r="BI124" s="189"/>
      <c r="BJ124" s="189"/>
      <c r="BK124" s="189"/>
      <c r="BL124" s="189"/>
      <c r="BM124" s="189"/>
      <c r="BN124" s="189"/>
      <c r="BO124" s="189"/>
      <c r="BP124" s="189"/>
      <c r="BQ124" s="189"/>
      <c r="BR124" s="189"/>
      <c r="BS124" s="189"/>
      <c r="BT124" s="189"/>
      <c r="BU124" s="189"/>
      <c r="BV124" s="189"/>
      <c r="BW124" s="189"/>
      <c r="BX124" s="904" t="s">
        <v>1412</v>
      </c>
    </row>
    <row r="125" spans="1:76" s="191" customFormat="1" ht="37.5" customHeight="1" x14ac:dyDescent="0.2">
      <c r="A125" s="580">
        <v>6</v>
      </c>
      <c r="B125" s="905" t="s">
        <v>987</v>
      </c>
      <c r="C125" s="502" t="s">
        <v>685</v>
      </c>
      <c r="D125" s="502"/>
      <c r="E125" s="648"/>
      <c r="F125" s="905"/>
      <c r="G125" s="649"/>
      <c r="H125" s="649"/>
      <c r="I125" s="915" t="s">
        <v>732</v>
      </c>
      <c r="J125" s="916" t="s">
        <v>234</v>
      </c>
      <c r="K125" s="916" t="s">
        <v>268</v>
      </c>
      <c r="L125" s="446" t="s">
        <v>618</v>
      </c>
      <c r="M125" s="446"/>
      <c r="N125" s="1048" t="s">
        <v>1148</v>
      </c>
      <c r="O125" s="502" t="s">
        <v>477</v>
      </c>
      <c r="P125" s="916" t="s">
        <v>49</v>
      </c>
      <c r="Q125" s="576" t="s">
        <v>290</v>
      </c>
      <c r="R125" s="917">
        <f>SUM(R126:R131)</f>
        <v>0</v>
      </c>
      <c r="S125" s="917">
        <f>SUM(S126:S131)</f>
        <v>0</v>
      </c>
      <c r="T125" s="437">
        <v>40000</v>
      </c>
      <c r="U125" s="912"/>
      <c r="V125" s="1048">
        <f t="shared" ref="V125:AB125" si="123">SUM(V126:V131)</f>
        <v>0</v>
      </c>
      <c r="W125" s="1048">
        <f t="shared" si="123"/>
        <v>0</v>
      </c>
      <c r="X125" s="917">
        <f t="shared" si="123"/>
        <v>0</v>
      </c>
      <c r="Y125" s="917">
        <f t="shared" si="123"/>
        <v>0</v>
      </c>
      <c r="Z125" s="1048">
        <f t="shared" si="123"/>
        <v>0</v>
      </c>
      <c r="AA125" s="1048">
        <f t="shared" si="123"/>
        <v>0</v>
      </c>
      <c r="AB125" s="917">
        <f t="shared" si="123"/>
        <v>0</v>
      </c>
      <c r="AC125" s="914">
        <f t="shared" si="117"/>
        <v>0</v>
      </c>
      <c r="AD125" s="572">
        <f>SUM(AD126:AD131)</f>
        <v>14653.33</v>
      </c>
      <c r="AE125" s="572">
        <f>SUM(AE126:AE131)</f>
        <v>0</v>
      </c>
      <c r="AF125" s="596">
        <f>SUM(AF126:AF131)</f>
        <v>0</v>
      </c>
      <c r="AG125" s="914" t="e">
        <f t="shared" si="118"/>
        <v>#DIV/0!</v>
      </c>
      <c r="AH125" s="914" t="e">
        <f t="shared" si="119"/>
        <v>#DIV/0!</v>
      </c>
      <c r="AI125" s="914">
        <f t="shared" si="120"/>
        <v>0</v>
      </c>
      <c r="AJ125" s="440">
        <f>SUM(AJ126:AJ131)</f>
        <v>61619.64</v>
      </c>
      <c r="AK125" s="440">
        <f>SUM(AK126:AK131)</f>
        <v>3311.67</v>
      </c>
      <c r="AL125" s="440">
        <f>SUM(AL126:AL131)</f>
        <v>6949.57</v>
      </c>
      <c r="AM125" s="908" t="e">
        <f t="shared" si="99"/>
        <v>#DIV/0!</v>
      </c>
      <c r="AN125" s="908" t="e">
        <f t="shared" si="100"/>
        <v>#DIV/0!</v>
      </c>
      <c r="AO125" s="908">
        <f t="shared" si="101"/>
        <v>0.17373924999999998</v>
      </c>
      <c r="AP125" s="907"/>
      <c r="AQ125" s="908" t="e">
        <f t="shared" si="115"/>
        <v>#DIV/0!</v>
      </c>
      <c r="AR125" s="907"/>
      <c r="AS125" s="908" t="e">
        <f t="shared" si="116"/>
        <v>#DIV/0!</v>
      </c>
      <c r="AT125" s="440">
        <f>SUM(AT126:AT131)</f>
        <v>90491.599999999991</v>
      </c>
      <c r="AU125" s="605">
        <f>SUM(AU126:AU131)</f>
        <v>17561.580000000002</v>
      </c>
      <c r="AV125" s="440">
        <f>AU126+AV127+AV128+AV129+AV130+AV131</f>
        <v>35198.239999999998</v>
      </c>
      <c r="AW125" s="919" t="e">
        <f t="shared" si="121"/>
        <v>#DIV/0!</v>
      </c>
      <c r="AX125" s="908" t="s">
        <v>290</v>
      </c>
      <c r="AY125" s="908">
        <f t="shared" si="122"/>
        <v>0.87995599999999996</v>
      </c>
      <c r="AZ125" s="907"/>
      <c r="BA125" s="908" t="e">
        <f t="shared" si="104"/>
        <v>#DIV/0!</v>
      </c>
      <c r="BB125" s="907"/>
      <c r="BC125" s="908" t="e">
        <f t="shared" si="105"/>
        <v>#DIV/0!</v>
      </c>
      <c r="BD125" s="189"/>
      <c r="BE125" s="189"/>
      <c r="BF125" s="189"/>
      <c r="BG125" s="189"/>
      <c r="BH125" s="189"/>
      <c r="BI125" s="189"/>
      <c r="BJ125" s="189"/>
      <c r="BK125" s="189"/>
      <c r="BL125" s="189"/>
      <c r="BM125" s="189"/>
      <c r="BN125" s="189"/>
      <c r="BO125" s="189"/>
      <c r="BP125" s="189"/>
      <c r="BQ125" s="189"/>
      <c r="BR125" s="189"/>
      <c r="BS125" s="189"/>
      <c r="BT125" s="189"/>
      <c r="BU125" s="189"/>
      <c r="BV125" s="189"/>
      <c r="BW125" s="189"/>
      <c r="BX125" s="870"/>
    </row>
    <row r="126" spans="1:76" s="191" customFormat="1" ht="31.5" customHeight="1" x14ac:dyDescent="0.2">
      <c r="A126" s="541">
        <v>6</v>
      </c>
      <c r="B126" s="542" t="s">
        <v>987</v>
      </c>
      <c r="C126" s="543" t="s">
        <v>685</v>
      </c>
      <c r="D126" s="543"/>
      <c r="E126" s="544"/>
      <c r="F126" s="542"/>
      <c r="G126" s="543"/>
      <c r="H126" s="543"/>
      <c r="I126" s="447" t="s">
        <v>151</v>
      </c>
      <c r="J126" s="545" t="s">
        <v>234</v>
      </c>
      <c r="K126" s="545" t="s">
        <v>1223</v>
      </c>
      <c r="L126" s="447" t="s">
        <v>618</v>
      </c>
      <c r="M126" s="447" t="s">
        <v>1223</v>
      </c>
      <c r="N126" s="521" t="s">
        <v>1148</v>
      </c>
      <c r="O126" s="543" t="s">
        <v>477</v>
      </c>
      <c r="P126" s="545" t="s">
        <v>49</v>
      </c>
      <c r="Q126" s="545" t="s">
        <v>290</v>
      </c>
      <c r="R126" s="521">
        <v>0</v>
      </c>
      <c r="S126" s="521">
        <v>0</v>
      </c>
      <c r="T126" s="383">
        <v>0</v>
      </c>
      <c r="U126" s="383"/>
      <c r="V126" s="377"/>
      <c r="W126" s="377"/>
      <c r="X126" s="377"/>
      <c r="Y126" s="378"/>
      <c r="Z126" s="377">
        <v>0</v>
      </c>
      <c r="AA126" s="377">
        <v>0</v>
      </c>
      <c r="AB126" s="377">
        <v>0</v>
      </c>
      <c r="AC126" s="378" t="e">
        <f t="shared" si="117"/>
        <v>#DIV/0!</v>
      </c>
      <c r="AD126" s="555">
        <v>0</v>
      </c>
      <c r="AE126" s="555">
        <v>0</v>
      </c>
      <c r="AF126" s="555">
        <v>0</v>
      </c>
      <c r="AG126" s="914" t="e">
        <f t="shared" si="118"/>
        <v>#DIV/0!</v>
      </c>
      <c r="AH126" s="914" t="e">
        <f t="shared" si="119"/>
        <v>#DIV/0!</v>
      </c>
      <c r="AI126" s="914" t="e">
        <f t="shared" si="120"/>
        <v>#DIV/0!</v>
      </c>
      <c r="AJ126" s="365">
        <v>0</v>
      </c>
      <c r="AK126" s="365">
        <v>0</v>
      </c>
      <c r="AL126" s="613">
        <v>0</v>
      </c>
      <c r="AM126" s="908" t="e">
        <f t="shared" si="99"/>
        <v>#DIV/0!</v>
      </c>
      <c r="AN126" s="908" t="e">
        <f t="shared" si="100"/>
        <v>#DIV/0!</v>
      </c>
      <c r="AO126" s="908" t="e">
        <f t="shared" si="101"/>
        <v>#DIV/0!</v>
      </c>
      <c r="AP126" s="907"/>
      <c r="AQ126" s="908" t="e">
        <f t="shared" si="115"/>
        <v>#DIV/0!</v>
      </c>
      <c r="AR126" s="907"/>
      <c r="AS126" s="908" t="e">
        <f t="shared" si="116"/>
        <v>#DIV/0!</v>
      </c>
      <c r="AT126" s="1159">
        <v>9042</v>
      </c>
      <c r="AU126" s="1160">
        <v>3227</v>
      </c>
      <c r="AV126" s="1159">
        <v>9238</v>
      </c>
      <c r="AW126" s="919" t="e">
        <f t="shared" si="121"/>
        <v>#DIV/0!</v>
      </c>
      <c r="AX126" s="908" t="e">
        <f t="shared" ref="AX126:AX135" si="124">AV126/S126</f>
        <v>#DIV/0!</v>
      </c>
      <c r="AY126" s="908" t="e">
        <f t="shared" si="122"/>
        <v>#DIV/0!</v>
      </c>
      <c r="AZ126" s="907"/>
      <c r="BA126" s="908" t="e">
        <f t="shared" si="104"/>
        <v>#DIV/0!</v>
      </c>
      <c r="BB126" s="907"/>
      <c r="BC126" s="908" t="e">
        <f t="shared" si="105"/>
        <v>#DIV/0!</v>
      </c>
      <c r="BD126" s="909"/>
      <c r="BE126" s="909"/>
      <c r="BF126" s="909"/>
      <c r="BG126" s="909"/>
      <c r="BH126" s="909"/>
      <c r="BI126" s="909"/>
      <c r="BJ126" s="909"/>
      <c r="BK126" s="909"/>
      <c r="BL126" s="909"/>
      <c r="BM126" s="909"/>
      <c r="BN126" s="909"/>
      <c r="BO126" s="909"/>
      <c r="BP126" s="909"/>
      <c r="BQ126" s="909"/>
      <c r="BR126" s="909"/>
      <c r="BS126" s="909"/>
      <c r="BT126" s="909"/>
      <c r="BU126" s="909"/>
      <c r="BV126" s="909"/>
      <c r="BW126" s="909"/>
      <c r="BX126" s="1162" t="s">
        <v>1415</v>
      </c>
    </row>
    <row r="127" spans="1:76" s="191" customFormat="1" ht="26.25" customHeight="1" x14ac:dyDescent="0.2">
      <c r="A127" s="541">
        <v>6</v>
      </c>
      <c r="B127" s="542" t="s">
        <v>987</v>
      </c>
      <c r="C127" s="543" t="s">
        <v>685</v>
      </c>
      <c r="D127" s="543"/>
      <c r="E127" s="544"/>
      <c r="F127" s="542"/>
      <c r="G127" s="543"/>
      <c r="H127" s="543"/>
      <c r="I127" s="447" t="s">
        <v>152</v>
      </c>
      <c r="J127" s="545" t="s">
        <v>234</v>
      </c>
      <c r="K127" s="545" t="s">
        <v>268</v>
      </c>
      <c r="L127" s="447" t="s">
        <v>618</v>
      </c>
      <c r="M127" s="447" t="s">
        <v>1223</v>
      </c>
      <c r="N127" s="521" t="s">
        <v>1148</v>
      </c>
      <c r="O127" s="543" t="s">
        <v>477</v>
      </c>
      <c r="P127" s="545" t="s">
        <v>49</v>
      </c>
      <c r="Q127" s="545" t="s">
        <v>290</v>
      </c>
      <c r="R127" s="521">
        <v>0</v>
      </c>
      <c r="S127" s="521">
        <v>0</v>
      </c>
      <c r="T127" s="383">
        <v>0</v>
      </c>
      <c r="U127" s="383"/>
      <c r="V127" s="377"/>
      <c r="W127" s="377"/>
      <c r="X127" s="377"/>
      <c r="Y127" s="378"/>
      <c r="Z127" s="377">
        <v>0</v>
      </c>
      <c r="AA127" s="377">
        <v>0</v>
      </c>
      <c r="AB127" s="377">
        <v>0</v>
      </c>
      <c r="AC127" s="378" t="e">
        <f t="shared" si="117"/>
        <v>#DIV/0!</v>
      </c>
      <c r="AD127" s="555">
        <v>11232.17</v>
      </c>
      <c r="AE127" s="555">
        <v>0</v>
      </c>
      <c r="AF127" s="555">
        <v>0</v>
      </c>
      <c r="AG127" s="546" t="e">
        <f t="shared" si="118"/>
        <v>#DIV/0!</v>
      </c>
      <c r="AH127" s="546" t="e">
        <f t="shared" si="119"/>
        <v>#DIV/0!</v>
      </c>
      <c r="AI127" s="546" t="e">
        <f t="shared" si="120"/>
        <v>#DIV/0!</v>
      </c>
      <c r="AJ127" s="365">
        <v>45673.93</v>
      </c>
      <c r="AK127" s="365">
        <v>850</v>
      </c>
      <c r="AL127" s="613">
        <v>3893.67</v>
      </c>
      <c r="AM127" s="358" t="e">
        <f t="shared" si="99"/>
        <v>#DIV/0!</v>
      </c>
      <c r="AN127" s="358" t="e">
        <f t="shared" si="100"/>
        <v>#DIV/0!</v>
      </c>
      <c r="AO127" s="358" t="e">
        <f t="shared" si="101"/>
        <v>#DIV/0!</v>
      </c>
      <c r="AP127" s="357"/>
      <c r="AQ127" s="358" t="e">
        <f t="shared" si="115"/>
        <v>#DIV/0!</v>
      </c>
      <c r="AR127" s="357"/>
      <c r="AS127" s="358" t="e">
        <f t="shared" si="116"/>
        <v>#DIV/0!</v>
      </c>
      <c r="AT127" s="555">
        <v>51785.46</v>
      </c>
      <c r="AU127" s="555">
        <v>10005.69</v>
      </c>
      <c r="AV127" s="610">
        <v>20458.79</v>
      </c>
      <c r="AW127" s="809" t="e">
        <f t="shared" si="121"/>
        <v>#DIV/0!</v>
      </c>
      <c r="AX127" s="908" t="e">
        <f t="shared" si="124"/>
        <v>#DIV/0!</v>
      </c>
      <c r="AY127" s="908" t="e">
        <f t="shared" si="122"/>
        <v>#DIV/0!</v>
      </c>
      <c r="AZ127" s="907"/>
      <c r="BA127" s="358" t="e">
        <f t="shared" si="104"/>
        <v>#DIV/0!</v>
      </c>
      <c r="BB127" s="357"/>
      <c r="BC127" s="358" t="e">
        <f t="shared" si="105"/>
        <v>#DIV/0!</v>
      </c>
      <c r="BD127" s="360"/>
      <c r="BE127" s="360"/>
      <c r="BF127" s="360"/>
      <c r="BG127" s="360"/>
      <c r="BH127" s="360"/>
      <c r="BI127" s="360"/>
      <c r="BJ127" s="360"/>
      <c r="BK127" s="360"/>
      <c r="BL127" s="360"/>
      <c r="BM127" s="360"/>
      <c r="BN127" s="360"/>
      <c r="BO127" s="360"/>
      <c r="BP127" s="360"/>
      <c r="BQ127" s="360"/>
      <c r="BR127" s="360"/>
      <c r="BS127" s="360"/>
      <c r="BT127" s="360"/>
      <c r="BU127" s="360"/>
      <c r="BV127" s="360"/>
      <c r="BW127" s="360"/>
      <c r="BX127" s="362"/>
    </row>
    <row r="128" spans="1:76" s="191" customFormat="1" ht="26.25" customHeight="1" x14ac:dyDescent="0.2">
      <c r="A128" s="541">
        <v>6</v>
      </c>
      <c r="B128" s="542" t="s">
        <v>987</v>
      </c>
      <c r="C128" s="543" t="s">
        <v>685</v>
      </c>
      <c r="D128" s="543"/>
      <c r="E128" s="544"/>
      <c r="F128" s="542"/>
      <c r="G128" s="543"/>
      <c r="H128" s="543"/>
      <c r="I128" s="447" t="s">
        <v>153</v>
      </c>
      <c r="J128" s="545" t="s">
        <v>234</v>
      </c>
      <c r="K128" s="545" t="s">
        <v>268</v>
      </c>
      <c r="L128" s="447" t="s">
        <v>618</v>
      </c>
      <c r="M128" s="447" t="s">
        <v>1223</v>
      </c>
      <c r="N128" s="521" t="s">
        <v>1148</v>
      </c>
      <c r="O128" s="543" t="s">
        <v>477</v>
      </c>
      <c r="P128" s="545" t="s">
        <v>49</v>
      </c>
      <c r="Q128" s="545" t="s">
        <v>290</v>
      </c>
      <c r="R128" s="521">
        <v>0</v>
      </c>
      <c r="S128" s="521">
        <v>0</v>
      </c>
      <c r="T128" s="383">
        <v>0</v>
      </c>
      <c r="U128" s="383"/>
      <c r="V128" s="377"/>
      <c r="W128" s="377"/>
      <c r="X128" s="377"/>
      <c r="Y128" s="378"/>
      <c r="Z128" s="377">
        <v>0</v>
      </c>
      <c r="AA128" s="377">
        <v>0</v>
      </c>
      <c r="AB128" s="377">
        <v>0</v>
      </c>
      <c r="AC128" s="378" t="e">
        <f t="shared" si="117"/>
        <v>#DIV/0!</v>
      </c>
      <c r="AD128" s="555">
        <v>3230.89</v>
      </c>
      <c r="AE128" s="555">
        <v>0</v>
      </c>
      <c r="AF128" s="555">
        <v>0</v>
      </c>
      <c r="AG128" s="546" t="e">
        <f t="shared" si="118"/>
        <v>#DIV/0!</v>
      </c>
      <c r="AH128" s="546" t="e">
        <f t="shared" si="119"/>
        <v>#DIV/0!</v>
      </c>
      <c r="AI128" s="546" t="e">
        <f t="shared" si="120"/>
        <v>#DIV/0!</v>
      </c>
      <c r="AJ128" s="365">
        <v>9376.57</v>
      </c>
      <c r="AK128" s="365">
        <v>2363.59</v>
      </c>
      <c r="AL128" s="613">
        <v>2957.82</v>
      </c>
      <c r="AM128" s="358" t="e">
        <f t="shared" si="99"/>
        <v>#DIV/0!</v>
      </c>
      <c r="AN128" s="358" t="e">
        <f t="shared" si="100"/>
        <v>#DIV/0!</v>
      </c>
      <c r="AO128" s="358" t="e">
        <f t="shared" si="101"/>
        <v>#DIV/0!</v>
      </c>
      <c r="AP128" s="357"/>
      <c r="AQ128" s="358" t="e">
        <f t="shared" si="115"/>
        <v>#DIV/0!</v>
      </c>
      <c r="AR128" s="357"/>
      <c r="AS128" s="358" t="e">
        <f t="shared" si="116"/>
        <v>#DIV/0!</v>
      </c>
      <c r="AT128" s="555">
        <v>11395.6</v>
      </c>
      <c r="AU128" s="555">
        <v>4040.03</v>
      </c>
      <c r="AV128" s="610">
        <v>5118.46</v>
      </c>
      <c r="AW128" s="809" t="e">
        <f t="shared" si="121"/>
        <v>#DIV/0!</v>
      </c>
      <c r="AX128" s="358" t="e">
        <f t="shared" si="124"/>
        <v>#DIV/0!</v>
      </c>
      <c r="AY128" s="358" t="e">
        <f t="shared" si="122"/>
        <v>#DIV/0!</v>
      </c>
      <c r="AZ128" s="357"/>
      <c r="BA128" s="358" t="e">
        <f t="shared" si="104"/>
        <v>#DIV/0!</v>
      </c>
      <c r="BB128" s="357"/>
      <c r="BC128" s="358" t="e">
        <f t="shared" si="105"/>
        <v>#DIV/0!</v>
      </c>
      <c r="BD128" s="360"/>
      <c r="BE128" s="360"/>
      <c r="BF128" s="360"/>
      <c r="BG128" s="360"/>
      <c r="BH128" s="360"/>
      <c r="BI128" s="360"/>
      <c r="BJ128" s="360"/>
      <c r="BK128" s="360"/>
      <c r="BL128" s="360"/>
      <c r="BM128" s="360"/>
      <c r="BN128" s="360"/>
      <c r="BO128" s="360"/>
      <c r="BP128" s="360"/>
      <c r="BQ128" s="360"/>
      <c r="BR128" s="360"/>
      <c r="BS128" s="360"/>
      <c r="BT128" s="360"/>
      <c r="BU128" s="360"/>
      <c r="BV128" s="360"/>
      <c r="BW128" s="360"/>
      <c r="BX128" s="428"/>
    </row>
    <row r="129" spans="1:76" s="191" customFormat="1" ht="26.25" customHeight="1" x14ac:dyDescent="0.2">
      <c r="A129" s="541">
        <v>6</v>
      </c>
      <c r="B129" s="542" t="s">
        <v>987</v>
      </c>
      <c r="C129" s="543" t="s">
        <v>685</v>
      </c>
      <c r="D129" s="543"/>
      <c r="E129" s="544"/>
      <c r="F129" s="542"/>
      <c r="G129" s="543"/>
      <c r="H129" s="543"/>
      <c r="I129" s="447" t="s">
        <v>155</v>
      </c>
      <c r="J129" s="545" t="s">
        <v>234</v>
      </c>
      <c r="K129" s="545" t="s">
        <v>268</v>
      </c>
      <c r="L129" s="447" t="s">
        <v>618</v>
      </c>
      <c r="M129" s="447" t="s">
        <v>1223</v>
      </c>
      <c r="N129" s="521" t="s">
        <v>1148</v>
      </c>
      <c r="O129" s="543" t="s">
        <v>477</v>
      </c>
      <c r="P129" s="545" t="s">
        <v>49</v>
      </c>
      <c r="Q129" s="545" t="s">
        <v>290</v>
      </c>
      <c r="R129" s="521">
        <v>0</v>
      </c>
      <c r="S129" s="521">
        <v>0</v>
      </c>
      <c r="T129" s="383">
        <v>0</v>
      </c>
      <c r="U129" s="383"/>
      <c r="V129" s="377"/>
      <c r="W129" s="377"/>
      <c r="X129" s="377"/>
      <c r="Y129" s="378"/>
      <c r="Z129" s="377">
        <v>0</v>
      </c>
      <c r="AA129" s="377">
        <v>0</v>
      </c>
      <c r="AB129" s="377">
        <v>0</v>
      </c>
      <c r="AC129" s="378" t="e">
        <f t="shared" si="117"/>
        <v>#DIV/0!</v>
      </c>
      <c r="AD129" s="555">
        <v>0</v>
      </c>
      <c r="AE129" s="555">
        <v>0</v>
      </c>
      <c r="AF129" s="555">
        <v>0</v>
      </c>
      <c r="AG129" s="546" t="e">
        <f t="shared" si="118"/>
        <v>#DIV/0!</v>
      </c>
      <c r="AH129" s="546" t="e">
        <f t="shared" si="119"/>
        <v>#DIV/0!</v>
      </c>
      <c r="AI129" s="546" t="e">
        <f t="shared" si="120"/>
        <v>#DIV/0!</v>
      </c>
      <c r="AJ129" s="365">
        <v>0</v>
      </c>
      <c r="AK129" s="365">
        <v>0</v>
      </c>
      <c r="AL129" s="613">
        <v>0</v>
      </c>
      <c r="AM129" s="908" t="e">
        <f t="shared" si="99"/>
        <v>#DIV/0!</v>
      </c>
      <c r="AN129" s="908" t="e">
        <f t="shared" si="100"/>
        <v>#DIV/0!</v>
      </c>
      <c r="AO129" s="908" t="e">
        <f t="shared" si="101"/>
        <v>#DIV/0!</v>
      </c>
      <c r="AP129" s="907"/>
      <c r="AQ129" s="358" t="e">
        <f t="shared" si="115"/>
        <v>#DIV/0!</v>
      </c>
      <c r="AR129" s="907"/>
      <c r="AS129" s="358" t="e">
        <f t="shared" si="116"/>
        <v>#DIV/0!</v>
      </c>
      <c r="AT129" s="555">
        <v>0</v>
      </c>
      <c r="AU129" s="555">
        <v>0</v>
      </c>
      <c r="AV129" s="610">
        <v>0</v>
      </c>
      <c r="AW129" s="919" t="e">
        <f t="shared" si="121"/>
        <v>#DIV/0!</v>
      </c>
      <c r="AX129" s="908" t="e">
        <f t="shared" si="124"/>
        <v>#DIV/0!</v>
      </c>
      <c r="AY129" s="908" t="e">
        <f t="shared" si="122"/>
        <v>#DIV/0!</v>
      </c>
      <c r="AZ129" s="907"/>
      <c r="BA129" s="358" t="e">
        <f t="shared" si="104"/>
        <v>#DIV/0!</v>
      </c>
      <c r="BB129" s="907"/>
      <c r="BC129" s="358" t="e">
        <f t="shared" si="105"/>
        <v>#DIV/0!</v>
      </c>
      <c r="BD129" s="909"/>
      <c r="BE129" s="909"/>
      <c r="BF129" s="909"/>
      <c r="BG129" s="909"/>
      <c r="BH129" s="909"/>
      <c r="BI129" s="909"/>
      <c r="BJ129" s="909"/>
      <c r="BK129" s="909"/>
      <c r="BL129" s="909"/>
      <c r="BM129" s="909"/>
      <c r="BN129" s="909"/>
      <c r="BO129" s="909"/>
      <c r="BP129" s="909"/>
      <c r="BQ129" s="909"/>
      <c r="BR129" s="909"/>
      <c r="BS129" s="909"/>
      <c r="BT129" s="909"/>
      <c r="BU129" s="909"/>
      <c r="BV129" s="909"/>
      <c r="BW129" s="909"/>
      <c r="BX129" s="428"/>
    </row>
    <row r="130" spans="1:76" s="191" customFormat="1" ht="26.25" customHeight="1" x14ac:dyDescent="0.2">
      <c r="A130" s="541">
        <v>6</v>
      </c>
      <c r="B130" s="542" t="s">
        <v>987</v>
      </c>
      <c r="C130" s="543" t="s">
        <v>685</v>
      </c>
      <c r="D130" s="543"/>
      <c r="E130" s="544"/>
      <c r="F130" s="542"/>
      <c r="G130" s="543"/>
      <c r="H130" s="543"/>
      <c r="I130" s="447" t="s">
        <v>156</v>
      </c>
      <c r="J130" s="545" t="s">
        <v>234</v>
      </c>
      <c r="K130" s="545" t="s">
        <v>268</v>
      </c>
      <c r="L130" s="447" t="s">
        <v>618</v>
      </c>
      <c r="M130" s="447" t="s">
        <v>1223</v>
      </c>
      <c r="N130" s="521" t="s">
        <v>1148</v>
      </c>
      <c r="O130" s="543" t="s">
        <v>477</v>
      </c>
      <c r="P130" s="545" t="s">
        <v>49</v>
      </c>
      <c r="Q130" s="545" t="s">
        <v>290</v>
      </c>
      <c r="R130" s="521">
        <v>0</v>
      </c>
      <c r="S130" s="521">
        <v>0</v>
      </c>
      <c r="T130" s="383">
        <v>0</v>
      </c>
      <c r="U130" s="383"/>
      <c r="V130" s="377"/>
      <c r="W130" s="377"/>
      <c r="X130" s="377"/>
      <c r="Y130" s="378"/>
      <c r="Z130" s="377">
        <v>0</v>
      </c>
      <c r="AA130" s="377">
        <v>0</v>
      </c>
      <c r="AB130" s="377">
        <v>0</v>
      </c>
      <c r="AC130" s="378" t="e">
        <f t="shared" si="117"/>
        <v>#DIV/0!</v>
      </c>
      <c r="AD130" s="555">
        <v>0</v>
      </c>
      <c r="AE130" s="555">
        <v>0</v>
      </c>
      <c r="AF130" s="555">
        <v>0</v>
      </c>
      <c r="AG130" s="914" t="e">
        <f t="shared" si="118"/>
        <v>#DIV/0!</v>
      </c>
      <c r="AH130" s="914" t="e">
        <f t="shared" si="119"/>
        <v>#DIV/0!</v>
      </c>
      <c r="AI130" s="914" t="e">
        <f t="shared" si="120"/>
        <v>#DIV/0!</v>
      </c>
      <c r="AJ130" s="365">
        <v>4483.95</v>
      </c>
      <c r="AK130" s="365">
        <v>31.6</v>
      </c>
      <c r="AL130" s="613">
        <v>31.6</v>
      </c>
      <c r="AM130" s="908" t="e">
        <f t="shared" si="99"/>
        <v>#DIV/0!</v>
      </c>
      <c r="AN130" s="908" t="e">
        <f t="shared" si="100"/>
        <v>#DIV/0!</v>
      </c>
      <c r="AO130" s="908" t="e">
        <f t="shared" si="101"/>
        <v>#DIV/0!</v>
      </c>
      <c r="AP130" s="907"/>
      <c r="AQ130" s="908" t="e">
        <f t="shared" si="115"/>
        <v>#DIV/0!</v>
      </c>
      <c r="AR130" s="907"/>
      <c r="AS130" s="908" t="e">
        <f t="shared" si="116"/>
        <v>#DIV/0!</v>
      </c>
      <c r="AT130" s="555">
        <v>4483.95</v>
      </c>
      <c r="AU130" s="555">
        <v>212.54</v>
      </c>
      <c r="AV130" s="610">
        <v>854.11</v>
      </c>
      <c r="AW130" s="919" t="e">
        <f t="shared" si="121"/>
        <v>#DIV/0!</v>
      </c>
      <c r="AX130" s="908" t="e">
        <f t="shared" si="124"/>
        <v>#DIV/0!</v>
      </c>
      <c r="AY130" s="908" t="e">
        <f t="shared" si="122"/>
        <v>#DIV/0!</v>
      </c>
      <c r="AZ130" s="907"/>
      <c r="BA130" s="908" t="e">
        <f t="shared" si="104"/>
        <v>#DIV/0!</v>
      </c>
      <c r="BB130" s="907"/>
      <c r="BC130" s="908" t="e">
        <f t="shared" si="105"/>
        <v>#DIV/0!</v>
      </c>
      <c r="BD130" s="909"/>
      <c r="BE130" s="909"/>
      <c r="BF130" s="909"/>
      <c r="BG130" s="909"/>
      <c r="BH130" s="909"/>
      <c r="BI130" s="909"/>
      <c r="BJ130" s="909"/>
      <c r="BK130" s="909"/>
      <c r="BL130" s="909"/>
      <c r="BM130" s="909"/>
      <c r="BN130" s="909"/>
      <c r="BO130" s="909"/>
      <c r="BP130" s="909"/>
      <c r="BQ130" s="909"/>
      <c r="BR130" s="909"/>
      <c r="BS130" s="909"/>
      <c r="BT130" s="909"/>
      <c r="BU130" s="909"/>
      <c r="BV130" s="909"/>
      <c r="BW130" s="909"/>
      <c r="BX130" s="428"/>
    </row>
    <row r="131" spans="1:76" s="191" customFormat="1" ht="26.25" customHeight="1" x14ac:dyDescent="0.2">
      <c r="A131" s="541">
        <v>6</v>
      </c>
      <c r="B131" s="542" t="s">
        <v>987</v>
      </c>
      <c r="C131" s="543" t="s">
        <v>685</v>
      </c>
      <c r="D131" s="543"/>
      <c r="E131" s="544"/>
      <c r="F131" s="542"/>
      <c r="G131" s="543"/>
      <c r="H131" s="543"/>
      <c r="I131" s="447" t="s">
        <v>157</v>
      </c>
      <c r="J131" s="545" t="s">
        <v>234</v>
      </c>
      <c r="K131" s="545" t="s">
        <v>268</v>
      </c>
      <c r="L131" s="447" t="s">
        <v>618</v>
      </c>
      <c r="M131" s="447" t="s">
        <v>1223</v>
      </c>
      <c r="N131" s="521" t="s">
        <v>1148</v>
      </c>
      <c r="O131" s="543" t="s">
        <v>477</v>
      </c>
      <c r="P131" s="545" t="s">
        <v>49</v>
      </c>
      <c r="Q131" s="545" t="s">
        <v>290</v>
      </c>
      <c r="R131" s="521">
        <v>0</v>
      </c>
      <c r="S131" s="521">
        <v>0</v>
      </c>
      <c r="T131" s="383">
        <v>0</v>
      </c>
      <c r="U131" s="383"/>
      <c r="V131" s="377"/>
      <c r="W131" s="377"/>
      <c r="X131" s="377"/>
      <c r="Y131" s="378"/>
      <c r="Z131" s="377">
        <v>0</v>
      </c>
      <c r="AA131" s="377">
        <v>0</v>
      </c>
      <c r="AB131" s="377">
        <v>0</v>
      </c>
      <c r="AC131" s="378" t="e">
        <f t="shared" si="117"/>
        <v>#DIV/0!</v>
      </c>
      <c r="AD131" s="555">
        <v>190.27</v>
      </c>
      <c r="AE131" s="555">
        <v>0</v>
      </c>
      <c r="AF131" s="555">
        <v>0</v>
      </c>
      <c r="AG131" s="546" t="e">
        <f t="shared" si="118"/>
        <v>#DIV/0!</v>
      </c>
      <c r="AH131" s="546" t="e">
        <f t="shared" si="119"/>
        <v>#DIV/0!</v>
      </c>
      <c r="AI131" s="546" t="e">
        <f t="shared" si="120"/>
        <v>#DIV/0!</v>
      </c>
      <c r="AJ131" s="365">
        <v>2085.19</v>
      </c>
      <c r="AK131" s="365">
        <v>66.48</v>
      </c>
      <c r="AL131" s="613">
        <v>66.48</v>
      </c>
      <c r="AM131" s="358" t="e">
        <f t="shared" si="99"/>
        <v>#DIV/0!</v>
      </c>
      <c r="AN131" s="358" t="e">
        <f t="shared" si="100"/>
        <v>#DIV/0!</v>
      </c>
      <c r="AO131" s="358" t="e">
        <f t="shared" si="101"/>
        <v>#DIV/0!</v>
      </c>
      <c r="AP131" s="357"/>
      <c r="AQ131" s="358" t="e">
        <f t="shared" si="115"/>
        <v>#DIV/0!</v>
      </c>
      <c r="AR131" s="357"/>
      <c r="AS131" s="358" t="e">
        <f t="shared" si="116"/>
        <v>#DIV/0!</v>
      </c>
      <c r="AT131" s="555">
        <v>13784.59</v>
      </c>
      <c r="AU131" s="555">
        <v>76.319999999999993</v>
      </c>
      <c r="AV131" s="610">
        <v>5539.88</v>
      </c>
      <c r="AW131" s="809" t="e">
        <f t="shared" si="121"/>
        <v>#DIV/0!</v>
      </c>
      <c r="AX131" s="358" t="e">
        <f t="shared" si="124"/>
        <v>#DIV/0!</v>
      </c>
      <c r="AY131" s="358" t="e">
        <f t="shared" si="122"/>
        <v>#DIV/0!</v>
      </c>
      <c r="AZ131" s="907"/>
      <c r="BA131" s="358" t="e">
        <f t="shared" si="104"/>
        <v>#DIV/0!</v>
      </c>
      <c r="BB131" s="357"/>
      <c r="BC131" s="358" t="e">
        <f t="shared" si="105"/>
        <v>#DIV/0!</v>
      </c>
      <c r="BD131" s="909"/>
      <c r="BE131" s="909"/>
      <c r="BF131" s="909"/>
      <c r="BG131" s="909"/>
      <c r="BH131" s="909"/>
      <c r="BI131" s="909"/>
      <c r="BJ131" s="909"/>
      <c r="BK131" s="909"/>
      <c r="BL131" s="909"/>
      <c r="BM131" s="909"/>
      <c r="BN131" s="909"/>
      <c r="BO131" s="909"/>
      <c r="BP131" s="909"/>
      <c r="BQ131" s="909"/>
      <c r="BR131" s="909"/>
      <c r="BS131" s="909"/>
      <c r="BT131" s="909"/>
      <c r="BU131" s="909"/>
      <c r="BV131" s="909"/>
      <c r="BW131" s="909"/>
      <c r="BX131" s="428"/>
    </row>
    <row r="132" spans="1:76" s="191" customFormat="1" ht="41.25" customHeight="1" x14ac:dyDescent="0.2">
      <c r="A132" s="580">
        <v>6</v>
      </c>
      <c r="B132" s="905" t="s">
        <v>987</v>
      </c>
      <c r="C132" s="502" t="s">
        <v>685</v>
      </c>
      <c r="D132" s="502" t="s">
        <v>686</v>
      </c>
      <c r="E132" s="648" t="s">
        <v>254</v>
      </c>
      <c r="F132" s="905" t="s">
        <v>579</v>
      </c>
      <c r="G132" s="649"/>
      <c r="H132" s="649"/>
      <c r="I132" s="915" t="s">
        <v>157</v>
      </c>
      <c r="J132" s="916" t="s">
        <v>234</v>
      </c>
      <c r="K132" s="916" t="s">
        <v>268</v>
      </c>
      <c r="L132" s="446" t="s">
        <v>621</v>
      </c>
      <c r="M132" s="446"/>
      <c r="N132" s="1048" t="s">
        <v>989</v>
      </c>
      <c r="O132" s="502" t="s">
        <v>990</v>
      </c>
      <c r="P132" s="916" t="s">
        <v>49</v>
      </c>
      <c r="Q132" s="576" t="s">
        <v>290</v>
      </c>
      <c r="R132" s="917">
        <v>0</v>
      </c>
      <c r="S132" s="917">
        <v>4</v>
      </c>
      <c r="T132" s="829">
        <v>3.8</v>
      </c>
      <c r="U132" s="912">
        <v>8289653</v>
      </c>
      <c r="V132" s="524">
        <v>0</v>
      </c>
      <c r="W132" s="524">
        <v>0</v>
      </c>
      <c r="X132" s="600">
        <v>0</v>
      </c>
      <c r="Y132" s="914">
        <f t="shared" ref="Y132:Y139" si="125">X132/T132</f>
        <v>0</v>
      </c>
      <c r="Z132" s="524">
        <v>0</v>
      </c>
      <c r="AA132" s="524">
        <v>0</v>
      </c>
      <c r="AB132" s="600">
        <v>0</v>
      </c>
      <c r="AC132" s="914">
        <f t="shared" si="117"/>
        <v>0</v>
      </c>
      <c r="AD132" s="910">
        <v>0</v>
      </c>
      <c r="AE132" s="910">
        <v>0</v>
      </c>
      <c r="AF132" s="547">
        <f t="shared" ref="AF132:AF139" si="126">AE132</f>
        <v>0</v>
      </c>
      <c r="AG132" s="546" t="e">
        <f t="shared" si="118"/>
        <v>#DIV/0!</v>
      </c>
      <c r="AH132" s="546">
        <f t="shared" si="119"/>
        <v>0</v>
      </c>
      <c r="AI132" s="546">
        <f t="shared" si="120"/>
        <v>0</v>
      </c>
      <c r="AJ132" s="440">
        <v>0.38</v>
      </c>
      <c r="AK132" s="188">
        <v>0</v>
      </c>
      <c r="AL132" s="188">
        <v>0</v>
      </c>
      <c r="AM132" s="908" t="e">
        <f t="shared" si="99"/>
        <v>#DIV/0!</v>
      </c>
      <c r="AN132" s="908">
        <f t="shared" si="100"/>
        <v>0</v>
      </c>
      <c r="AO132" s="908">
        <f t="shared" si="101"/>
        <v>0</v>
      </c>
      <c r="AP132" s="907">
        <v>2704558.78</v>
      </c>
      <c r="AQ132" s="358">
        <f t="shared" si="115"/>
        <v>0.32625717626539974</v>
      </c>
      <c r="AR132" s="907">
        <v>268396.96999999997</v>
      </c>
      <c r="AS132" s="358">
        <f t="shared" si="116"/>
        <v>3.2377346796060094E-2</v>
      </c>
      <c r="AT132" s="573">
        <v>1.67</v>
      </c>
      <c r="AU132" s="600">
        <v>0</v>
      </c>
      <c r="AV132" s="440">
        <v>0.49</v>
      </c>
      <c r="AW132" s="919" t="e">
        <f t="shared" si="121"/>
        <v>#DIV/0!</v>
      </c>
      <c r="AX132" s="908">
        <f t="shared" si="124"/>
        <v>0.1225</v>
      </c>
      <c r="AY132" s="908">
        <f t="shared" si="122"/>
        <v>0.12894736842105264</v>
      </c>
      <c r="AZ132" s="907">
        <v>3516104.3</v>
      </c>
      <c r="BA132" s="908">
        <f t="shared" si="104"/>
        <v>0.42415578794432046</v>
      </c>
      <c r="BB132" s="547">
        <v>789031.86</v>
      </c>
      <c r="BC132" s="908">
        <f t="shared" si="105"/>
        <v>9.5182736840733861E-2</v>
      </c>
      <c r="BD132" s="189"/>
      <c r="BE132" s="189"/>
      <c r="BF132" s="189"/>
      <c r="BG132" s="189"/>
      <c r="BH132" s="189"/>
      <c r="BI132" s="189"/>
      <c r="BJ132" s="189"/>
      <c r="BK132" s="189"/>
      <c r="BL132" s="189"/>
      <c r="BM132" s="189"/>
      <c r="BN132" s="189"/>
      <c r="BO132" s="189"/>
      <c r="BP132" s="189"/>
      <c r="BQ132" s="189"/>
      <c r="BR132" s="189"/>
      <c r="BS132" s="189"/>
      <c r="BT132" s="189"/>
      <c r="BU132" s="189"/>
      <c r="BV132" s="189"/>
      <c r="BW132" s="189"/>
      <c r="BX132" s="904" t="s">
        <v>1456</v>
      </c>
    </row>
    <row r="133" spans="1:76" s="191" customFormat="1" ht="46.5" customHeight="1" x14ac:dyDescent="0.2">
      <c r="A133" s="580">
        <v>6</v>
      </c>
      <c r="B133" s="905" t="s">
        <v>987</v>
      </c>
      <c r="C133" s="502" t="s">
        <v>685</v>
      </c>
      <c r="D133" s="502" t="s">
        <v>686</v>
      </c>
      <c r="E133" s="648" t="s">
        <v>254</v>
      </c>
      <c r="F133" s="905" t="s">
        <v>579</v>
      </c>
      <c r="G133" s="649"/>
      <c r="H133" s="649"/>
      <c r="I133" s="915" t="s">
        <v>151</v>
      </c>
      <c r="J133" s="916" t="s">
        <v>234</v>
      </c>
      <c r="K133" s="916" t="s">
        <v>267</v>
      </c>
      <c r="L133" s="446" t="s">
        <v>563</v>
      </c>
      <c r="M133" s="446"/>
      <c r="N133" s="1048" t="s">
        <v>991</v>
      </c>
      <c r="O133" s="502" t="s">
        <v>464</v>
      </c>
      <c r="P133" s="916" t="s">
        <v>49</v>
      </c>
      <c r="Q133" s="576" t="s">
        <v>290</v>
      </c>
      <c r="R133" s="912">
        <v>1200000</v>
      </c>
      <c r="S133" s="912">
        <v>1200000</v>
      </c>
      <c r="T133" s="437">
        <v>1200000</v>
      </c>
      <c r="U133" s="912"/>
      <c r="V133" s="524">
        <v>0</v>
      </c>
      <c r="W133" s="524">
        <v>0</v>
      </c>
      <c r="X133" s="600">
        <v>0</v>
      </c>
      <c r="Y133" s="914">
        <f t="shared" si="125"/>
        <v>0</v>
      </c>
      <c r="Z133" s="524">
        <v>0</v>
      </c>
      <c r="AA133" s="524">
        <v>0</v>
      </c>
      <c r="AB133" s="600">
        <v>0</v>
      </c>
      <c r="AC133" s="914">
        <f t="shared" si="117"/>
        <v>0</v>
      </c>
      <c r="AD133" s="910">
        <v>275429</v>
      </c>
      <c r="AE133" s="910">
        <v>90832</v>
      </c>
      <c r="AF133" s="547">
        <f t="shared" si="126"/>
        <v>90832</v>
      </c>
      <c r="AG133" s="546">
        <f t="shared" si="118"/>
        <v>7.5693333333333335E-2</v>
      </c>
      <c r="AH133" s="546">
        <f t="shared" si="119"/>
        <v>7.5693333333333335E-2</v>
      </c>
      <c r="AI133" s="546">
        <f t="shared" si="120"/>
        <v>7.5693333333333335E-2</v>
      </c>
      <c r="AJ133" s="910">
        <v>613360.80000000005</v>
      </c>
      <c r="AK133" s="910">
        <v>266243.7</v>
      </c>
      <c r="AL133" s="910">
        <v>267274.8</v>
      </c>
      <c r="AM133" s="358">
        <f t="shared" si="99"/>
        <v>0.22272899999999998</v>
      </c>
      <c r="AN133" s="358">
        <f t="shared" si="100"/>
        <v>0.22272899999999998</v>
      </c>
      <c r="AO133" s="358">
        <f t="shared" si="101"/>
        <v>0.22272899999999998</v>
      </c>
      <c r="AP133" s="357"/>
      <c r="AQ133" s="358" t="e">
        <f t="shared" si="115"/>
        <v>#DIV/0!</v>
      </c>
      <c r="AR133" s="357"/>
      <c r="AS133" s="358" t="e">
        <f t="shared" si="116"/>
        <v>#DIV/0!</v>
      </c>
      <c r="AT133" s="440">
        <v>963338.6</v>
      </c>
      <c r="AU133" s="440">
        <v>574587.30000000005</v>
      </c>
      <c r="AV133" s="605">
        <v>595600.80000000005</v>
      </c>
      <c r="AW133" s="919">
        <f>AU133/R133</f>
        <v>0.47882275000000002</v>
      </c>
      <c r="AX133" s="908">
        <f t="shared" si="124"/>
        <v>0.49633400000000005</v>
      </c>
      <c r="AY133" s="908">
        <f t="shared" si="122"/>
        <v>0.49633400000000005</v>
      </c>
      <c r="AZ133" s="907"/>
      <c r="BA133" s="908" t="e">
        <f t="shared" si="104"/>
        <v>#DIV/0!</v>
      </c>
      <c r="BB133" s="907"/>
      <c r="BC133" s="908" t="e">
        <f t="shared" si="105"/>
        <v>#DIV/0!</v>
      </c>
      <c r="BD133" s="189"/>
      <c r="BE133" s="189"/>
      <c r="BF133" s="189"/>
      <c r="BG133" s="189"/>
      <c r="BH133" s="189"/>
      <c r="BI133" s="189"/>
      <c r="BJ133" s="189"/>
      <c r="BK133" s="189"/>
      <c r="BL133" s="189"/>
      <c r="BM133" s="189"/>
      <c r="BN133" s="189"/>
      <c r="BO133" s="189"/>
      <c r="BP133" s="189"/>
      <c r="BQ133" s="189"/>
      <c r="BR133" s="189"/>
      <c r="BS133" s="189"/>
      <c r="BT133" s="189"/>
      <c r="BU133" s="189"/>
      <c r="BV133" s="189"/>
      <c r="BW133" s="189"/>
      <c r="BX133" s="867" t="s">
        <v>1409</v>
      </c>
    </row>
    <row r="134" spans="1:76" s="191" customFormat="1" ht="44.45" customHeight="1" x14ac:dyDescent="0.2">
      <c r="A134" s="580">
        <v>6</v>
      </c>
      <c r="B134" s="905" t="s">
        <v>987</v>
      </c>
      <c r="C134" s="502" t="s">
        <v>685</v>
      </c>
      <c r="D134" s="502" t="s">
        <v>686</v>
      </c>
      <c r="E134" s="648" t="s">
        <v>254</v>
      </c>
      <c r="F134" s="905" t="s">
        <v>579</v>
      </c>
      <c r="G134" s="649"/>
      <c r="H134" s="649"/>
      <c r="I134" s="915" t="s">
        <v>155</v>
      </c>
      <c r="J134" s="916" t="s">
        <v>234</v>
      </c>
      <c r="K134" s="916" t="s">
        <v>267</v>
      </c>
      <c r="L134" s="446" t="s">
        <v>622</v>
      </c>
      <c r="M134" s="446"/>
      <c r="N134" s="1048" t="s">
        <v>992</v>
      </c>
      <c r="O134" s="502" t="s">
        <v>480</v>
      </c>
      <c r="P134" s="916" t="s">
        <v>49</v>
      </c>
      <c r="Q134" s="576" t="s">
        <v>290</v>
      </c>
      <c r="R134" s="655" t="s">
        <v>732</v>
      </c>
      <c r="S134" s="655" t="s">
        <v>731</v>
      </c>
      <c r="T134" s="910" t="s">
        <v>1154</v>
      </c>
      <c r="U134" s="547">
        <v>5000000</v>
      </c>
      <c r="V134" s="524">
        <v>0</v>
      </c>
      <c r="W134" s="524">
        <v>0</v>
      </c>
      <c r="X134" s="600">
        <v>0</v>
      </c>
      <c r="Y134" s="914">
        <f t="shared" si="125"/>
        <v>0</v>
      </c>
      <c r="Z134" s="524">
        <v>0</v>
      </c>
      <c r="AA134" s="524">
        <v>0</v>
      </c>
      <c r="AB134" s="600">
        <v>0</v>
      </c>
      <c r="AC134" s="914">
        <f t="shared" si="117"/>
        <v>0</v>
      </c>
      <c r="AD134" s="910">
        <v>0</v>
      </c>
      <c r="AE134" s="910">
        <v>0</v>
      </c>
      <c r="AF134" s="547">
        <f t="shared" si="126"/>
        <v>0</v>
      </c>
      <c r="AG134" s="546">
        <f t="shared" si="118"/>
        <v>0</v>
      </c>
      <c r="AH134" s="546">
        <f t="shared" si="119"/>
        <v>0</v>
      </c>
      <c r="AI134" s="546">
        <f t="shared" si="120"/>
        <v>0</v>
      </c>
      <c r="AJ134" s="188">
        <v>0</v>
      </c>
      <c r="AK134" s="188">
        <v>0</v>
      </c>
      <c r="AL134" s="188">
        <v>0</v>
      </c>
      <c r="AM134" s="908">
        <f t="shared" si="99"/>
        <v>0</v>
      </c>
      <c r="AN134" s="908">
        <f t="shared" si="100"/>
        <v>0</v>
      </c>
      <c r="AO134" s="908">
        <f t="shared" si="101"/>
        <v>0</v>
      </c>
      <c r="AP134" s="907"/>
      <c r="AQ134" s="358">
        <f t="shared" si="115"/>
        <v>0</v>
      </c>
      <c r="AR134" s="907"/>
      <c r="AS134" s="358">
        <f t="shared" si="116"/>
        <v>0</v>
      </c>
      <c r="AT134" s="573">
        <v>0.39</v>
      </c>
      <c r="AU134" s="524">
        <v>0</v>
      </c>
      <c r="AV134" s="547">
        <v>0</v>
      </c>
      <c r="AW134" s="919">
        <f>AU134/R134</f>
        <v>0</v>
      </c>
      <c r="AX134" s="908">
        <f t="shared" si="124"/>
        <v>0</v>
      </c>
      <c r="AY134" s="908">
        <f t="shared" si="122"/>
        <v>0</v>
      </c>
      <c r="AZ134" s="907">
        <v>45135</v>
      </c>
      <c r="BA134" s="908">
        <f t="shared" si="104"/>
        <v>9.0270000000000003E-3</v>
      </c>
      <c r="BB134" s="907">
        <v>44962.5</v>
      </c>
      <c r="BC134" s="908">
        <f t="shared" si="105"/>
        <v>8.9925000000000005E-3</v>
      </c>
      <c r="BD134" s="189"/>
      <c r="BE134" s="189"/>
      <c r="BF134" s="189"/>
      <c r="BG134" s="189"/>
      <c r="BH134" s="189"/>
      <c r="BI134" s="189"/>
      <c r="BJ134" s="189"/>
      <c r="BK134" s="189"/>
      <c r="BL134" s="189"/>
      <c r="BM134" s="189"/>
      <c r="BN134" s="189"/>
      <c r="BO134" s="189"/>
      <c r="BP134" s="189"/>
      <c r="BQ134" s="189"/>
      <c r="BR134" s="189"/>
      <c r="BS134" s="189"/>
      <c r="BT134" s="189"/>
      <c r="BU134" s="189"/>
      <c r="BV134" s="189"/>
      <c r="BW134" s="189"/>
      <c r="BX134" s="904" t="s">
        <v>1457</v>
      </c>
    </row>
    <row r="135" spans="1:76" s="191" customFormat="1" ht="26.25" customHeight="1" x14ac:dyDescent="0.2">
      <c r="A135" s="580">
        <v>6</v>
      </c>
      <c r="B135" s="905" t="s">
        <v>987</v>
      </c>
      <c r="C135" s="502" t="s">
        <v>685</v>
      </c>
      <c r="D135" s="502" t="s">
        <v>686</v>
      </c>
      <c r="E135" s="648" t="s">
        <v>254</v>
      </c>
      <c r="F135" s="905" t="s">
        <v>579</v>
      </c>
      <c r="G135" s="649"/>
      <c r="H135" s="649"/>
      <c r="I135" s="593" t="s">
        <v>156</v>
      </c>
      <c r="J135" s="594" t="s">
        <v>234</v>
      </c>
      <c r="K135" s="594" t="s">
        <v>268</v>
      </c>
      <c r="L135" s="446" t="s">
        <v>623</v>
      </c>
      <c r="M135" s="446"/>
      <c r="N135" s="520" t="s">
        <v>220</v>
      </c>
      <c r="O135" s="502" t="s">
        <v>993</v>
      </c>
      <c r="P135" s="594" t="s">
        <v>49</v>
      </c>
      <c r="Q135" s="576" t="s">
        <v>290</v>
      </c>
      <c r="R135" s="912">
        <v>7000</v>
      </c>
      <c r="S135" s="912">
        <v>14000</v>
      </c>
      <c r="T135" s="437">
        <v>22000</v>
      </c>
      <c r="U135" s="455">
        <v>43000000</v>
      </c>
      <c r="V135" s="524">
        <v>0</v>
      </c>
      <c r="W135" s="524">
        <v>0</v>
      </c>
      <c r="X135" s="600">
        <v>0</v>
      </c>
      <c r="Y135" s="546">
        <f t="shared" si="125"/>
        <v>0</v>
      </c>
      <c r="Z135" s="524">
        <v>0</v>
      </c>
      <c r="AA135" s="524">
        <v>0</v>
      </c>
      <c r="AB135" s="600">
        <v>0</v>
      </c>
      <c r="AC135" s="914">
        <f t="shared" si="117"/>
        <v>0</v>
      </c>
      <c r="AD135" s="910">
        <v>0</v>
      </c>
      <c r="AE135" s="910">
        <v>0</v>
      </c>
      <c r="AF135" s="547">
        <f t="shared" si="126"/>
        <v>0</v>
      </c>
      <c r="AG135" s="546">
        <f t="shared" si="118"/>
        <v>0</v>
      </c>
      <c r="AH135" s="546">
        <f t="shared" si="119"/>
        <v>0</v>
      </c>
      <c r="AI135" s="546">
        <f t="shared" si="120"/>
        <v>0</v>
      </c>
      <c r="AJ135" s="910">
        <v>9809</v>
      </c>
      <c r="AK135" s="910">
        <v>88</v>
      </c>
      <c r="AL135" s="910">
        <v>88</v>
      </c>
      <c r="AM135" s="908">
        <f t="shared" si="99"/>
        <v>1.2571428571428572E-2</v>
      </c>
      <c r="AN135" s="908">
        <f t="shared" si="100"/>
        <v>6.285714285714286E-3</v>
      </c>
      <c r="AO135" s="908">
        <f t="shared" si="101"/>
        <v>4.0000000000000001E-3</v>
      </c>
      <c r="AP135" s="907">
        <v>9955529.6300000008</v>
      </c>
      <c r="AQ135" s="358">
        <f t="shared" si="115"/>
        <v>0.23152394488372094</v>
      </c>
      <c r="AR135" s="907">
        <v>55219.79</v>
      </c>
      <c r="AS135" s="358">
        <f t="shared" si="116"/>
        <v>1.2841811627906977E-3</v>
      </c>
      <c r="AT135" s="524">
        <v>9909</v>
      </c>
      <c r="AU135" s="600">
        <v>382</v>
      </c>
      <c r="AV135" s="910">
        <v>1875</v>
      </c>
      <c r="AW135" s="809">
        <f>AV135/R135</f>
        <v>0.26785714285714285</v>
      </c>
      <c r="AX135" s="358">
        <f t="shared" si="124"/>
        <v>0.13392857142857142</v>
      </c>
      <c r="AY135" s="358">
        <f t="shared" si="122"/>
        <v>8.5227272727272721E-2</v>
      </c>
      <c r="AZ135" s="907"/>
      <c r="BA135" s="358">
        <f t="shared" si="104"/>
        <v>0</v>
      </c>
      <c r="BB135" s="907"/>
      <c r="BC135" s="358">
        <f t="shared" si="105"/>
        <v>0</v>
      </c>
      <c r="BD135" s="189"/>
      <c r="BE135" s="189"/>
      <c r="BF135" s="189"/>
      <c r="BG135" s="189"/>
      <c r="BH135" s="189"/>
      <c r="BI135" s="189"/>
      <c r="BJ135" s="189"/>
      <c r="BK135" s="189"/>
      <c r="BL135" s="189"/>
      <c r="BM135" s="189"/>
      <c r="BN135" s="189"/>
      <c r="BO135" s="189"/>
      <c r="BP135" s="189"/>
      <c r="BQ135" s="189"/>
      <c r="BR135" s="189"/>
      <c r="BS135" s="189"/>
      <c r="BT135" s="189"/>
      <c r="BU135" s="189"/>
      <c r="BV135" s="189"/>
      <c r="BW135" s="189"/>
      <c r="BX135" s="426"/>
    </row>
    <row r="136" spans="1:76" s="191" customFormat="1" ht="84" customHeight="1" x14ac:dyDescent="0.2">
      <c r="A136" s="580">
        <v>6</v>
      </c>
      <c r="B136" s="905" t="s">
        <v>987</v>
      </c>
      <c r="C136" s="502" t="s">
        <v>685</v>
      </c>
      <c r="D136" s="502" t="s">
        <v>686</v>
      </c>
      <c r="E136" s="648" t="s">
        <v>254</v>
      </c>
      <c r="F136" s="905" t="s">
        <v>579</v>
      </c>
      <c r="G136" s="649"/>
      <c r="H136" s="649"/>
      <c r="I136" s="915" t="s">
        <v>154</v>
      </c>
      <c r="J136" s="916" t="s">
        <v>234</v>
      </c>
      <c r="K136" s="916" t="s">
        <v>267</v>
      </c>
      <c r="L136" s="446" t="s">
        <v>564</v>
      </c>
      <c r="M136" s="446"/>
      <c r="N136" s="1048" t="s">
        <v>53</v>
      </c>
      <c r="O136" s="502" t="s">
        <v>450</v>
      </c>
      <c r="P136" s="916" t="s">
        <v>49</v>
      </c>
      <c r="Q136" s="576" t="s">
        <v>290</v>
      </c>
      <c r="R136" s="917">
        <v>100</v>
      </c>
      <c r="S136" s="917">
        <v>150</v>
      </c>
      <c r="T136" s="437">
        <v>200</v>
      </c>
      <c r="U136" s="912">
        <v>500000</v>
      </c>
      <c r="V136" s="524">
        <v>0</v>
      </c>
      <c r="W136" s="524">
        <v>0</v>
      </c>
      <c r="X136" s="600">
        <v>0</v>
      </c>
      <c r="Y136" s="914">
        <f t="shared" si="125"/>
        <v>0</v>
      </c>
      <c r="Z136" s="524">
        <v>69</v>
      </c>
      <c r="AA136" s="524">
        <v>3</v>
      </c>
      <c r="AB136" s="600">
        <v>0</v>
      </c>
      <c r="AC136" s="914">
        <f t="shared" si="117"/>
        <v>0</v>
      </c>
      <c r="AD136" s="910">
        <v>169</v>
      </c>
      <c r="AE136" s="910">
        <v>155</v>
      </c>
      <c r="AF136" s="547">
        <f t="shared" si="126"/>
        <v>155</v>
      </c>
      <c r="AG136" s="914">
        <f t="shared" si="118"/>
        <v>1.55</v>
      </c>
      <c r="AH136" s="914">
        <f t="shared" si="119"/>
        <v>1.0333333333333334</v>
      </c>
      <c r="AI136" s="914">
        <f t="shared" si="120"/>
        <v>0.77500000000000002</v>
      </c>
      <c r="AJ136" s="910">
        <v>185</v>
      </c>
      <c r="AK136" s="910">
        <v>179</v>
      </c>
      <c r="AL136" s="910">
        <v>184</v>
      </c>
      <c r="AM136" s="908">
        <f t="shared" si="99"/>
        <v>1.84</v>
      </c>
      <c r="AN136" s="908">
        <f t="shared" si="100"/>
        <v>1.2266666666666666</v>
      </c>
      <c r="AO136" s="908">
        <f t="shared" si="101"/>
        <v>0.92</v>
      </c>
      <c r="AP136" s="907">
        <v>444660.47</v>
      </c>
      <c r="AQ136" s="908">
        <f t="shared" si="115"/>
        <v>0.88932093999999995</v>
      </c>
      <c r="AR136" s="907">
        <v>428673.04</v>
      </c>
      <c r="AS136" s="908">
        <f t="shared" si="116"/>
        <v>0.85734608000000001</v>
      </c>
      <c r="AT136" s="1068">
        <v>186</v>
      </c>
      <c r="AU136" s="524">
        <v>188</v>
      </c>
      <c r="AV136" s="547">
        <v>188</v>
      </c>
      <c r="AW136" s="919">
        <f>AU136/R136</f>
        <v>1.88</v>
      </c>
      <c r="AX136" s="908">
        <f>AU136/S136</f>
        <v>1.2533333333333334</v>
      </c>
      <c r="AY136" s="908">
        <f>AU136/T136</f>
        <v>0.94</v>
      </c>
      <c r="AZ136" s="907">
        <v>446369.92</v>
      </c>
      <c r="BA136" s="908">
        <f t="shared" si="104"/>
        <v>0.89273983999999995</v>
      </c>
      <c r="BB136" s="907">
        <v>446369.92</v>
      </c>
      <c r="BC136" s="908">
        <f t="shared" si="105"/>
        <v>0.89273983999999995</v>
      </c>
      <c r="BD136" s="189"/>
      <c r="BE136" s="189"/>
      <c r="BF136" s="189"/>
      <c r="BG136" s="189"/>
      <c r="BH136" s="189"/>
      <c r="BI136" s="189"/>
      <c r="BJ136" s="189"/>
      <c r="BK136" s="189"/>
      <c r="BL136" s="189"/>
      <c r="BM136" s="189"/>
      <c r="BN136" s="189"/>
      <c r="BO136" s="189"/>
      <c r="BP136" s="189"/>
      <c r="BQ136" s="189"/>
      <c r="BR136" s="189"/>
      <c r="BS136" s="189"/>
      <c r="BT136" s="189"/>
      <c r="BU136" s="189"/>
      <c r="BV136" s="189"/>
      <c r="BW136" s="189"/>
      <c r="BX136" s="1069" t="s">
        <v>1378</v>
      </c>
    </row>
    <row r="137" spans="1:76" s="191" customFormat="1" ht="44.25" customHeight="1" thickBot="1" x14ac:dyDescent="0.25">
      <c r="A137" s="221">
        <v>6</v>
      </c>
      <c r="B137" s="222" t="s">
        <v>987</v>
      </c>
      <c r="C137" s="592" t="s">
        <v>685</v>
      </c>
      <c r="D137" s="592" t="s">
        <v>686</v>
      </c>
      <c r="E137" s="656" t="s">
        <v>254</v>
      </c>
      <c r="F137" s="222" t="s">
        <v>579</v>
      </c>
      <c r="G137" s="654"/>
      <c r="H137" s="654"/>
      <c r="I137" s="636" t="s">
        <v>1147</v>
      </c>
      <c r="J137" s="614" t="s">
        <v>234</v>
      </c>
      <c r="K137" s="614" t="s">
        <v>268</v>
      </c>
      <c r="L137" s="637" t="s">
        <v>624</v>
      </c>
      <c r="M137" s="637"/>
      <c r="N137" s="522" t="s">
        <v>50</v>
      </c>
      <c r="O137" s="592" t="s">
        <v>994</v>
      </c>
      <c r="P137" s="614" t="s">
        <v>49</v>
      </c>
      <c r="Q137" s="634" t="s">
        <v>290</v>
      </c>
      <c r="R137" s="638">
        <v>5</v>
      </c>
      <c r="S137" s="638">
        <v>5</v>
      </c>
      <c r="T137" s="826">
        <v>5</v>
      </c>
      <c r="U137" s="583">
        <v>264000</v>
      </c>
      <c r="V137" s="584">
        <v>0</v>
      </c>
      <c r="W137" s="584">
        <v>0</v>
      </c>
      <c r="X137" s="602">
        <v>0</v>
      </c>
      <c r="Y137" s="577">
        <f t="shared" si="125"/>
        <v>0</v>
      </c>
      <c r="Z137" s="584">
        <v>0</v>
      </c>
      <c r="AA137" s="584">
        <v>0</v>
      </c>
      <c r="AB137" s="602">
        <v>0</v>
      </c>
      <c r="AC137" s="577">
        <f t="shared" si="117"/>
        <v>0</v>
      </c>
      <c r="AD137" s="536">
        <v>5</v>
      </c>
      <c r="AE137" s="536">
        <v>0</v>
      </c>
      <c r="AF137" s="578">
        <f t="shared" si="126"/>
        <v>0</v>
      </c>
      <c r="AG137" s="577">
        <f t="shared" si="118"/>
        <v>0</v>
      </c>
      <c r="AH137" s="577">
        <f t="shared" si="119"/>
        <v>0</v>
      </c>
      <c r="AI137" s="577">
        <f t="shared" si="120"/>
        <v>0</v>
      </c>
      <c r="AJ137" s="371">
        <v>5</v>
      </c>
      <c r="AK137" s="371">
        <v>0</v>
      </c>
      <c r="AL137" s="371">
        <v>5</v>
      </c>
      <c r="AM137" s="456">
        <f t="shared" si="99"/>
        <v>1</v>
      </c>
      <c r="AN137" s="456">
        <f t="shared" si="100"/>
        <v>1</v>
      </c>
      <c r="AO137" s="456">
        <f t="shared" si="101"/>
        <v>1</v>
      </c>
      <c r="AP137" s="888">
        <v>290000</v>
      </c>
      <c r="AQ137" s="456">
        <f t="shared" si="115"/>
        <v>1.0984848484848484</v>
      </c>
      <c r="AR137" s="888">
        <v>198000</v>
      </c>
      <c r="AS137" s="456">
        <f t="shared" si="116"/>
        <v>0.75</v>
      </c>
      <c r="AT137" s="947">
        <v>5</v>
      </c>
      <c r="AU137" s="948">
        <v>5</v>
      </c>
      <c r="AV137" s="536">
        <v>5</v>
      </c>
      <c r="AW137" s="456">
        <f>AV137/R137</f>
        <v>1</v>
      </c>
      <c r="AX137" s="456">
        <f>AV137/S137</f>
        <v>1</v>
      </c>
      <c r="AY137" s="456">
        <f>AV137/T137</f>
        <v>1</v>
      </c>
      <c r="AZ137" s="888">
        <v>264000</v>
      </c>
      <c r="BA137" s="1062">
        <f t="shared" si="104"/>
        <v>1</v>
      </c>
      <c r="BB137" s="888">
        <v>198000</v>
      </c>
      <c r="BC137" s="456">
        <f t="shared" si="105"/>
        <v>0.75</v>
      </c>
      <c r="BD137" s="372"/>
      <c r="BE137" s="372"/>
      <c r="BF137" s="372"/>
      <c r="BG137" s="372"/>
      <c r="BH137" s="372"/>
      <c r="BI137" s="372"/>
      <c r="BJ137" s="372"/>
      <c r="BK137" s="372"/>
      <c r="BL137" s="372"/>
      <c r="BM137" s="372"/>
      <c r="BN137" s="372"/>
      <c r="BO137" s="372"/>
      <c r="BP137" s="372"/>
      <c r="BQ137" s="372"/>
      <c r="BR137" s="372"/>
      <c r="BS137" s="372"/>
      <c r="BT137" s="372"/>
      <c r="BU137" s="372"/>
      <c r="BV137" s="372"/>
      <c r="BW137" s="372"/>
      <c r="BX137" s="1147" t="s">
        <v>1330</v>
      </c>
    </row>
    <row r="138" spans="1:76" s="191" customFormat="1" ht="40.15" customHeight="1" x14ac:dyDescent="0.2">
      <c r="A138" s="639">
        <v>7</v>
      </c>
      <c r="B138" s="220" t="s">
        <v>998</v>
      </c>
      <c r="C138" s="501" t="s">
        <v>687</v>
      </c>
      <c r="D138" s="501" t="s">
        <v>688</v>
      </c>
      <c r="E138" s="647" t="s">
        <v>255</v>
      </c>
      <c r="F138" s="220" t="s">
        <v>580</v>
      </c>
      <c r="G138" s="549"/>
      <c r="H138" s="549"/>
      <c r="I138" s="642" t="s">
        <v>158</v>
      </c>
      <c r="J138" s="595" t="s">
        <v>1094</v>
      </c>
      <c r="K138" s="595" t="s">
        <v>268</v>
      </c>
      <c r="L138" s="643" t="s">
        <v>638</v>
      </c>
      <c r="M138" s="643"/>
      <c r="N138" s="552" t="s">
        <v>54</v>
      </c>
      <c r="O138" s="501" t="s">
        <v>999</v>
      </c>
      <c r="P138" s="595" t="s">
        <v>49</v>
      </c>
      <c r="Q138" s="641" t="s">
        <v>290</v>
      </c>
      <c r="R138" s="460">
        <v>1700</v>
      </c>
      <c r="S138" s="460">
        <v>12000</v>
      </c>
      <c r="T138" s="792">
        <v>17000</v>
      </c>
      <c r="U138" s="460">
        <v>129784854</v>
      </c>
      <c r="V138" s="441">
        <v>0</v>
      </c>
      <c r="W138" s="441">
        <v>0</v>
      </c>
      <c r="X138" s="604">
        <v>0</v>
      </c>
      <c r="Y138" s="604">
        <f t="shared" si="125"/>
        <v>0</v>
      </c>
      <c r="Z138" s="441">
        <v>0</v>
      </c>
      <c r="AA138" s="441">
        <v>0</v>
      </c>
      <c r="AB138" s="604">
        <v>0</v>
      </c>
      <c r="AC138" s="604">
        <f t="shared" si="117"/>
        <v>0</v>
      </c>
      <c r="AD138" s="441">
        <v>2137</v>
      </c>
      <c r="AE138" s="441">
        <v>0</v>
      </c>
      <c r="AF138" s="604">
        <f t="shared" si="126"/>
        <v>0</v>
      </c>
      <c r="AG138" s="604">
        <f t="shared" si="118"/>
        <v>0</v>
      </c>
      <c r="AH138" s="604">
        <f t="shared" si="119"/>
        <v>0</v>
      </c>
      <c r="AI138" s="604">
        <f t="shared" si="120"/>
        <v>0</v>
      </c>
      <c r="AJ138" s="441">
        <v>11906</v>
      </c>
      <c r="AK138" s="368">
        <v>0</v>
      </c>
      <c r="AL138" s="368">
        <v>18</v>
      </c>
      <c r="AM138" s="889">
        <f t="shared" si="99"/>
        <v>1.0588235294117647E-2</v>
      </c>
      <c r="AN138" s="889">
        <f t="shared" si="100"/>
        <v>1.5E-3</v>
      </c>
      <c r="AO138" s="889">
        <f t="shared" si="101"/>
        <v>1.0588235294117646E-3</v>
      </c>
      <c r="AP138" s="889">
        <v>48836171.799999997</v>
      </c>
      <c r="AQ138" s="889">
        <f t="shared" si="115"/>
        <v>0.37628560109178838</v>
      </c>
      <c r="AR138" s="889">
        <v>2681141.64</v>
      </c>
      <c r="AS138" s="889">
        <f t="shared" si="116"/>
        <v>2.0658355404090528E-2</v>
      </c>
      <c r="AT138" s="441">
        <v>16290</v>
      </c>
      <c r="AU138" s="604">
        <v>552</v>
      </c>
      <c r="AV138" s="441">
        <v>1715</v>
      </c>
      <c r="AW138" s="871">
        <f>AV138/R138</f>
        <v>1.0088235294117647</v>
      </c>
      <c r="AX138" s="457">
        <f>AV138/S138</f>
        <v>0.14291666666666666</v>
      </c>
      <c r="AY138" s="457">
        <f>AV138/T138</f>
        <v>0.10088235294117646</v>
      </c>
      <c r="AZ138" s="889">
        <v>63091664.809999995</v>
      </c>
      <c r="BA138" s="457">
        <f t="shared" si="104"/>
        <v>0.48612502048967898</v>
      </c>
      <c r="BB138" s="889">
        <v>11719402.960000001</v>
      </c>
      <c r="BC138" s="457">
        <f t="shared" si="105"/>
        <v>9.029869510043137E-2</v>
      </c>
      <c r="BD138" s="369"/>
      <c r="BE138" s="369"/>
      <c r="BF138" s="369"/>
      <c r="BG138" s="369"/>
      <c r="BH138" s="369"/>
      <c r="BI138" s="369"/>
      <c r="BJ138" s="369"/>
      <c r="BK138" s="369"/>
      <c r="BL138" s="369"/>
      <c r="BM138" s="369"/>
      <c r="BN138" s="369"/>
      <c r="BO138" s="369"/>
      <c r="BP138" s="369"/>
      <c r="BQ138" s="369"/>
      <c r="BR138" s="369"/>
      <c r="BS138" s="369"/>
      <c r="BT138" s="369"/>
      <c r="BU138" s="369"/>
      <c r="BV138" s="369"/>
      <c r="BW138" s="369"/>
      <c r="BX138" s="370"/>
    </row>
    <row r="139" spans="1:76" s="191" customFormat="1" ht="70.5" customHeight="1" x14ac:dyDescent="0.2">
      <c r="A139" s="580">
        <v>7</v>
      </c>
      <c r="B139" s="905" t="s">
        <v>998</v>
      </c>
      <c r="C139" s="502" t="s">
        <v>687</v>
      </c>
      <c r="D139" s="502" t="s">
        <v>688</v>
      </c>
      <c r="E139" s="648" t="s">
        <v>255</v>
      </c>
      <c r="F139" s="905" t="s">
        <v>580</v>
      </c>
      <c r="G139" s="649"/>
      <c r="H139" s="649"/>
      <c r="I139" s="915" t="s">
        <v>158</v>
      </c>
      <c r="J139" s="916" t="s">
        <v>1094</v>
      </c>
      <c r="K139" s="916" t="s">
        <v>268</v>
      </c>
      <c r="L139" s="446" t="s">
        <v>639</v>
      </c>
      <c r="M139" s="446"/>
      <c r="N139" s="1048" t="s">
        <v>1180</v>
      </c>
      <c r="O139" s="502" t="s">
        <v>1199</v>
      </c>
      <c r="P139" s="916" t="s">
        <v>49</v>
      </c>
      <c r="Q139" s="576" t="s">
        <v>290</v>
      </c>
      <c r="R139" s="912">
        <v>2300</v>
      </c>
      <c r="S139" s="912">
        <v>2300</v>
      </c>
      <c r="T139" s="437">
        <v>23000</v>
      </c>
      <c r="U139" s="912"/>
      <c r="V139" s="910">
        <v>0</v>
      </c>
      <c r="W139" s="910">
        <v>0</v>
      </c>
      <c r="X139" s="547">
        <v>0</v>
      </c>
      <c r="Y139" s="547">
        <f t="shared" si="125"/>
        <v>0</v>
      </c>
      <c r="Z139" s="910">
        <v>0</v>
      </c>
      <c r="AA139" s="910">
        <v>0</v>
      </c>
      <c r="AB139" s="547">
        <v>0</v>
      </c>
      <c r="AC139" s="547">
        <f t="shared" si="117"/>
        <v>0</v>
      </c>
      <c r="AD139" s="910">
        <v>12762</v>
      </c>
      <c r="AE139" s="910">
        <v>0</v>
      </c>
      <c r="AF139" s="547">
        <f t="shared" si="126"/>
        <v>0</v>
      </c>
      <c r="AG139" s="547">
        <f t="shared" si="118"/>
        <v>0</v>
      </c>
      <c r="AH139" s="547">
        <f t="shared" si="119"/>
        <v>0</v>
      </c>
      <c r="AI139" s="547">
        <f t="shared" si="120"/>
        <v>0</v>
      </c>
      <c r="AJ139" s="910">
        <v>22765</v>
      </c>
      <c r="AK139" s="188">
        <v>0</v>
      </c>
      <c r="AL139" s="188">
        <v>0</v>
      </c>
      <c r="AM139" s="907">
        <f t="shared" si="99"/>
        <v>0</v>
      </c>
      <c r="AN139" s="907">
        <f t="shared" si="100"/>
        <v>0</v>
      </c>
      <c r="AO139" s="907">
        <f t="shared" si="101"/>
        <v>0</v>
      </c>
      <c r="AP139" s="907"/>
      <c r="AQ139" s="907" t="e">
        <f t="shared" si="115"/>
        <v>#DIV/0!</v>
      </c>
      <c r="AR139" s="907"/>
      <c r="AS139" s="907" t="e">
        <f t="shared" si="116"/>
        <v>#DIV/0!</v>
      </c>
      <c r="AT139" s="1216">
        <v>28780</v>
      </c>
      <c r="AU139" s="547">
        <v>3499</v>
      </c>
      <c r="AV139" s="1216">
        <v>4157</v>
      </c>
      <c r="AW139" s="809">
        <f>AV139/R139</f>
        <v>1.807391304347826</v>
      </c>
      <c r="AX139" s="358">
        <f>AV139/S139</f>
        <v>1.807391304347826</v>
      </c>
      <c r="AY139" s="358">
        <f>AV139/T139</f>
        <v>0.1807391304347826</v>
      </c>
      <c r="AZ139" s="907"/>
      <c r="BA139" s="358" t="e">
        <f t="shared" si="104"/>
        <v>#DIV/0!</v>
      </c>
      <c r="BB139" s="907"/>
      <c r="BC139" s="358" t="e">
        <f t="shared" si="105"/>
        <v>#DIV/0!</v>
      </c>
      <c r="BD139" s="189"/>
      <c r="BE139" s="189"/>
      <c r="BF139" s="189"/>
      <c r="BG139" s="189"/>
      <c r="BH139" s="189"/>
      <c r="BI139" s="189"/>
      <c r="BJ139" s="189"/>
      <c r="BK139" s="189"/>
      <c r="BL139" s="189"/>
      <c r="BM139" s="189"/>
      <c r="BN139" s="189"/>
      <c r="BO139" s="189"/>
      <c r="BP139" s="189"/>
      <c r="BQ139" s="189"/>
      <c r="BR139" s="189"/>
      <c r="BS139" s="189"/>
      <c r="BT139" s="189"/>
      <c r="BU139" s="189"/>
      <c r="BV139" s="189"/>
      <c r="BW139" s="189"/>
      <c r="BX139" s="1249" t="s">
        <v>1473</v>
      </c>
    </row>
    <row r="140" spans="1:76" s="191" customFormat="1" ht="26.25" customHeight="1" x14ac:dyDescent="0.2">
      <c r="A140" s="580">
        <v>7</v>
      </c>
      <c r="B140" s="905" t="s">
        <v>998</v>
      </c>
      <c r="C140" s="502" t="s">
        <v>687</v>
      </c>
      <c r="D140" s="502" t="s">
        <v>688</v>
      </c>
      <c r="E140" s="648" t="s">
        <v>256</v>
      </c>
      <c r="F140" s="905" t="s">
        <v>1004</v>
      </c>
      <c r="G140" s="649"/>
      <c r="H140" s="649"/>
      <c r="I140" s="915" t="s">
        <v>256</v>
      </c>
      <c r="J140" s="916" t="s">
        <v>1094</v>
      </c>
      <c r="K140" s="916" t="s">
        <v>1157</v>
      </c>
      <c r="L140" s="657" t="s">
        <v>1000</v>
      </c>
      <c r="M140" s="657"/>
      <c r="N140" s="1048" t="s">
        <v>1140</v>
      </c>
      <c r="O140" s="502" t="s">
        <v>486</v>
      </c>
      <c r="P140" s="916" t="s">
        <v>49</v>
      </c>
      <c r="Q140" s="576" t="s">
        <v>290</v>
      </c>
      <c r="R140" s="917">
        <f>SUM(R141:R142)</f>
        <v>2</v>
      </c>
      <c r="S140" s="917">
        <f>SUM(S141:S142)</f>
        <v>13</v>
      </c>
      <c r="T140" s="437">
        <f>SUM(T141:T142)</f>
        <v>17</v>
      </c>
      <c r="U140" s="912"/>
      <c r="V140" s="1048">
        <f t="shared" ref="V140:AF140" si="127">SUM(V141:V142)</f>
        <v>0</v>
      </c>
      <c r="W140" s="1048">
        <f t="shared" si="127"/>
        <v>0</v>
      </c>
      <c r="X140" s="917">
        <f t="shared" si="127"/>
        <v>0</v>
      </c>
      <c r="Y140" s="917">
        <f t="shared" si="127"/>
        <v>0</v>
      </c>
      <c r="Z140" s="1048">
        <f t="shared" si="127"/>
        <v>0</v>
      </c>
      <c r="AA140" s="1048">
        <f t="shared" si="127"/>
        <v>0</v>
      </c>
      <c r="AB140" s="917">
        <f t="shared" si="127"/>
        <v>0</v>
      </c>
      <c r="AC140" s="917">
        <f t="shared" si="127"/>
        <v>0</v>
      </c>
      <c r="AD140" s="1048">
        <f t="shared" si="127"/>
        <v>17</v>
      </c>
      <c r="AE140" s="1048">
        <f t="shared" si="127"/>
        <v>0</v>
      </c>
      <c r="AF140" s="917">
        <f t="shared" si="127"/>
        <v>0</v>
      </c>
      <c r="AG140" s="914">
        <f t="shared" si="118"/>
        <v>0</v>
      </c>
      <c r="AH140" s="914">
        <f t="shared" si="119"/>
        <v>0</v>
      </c>
      <c r="AI140" s="914">
        <f t="shared" si="120"/>
        <v>0</v>
      </c>
      <c r="AJ140" s="910">
        <f>SUM(AJ141:AJ142)</f>
        <v>17</v>
      </c>
      <c r="AK140" s="188">
        <f>SUM(AK141:AK142)</f>
        <v>0</v>
      </c>
      <c r="AL140" s="188">
        <f>AK141+AL142</f>
        <v>0</v>
      </c>
      <c r="AM140" s="908">
        <f t="shared" si="99"/>
        <v>0</v>
      </c>
      <c r="AN140" s="908">
        <f t="shared" si="100"/>
        <v>0</v>
      </c>
      <c r="AO140" s="908">
        <f t="shared" si="101"/>
        <v>0</v>
      </c>
      <c r="AP140" s="907"/>
      <c r="AQ140" s="908" t="e">
        <f t="shared" si="115"/>
        <v>#DIV/0!</v>
      </c>
      <c r="AR140" s="907"/>
      <c r="AS140" s="908" t="e">
        <f t="shared" si="116"/>
        <v>#DIV/0!</v>
      </c>
      <c r="AT140" s="573">
        <f>SUM(AT141:AT142)</f>
        <v>18</v>
      </c>
      <c r="AU140" s="599">
        <f>SUM(AU141:AU142)</f>
        <v>0</v>
      </c>
      <c r="AV140" s="573">
        <f>AU141+AV142</f>
        <v>3.86</v>
      </c>
      <c r="AW140" s="919">
        <f>AV140/R140</f>
        <v>1.93</v>
      </c>
      <c r="AX140" s="908">
        <f>AV140/S140</f>
        <v>0.2969230769230769</v>
      </c>
      <c r="AY140" s="908">
        <f>AV140/T140</f>
        <v>0.22705882352941176</v>
      </c>
      <c r="AZ140" s="907"/>
      <c r="BA140" s="908" t="e">
        <f t="shared" si="104"/>
        <v>#DIV/0!</v>
      </c>
      <c r="BB140" s="907"/>
      <c r="BC140" s="908" t="e">
        <f t="shared" si="105"/>
        <v>#DIV/0!</v>
      </c>
      <c r="BD140" s="189"/>
      <c r="BE140" s="189"/>
      <c r="BF140" s="189"/>
      <c r="BG140" s="189"/>
      <c r="BH140" s="189"/>
      <c r="BI140" s="189"/>
      <c r="BJ140" s="189"/>
      <c r="BK140" s="189"/>
      <c r="BL140" s="189"/>
      <c r="BM140" s="189"/>
      <c r="BN140" s="189"/>
      <c r="BO140" s="189"/>
      <c r="BP140" s="189"/>
      <c r="BQ140" s="189"/>
      <c r="BR140" s="189"/>
      <c r="BS140" s="189"/>
      <c r="BT140" s="189"/>
      <c r="BU140" s="189"/>
      <c r="BV140" s="189"/>
      <c r="BW140" s="189"/>
      <c r="BX140" s="279"/>
    </row>
    <row r="141" spans="1:76" s="363" customFormat="1" ht="26.25" customHeight="1" x14ac:dyDescent="0.2">
      <c r="A141" s="541">
        <v>7</v>
      </c>
      <c r="B141" s="542" t="s">
        <v>998</v>
      </c>
      <c r="C141" s="543" t="s">
        <v>687</v>
      </c>
      <c r="D141" s="543" t="s">
        <v>688</v>
      </c>
      <c r="E141" s="544" t="s">
        <v>256</v>
      </c>
      <c r="F141" s="542" t="s">
        <v>1004</v>
      </c>
      <c r="G141" s="543"/>
      <c r="H141" s="543"/>
      <c r="I141" s="447" t="s">
        <v>159</v>
      </c>
      <c r="J141" s="545" t="s">
        <v>1094</v>
      </c>
      <c r="K141" s="545" t="s">
        <v>267</v>
      </c>
      <c r="L141" s="658" t="s">
        <v>1000</v>
      </c>
      <c r="M141" s="658" t="s">
        <v>1223</v>
      </c>
      <c r="N141" s="521" t="s">
        <v>1140</v>
      </c>
      <c r="O141" s="543" t="s">
        <v>486</v>
      </c>
      <c r="P141" s="545" t="s">
        <v>49</v>
      </c>
      <c r="Q141" s="545" t="s">
        <v>290</v>
      </c>
      <c r="R141" s="521">
        <v>0</v>
      </c>
      <c r="S141" s="521">
        <v>5</v>
      </c>
      <c r="T141" s="383">
        <v>5</v>
      </c>
      <c r="U141" s="383">
        <v>8245000</v>
      </c>
      <c r="V141" s="377">
        <v>0</v>
      </c>
      <c r="W141" s="377">
        <v>0</v>
      </c>
      <c r="X141" s="377">
        <v>0</v>
      </c>
      <c r="Y141" s="378">
        <f t="shared" ref="Y141:Y149" si="128">X141/T141</f>
        <v>0</v>
      </c>
      <c r="Z141" s="377">
        <v>0</v>
      </c>
      <c r="AA141" s="377">
        <v>0</v>
      </c>
      <c r="AB141" s="377">
        <v>0</v>
      </c>
      <c r="AC141" s="378">
        <f t="shared" ref="AC141:AC159" si="129">AB141/T141</f>
        <v>0</v>
      </c>
      <c r="AD141" s="911">
        <v>5</v>
      </c>
      <c r="AE141" s="911">
        <v>0</v>
      </c>
      <c r="AF141" s="911">
        <f t="shared" ref="AF141:AF148" si="130">AE141</f>
        <v>0</v>
      </c>
      <c r="AG141" s="378" t="e">
        <f t="shared" si="118"/>
        <v>#DIV/0!</v>
      </c>
      <c r="AH141" s="378">
        <f t="shared" si="119"/>
        <v>0</v>
      </c>
      <c r="AI141" s="378">
        <f t="shared" si="120"/>
        <v>0</v>
      </c>
      <c r="AJ141" s="911">
        <v>5</v>
      </c>
      <c r="AK141" s="609">
        <v>0</v>
      </c>
      <c r="AL141" s="359">
        <v>0</v>
      </c>
      <c r="AM141" s="361" t="e">
        <f t="shared" si="99"/>
        <v>#DIV/0!</v>
      </c>
      <c r="AN141" s="361">
        <f t="shared" si="100"/>
        <v>0</v>
      </c>
      <c r="AO141" s="361">
        <f t="shared" si="101"/>
        <v>0</v>
      </c>
      <c r="AP141" s="359">
        <v>8245000</v>
      </c>
      <c r="AQ141" s="358">
        <f t="shared" si="115"/>
        <v>1</v>
      </c>
      <c r="AR141" s="359">
        <v>16547.03</v>
      </c>
      <c r="AS141" s="358">
        <f t="shared" si="116"/>
        <v>2.0069169193450576E-3</v>
      </c>
      <c r="AT141" s="555">
        <v>5</v>
      </c>
      <c r="AU141" s="610">
        <v>0</v>
      </c>
      <c r="AV141" s="555">
        <v>0</v>
      </c>
      <c r="AW141" s="809" t="e">
        <f>AU141/R141</f>
        <v>#DIV/0!</v>
      </c>
      <c r="AX141" s="358">
        <f>AU141/S141</f>
        <v>0</v>
      </c>
      <c r="AY141" s="358">
        <f>AU141/T141</f>
        <v>0</v>
      </c>
      <c r="AZ141" s="359">
        <v>8245000</v>
      </c>
      <c r="BA141" s="358">
        <f t="shared" si="104"/>
        <v>1</v>
      </c>
      <c r="BB141" s="359">
        <v>122374.79</v>
      </c>
      <c r="BC141" s="358">
        <f t="shared" si="105"/>
        <v>1.4842303214069132E-2</v>
      </c>
      <c r="BD141" s="909"/>
      <c r="BE141" s="909"/>
      <c r="BF141" s="909"/>
      <c r="BG141" s="909"/>
      <c r="BH141" s="909"/>
      <c r="BI141" s="909"/>
      <c r="BJ141" s="909"/>
      <c r="BK141" s="909"/>
      <c r="BL141" s="909"/>
      <c r="BM141" s="909"/>
      <c r="BN141" s="909"/>
      <c r="BO141" s="909"/>
      <c r="BP141" s="909"/>
      <c r="BQ141" s="909"/>
      <c r="BR141" s="909"/>
      <c r="BS141" s="909"/>
      <c r="BT141" s="909"/>
      <c r="BU141" s="909"/>
      <c r="BV141" s="909"/>
      <c r="BW141" s="909"/>
      <c r="BX141" s="362"/>
    </row>
    <row r="142" spans="1:76" s="363" customFormat="1" ht="26.25" customHeight="1" x14ac:dyDescent="0.2">
      <c r="A142" s="541">
        <v>7</v>
      </c>
      <c r="B142" s="542" t="s">
        <v>998</v>
      </c>
      <c r="C142" s="543" t="s">
        <v>687</v>
      </c>
      <c r="D142" s="543" t="s">
        <v>688</v>
      </c>
      <c r="E142" s="544" t="s">
        <v>256</v>
      </c>
      <c r="F142" s="542" t="s">
        <v>1004</v>
      </c>
      <c r="G142" s="543"/>
      <c r="H142" s="543"/>
      <c r="I142" s="447" t="s">
        <v>160</v>
      </c>
      <c r="J142" s="545" t="s">
        <v>1094</v>
      </c>
      <c r="K142" s="545" t="s">
        <v>268</v>
      </c>
      <c r="L142" s="658" t="s">
        <v>1000</v>
      </c>
      <c r="M142" s="658" t="s">
        <v>1223</v>
      </c>
      <c r="N142" s="521" t="s">
        <v>1140</v>
      </c>
      <c r="O142" s="543" t="s">
        <v>486</v>
      </c>
      <c r="P142" s="545" t="s">
        <v>49</v>
      </c>
      <c r="Q142" s="545" t="s">
        <v>290</v>
      </c>
      <c r="R142" s="521">
        <v>2</v>
      </c>
      <c r="S142" s="521">
        <v>8</v>
      </c>
      <c r="T142" s="383">
        <v>12</v>
      </c>
      <c r="U142" s="383">
        <v>37060000</v>
      </c>
      <c r="V142" s="377">
        <v>0</v>
      </c>
      <c r="W142" s="377">
        <v>0</v>
      </c>
      <c r="X142" s="377">
        <v>0</v>
      </c>
      <c r="Y142" s="378">
        <f t="shared" si="128"/>
        <v>0</v>
      </c>
      <c r="Z142" s="377">
        <v>0</v>
      </c>
      <c r="AA142" s="377">
        <v>0</v>
      </c>
      <c r="AB142" s="377">
        <v>0</v>
      </c>
      <c r="AC142" s="378">
        <f t="shared" si="129"/>
        <v>0</v>
      </c>
      <c r="AD142" s="911">
        <v>12</v>
      </c>
      <c r="AE142" s="911">
        <v>0</v>
      </c>
      <c r="AF142" s="911">
        <f t="shared" si="130"/>
        <v>0</v>
      </c>
      <c r="AG142" s="378">
        <f t="shared" si="118"/>
        <v>0</v>
      </c>
      <c r="AH142" s="378">
        <f t="shared" si="119"/>
        <v>0</v>
      </c>
      <c r="AI142" s="378">
        <f t="shared" si="120"/>
        <v>0</v>
      </c>
      <c r="AJ142" s="911">
        <v>12</v>
      </c>
      <c r="AK142" s="359">
        <v>0</v>
      </c>
      <c r="AL142" s="609">
        <v>0</v>
      </c>
      <c r="AM142" s="361">
        <f t="shared" ref="AM142:AM169" si="131">AL142/R142</f>
        <v>0</v>
      </c>
      <c r="AN142" s="361">
        <f t="shared" ref="AN142:AN169" si="132">AL142/S142</f>
        <v>0</v>
      </c>
      <c r="AO142" s="361">
        <f t="shared" ref="AO142:AO169" si="133">AL142/T142</f>
        <v>0</v>
      </c>
      <c r="AP142" s="359">
        <v>29461870</v>
      </c>
      <c r="AQ142" s="358">
        <f t="shared" si="115"/>
        <v>0.79497760388559091</v>
      </c>
      <c r="AR142" s="359">
        <v>128669.39</v>
      </c>
      <c r="AS142" s="358">
        <f t="shared" si="116"/>
        <v>3.4719209390178091E-3</v>
      </c>
      <c r="AT142" s="555">
        <v>13</v>
      </c>
      <c r="AU142" s="555">
        <v>0</v>
      </c>
      <c r="AV142" s="610">
        <v>3.86</v>
      </c>
      <c r="AW142" s="809">
        <f>AV142/R142</f>
        <v>1.93</v>
      </c>
      <c r="AX142" s="908">
        <f>AV142/S142</f>
        <v>0.48249999999999998</v>
      </c>
      <c r="AY142" s="908">
        <f>AV142/T142</f>
        <v>0.32166666666666666</v>
      </c>
      <c r="AZ142" s="359">
        <v>30600000</v>
      </c>
      <c r="BA142" s="358">
        <f t="shared" ref="BA142:BA169" si="134">AZ142/U142</f>
        <v>0.82568807339449546</v>
      </c>
      <c r="BB142" s="359">
        <v>5909271.1900000004</v>
      </c>
      <c r="BC142" s="358">
        <f t="shared" ref="BC142:BC169" si="135">BB142/U142</f>
        <v>0.15945146222342149</v>
      </c>
      <c r="BD142" s="909"/>
      <c r="BE142" s="909"/>
      <c r="BF142" s="909"/>
      <c r="BG142" s="909"/>
      <c r="BH142" s="909"/>
      <c r="BI142" s="909"/>
      <c r="BJ142" s="909"/>
      <c r="BK142" s="909"/>
      <c r="BL142" s="909"/>
      <c r="BM142" s="909"/>
      <c r="BN142" s="909"/>
      <c r="BO142" s="909"/>
      <c r="BP142" s="909"/>
      <c r="BQ142" s="909"/>
      <c r="BR142" s="909"/>
      <c r="BS142" s="909"/>
      <c r="BT142" s="909"/>
      <c r="BU142" s="909"/>
      <c r="BV142" s="909"/>
      <c r="BW142" s="909"/>
      <c r="BX142" s="428"/>
    </row>
    <row r="143" spans="1:76" s="191" customFormat="1" ht="30.75" customHeight="1" thickBot="1" x14ac:dyDescent="0.25">
      <c r="A143" s="221">
        <v>7</v>
      </c>
      <c r="B143" s="222" t="s">
        <v>998</v>
      </c>
      <c r="C143" s="592" t="s">
        <v>687</v>
      </c>
      <c r="D143" s="592" t="s">
        <v>688</v>
      </c>
      <c r="E143" s="656" t="s">
        <v>256</v>
      </c>
      <c r="F143" s="222" t="s">
        <v>1004</v>
      </c>
      <c r="G143" s="654"/>
      <c r="H143" s="654"/>
      <c r="I143" s="636" t="s">
        <v>161</v>
      </c>
      <c r="J143" s="614" t="s">
        <v>1094</v>
      </c>
      <c r="K143" s="614" t="s">
        <v>268</v>
      </c>
      <c r="L143" s="637" t="s">
        <v>640</v>
      </c>
      <c r="M143" s="637"/>
      <c r="N143" s="522" t="s">
        <v>1001</v>
      </c>
      <c r="O143" s="592" t="s">
        <v>486</v>
      </c>
      <c r="P143" s="614" t="s">
        <v>49</v>
      </c>
      <c r="Q143" s="634" t="s">
        <v>290</v>
      </c>
      <c r="R143" s="638">
        <v>400</v>
      </c>
      <c r="S143" s="638">
        <v>1500</v>
      </c>
      <c r="T143" s="826">
        <v>2000</v>
      </c>
      <c r="U143" s="583">
        <v>4930000</v>
      </c>
      <c r="V143" s="584">
        <v>0</v>
      </c>
      <c r="W143" s="584">
        <v>0</v>
      </c>
      <c r="X143" s="602">
        <v>0</v>
      </c>
      <c r="Y143" s="577">
        <f t="shared" si="128"/>
        <v>0</v>
      </c>
      <c r="Z143" s="584">
        <v>0</v>
      </c>
      <c r="AA143" s="584">
        <v>0</v>
      </c>
      <c r="AB143" s="602">
        <v>0</v>
      </c>
      <c r="AC143" s="577">
        <f t="shared" si="129"/>
        <v>0</v>
      </c>
      <c r="AD143" s="536">
        <v>2000</v>
      </c>
      <c r="AE143" s="536">
        <v>0</v>
      </c>
      <c r="AF143" s="578">
        <f t="shared" si="130"/>
        <v>0</v>
      </c>
      <c r="AG143" s="577">
        <f t="shared" si="118"/>
        <v>0</v>
      </c>
      <c r="AH143" s="577">
        <f t="shared" si="119"/>
        <v>0</v>
      </c>
      <c r="AI143" s="577">
        <f t="shared" si="120"/>
        <v>0</v>
      </c>
      <c r="AJ143" s="371">
        <v>2000</v>
      </c>
      <c r="AK143" s="371">
        <v>0</v>
      </c>
      <c r="AL143" s="371">
        <v>0</v>
      </c>
      <c r="AM143" s="456">
        <f t="shared" si="131"/>
        <v>0</v>
      </c>
      <c r="AN143" s="456">
        <f t="shared" si="132"/>
        <v>0</v>
      </c>
      <c r="AO143" s="456">
        <f t="shared" si="133"/>
        <v>0</v>
      </c>
      <c r="AP143" s="888">
        <v>4930000</v>
      </c>
      <c r="AQ143" s="456">
        <f t="shared" si="115"/>
        <v>1</v>
      </c>
      <c r="AR143" s="888">
        <v>67607.44</v>
      </c>
      <c r="AS143" s="456">
        <f t="shared" si="116"/>
        <v>1.3713476673427993E-2</v>
      </c>
      <c r="AT143" s="584">
        <v>2000</v>
      </c>
      <c r="AU143" s="602">
        <v>0</v>
      </c>
      <c r="AV143" s="536">
        <v>60</v>
      </c>
      <c r="AW143" s="456">
        <f>AV143/R143</f>
        <v>0.15</v>
      </c>
      <c r="AX143" s="456">
        <f>AV143/S143</f>
        <v>0.04</v>
      </c>
      <c r="AY143" s="456">
        <f>AV143/T143</f>
        <v>0.03</v>
      </c>
      <c r="AZ143" s="888">
        <v>4930000</v>
      </c>
      <c r="BA143" s="456">
        <f t="shared" si="134"/>
        <v>1</v>
      </c>
      <c r="BB143" s="888">
        <v>300922.81</v>
      </c>
      <c r="BC143" s="456">
        <f t="shared" si="135"/>
        <v>6.1039109533468562E-2</v>
      </c>
      <c r="BD143" s="372"/>
      <c r="BE143" s="372"/>
      <c r="BF143" s="372"/>
      <c r="BG143" s="372"/>
      <c r="BH143" s="372"/>
      <c r="BI143" s="372"/>
      <c r="BJ143" s="372"/>
      <c r="BK143" s="372"/>
      <c r="BL143" s="372"/>
      <c r="BM143" s="372"/>
      <c r="BN143" s="372"/>
      <c r="BO143" s="372"/>
      <c r="BP143" s="372"/>
      <c r="BQ143" s="372"/>
      <c r="BR143" s="372"/>
      <c r="BS143" s="372"/>
      <c r="BT143" s="372"/>
      <c r="BU143" s="372"/>
      <c r="BV143" s="372"/>
      <c r="BW143" s="372"/>
      <c r="BX143" s="373"/>
    </row>
    <row r="144" spans="1:76" s="191" customFormat="1" ht="70.5" customHeight="1" x14ac:dyDescent="0.2">
      <c r="A144" s="639">
        <v>8</v>
      </c>
      <c r="B144" s="220" t="s">
        <v>1007</v>
      </c>
      <c r="C144" s="501" t="s">
        <v>689</v>
      </c>
      <c r="D144" s="501" t="s">
        <v>690</v>
      </c>
      <c r="E144" s="647" t="s">
        <v>258</v>
      </c>
      <c r="F144" s="220" t="s">
        <v>582</v>
      </c>
      <c r="G144" s="549"/>
      <c r="H144" s="549"/>
      <c r="I144" s="642" t="s">
        <v>172</v>
      </c>
      <c r="J144" s="595" t="s">
        <v>238</v>
      </c>
      <c r="K144" s="595" t="s">
        <v>268</v>
      </c>
      <c r="L144" s="643" t="s">
        <v>1008</v>
      </c>
      <c r="M144" s="643"/>
      <c r="N144" s="552" t="s">
        <v>59</v>
      </c>
      <c r="O144" s="501" t="s">
        <v>1018</v>
      </c>
      <c r="P144" s="595" t="s">
        <v>49</v>
      </c>
      <c r="Q144" s="641" t="s">
        <v>290</v>
      </c>
      <c r="R144" s="644">
        <v>83</v>
      </c>
      <c r="S144" s="644">
        <v>83</v>
      </c>
      <c r="T144" s="792">
        <v>83</v>
      </c>
      <c r="U144" s="460">
        <v>23596000</v>
      </c>
      <c r="V144" s="581">
        <v>0</v>
      </c>
      <c r="W144" s="581">
        <v>0</v>
      </c>
      <c r="X144" s="601">
        <v>0</v>
      </c>
      <c r="Y144" s="582">
        <f t="shared" si="128"/>
        <v>0</v>
      </c>
      <c r="Z144" s="581">
        <v>0</v>
      </c>
      <c r="AA144" s="581">
        <v>0</v>
      </c>
      <c r="AB144" s="601">
        <v>0</v>
      </c>
      <c r="AC144" s="582">
        <f t="shared" si="129"/>
        <v>0</v>
      </c>
      <c r="AD144" s="441">
        <v>83</v>
      </c>
      <c r="AE144" s="441">
        <v>10</v>
      </c>
      <c r="AF144" s="604">
        <f t="shared" si="130"/>
        <v>10</v>
      </c>
      <c r="AG144" s="582">
        <f t="shared" si="118"/>
        <v>0.12048192771084337</v>
      </c>
      <c r="AH144" s="582">
        <f t="shared" si="119"/>
        <v>0.12048192771084337</v>
      </c>
      <c r="AI144" s="582">
        <f t="shared" si="120"/>
        <v>0.12048192771084337</v>
      </c>
      <c r="AJ144" s="368">
        <v>83</v>
      </c>
      <c r="AK144" s="441">
        <v>0</v>
      </c>
      <c r="AL144" s="441">
        <v>80</v>
      </c>
      <c r="AM144" s="457">
        <f t="shared" si="131"/>
        <v>0.96385542168674698</v>
      </c>
      <c r="AN144" s="457">
        <f t="shared" si="132"/>
        <v>0.96385542168674698</v>
      </c>
      <c r="AO144" s="457">
        <f t="shared" si="133"/>
        <v>0.96385542168674698</v>
      </c>
      <c r="AP144" s="889">
        <v>23596000</v>
      </c>
      <c r="AQ144" s="457">
        <f t="shared" si="115"/>
        <v>1</v>
      </c>
      <c r="AR144" s="889">
        <v>23402233.32</v>
      </c>
      <c r="AS144" s="457">
        <f t="shared" si="116"/>
        <v>0.99178815561959655</v>
      </c>
      <c r="AT144" s="581">
        <v>83</v>
      </c>
      <c r="AU144" s="601">
        <v>0</v>
      </c>
      <c r="AV144" s="441">
        <v>83</v>
      </c>
      <c r="AW144" s="871">
        <f>AV144/R144</f>
        <v>1</v>
      </c>
      <c r="AX144" s="457">
        <f>AV144/S144</f>
        <v>1</v>
      </c>
      <c r="AY144" s="457">
        <f>AV144/T144</f>
        <v>1</v>
      </c>
      <c r="AZ144" s="889">
        <v>21255776.670000002</v>
      </c>
      <c r="BA144" s="457">
        <f t="shared" si="134"/>
        <v>0.90082118452280058</v>
      </c>
      <c r="BB144" s="889">
        <v>21062009.989999998</v>
      </c>
      <c r="BC144" s="457">
        <f t="shared" si="135"/>
        <v>0.8926093401423969</v>
      </c>
      <c r="BD144" s="369"/>
      <c r="BE144" s="369"/>
      <c r="BF144" s="369"/>
      <c r="BG144" s="369"/>
      <c r="BH144" s="369"/>
      <c r="BI144" s="369"/>
      <c r="BJ144" s="369"/>
      <c r="BK144" s="369"/>
      <c r="BL144" s="369"/>
      <c r="BM144" s="369"/>
      <c r="BN144" s="369"/>
      <c r="BO144" s="369"/>
      <c r="BP144" s="369"/>
      <c r="BQ144" s="369"/>
      <c r="BR144" s="369"/>
      <c r="BS144" s="369"/>
      <c r="BT144" s="369"/>
      <c r="BU144" s="369"/>
      <c r="BV144" s="369"/>
      <c r="BW144" s="369"/>
      <c r="BX144" s="436"/>
    </row>
    <row r="145" spans="1:76" s="191" customFormat="1" ht="26.25" customHeight="1" x14ac:dyDescent="0.2">
      <c r="A145" s="580">
        <v>8</v>
      </c>
      <c r="B145" s="173" t="s">
        <v>1007</v>
      </c>
      <c r="C145" s="502" t="s">
        <v>689</v>
      </c>
      <c r="D145" s="502" t="s">
        <v>690</v>
      </c>
      <c r="E145" s="648" t="s">
        <v>258</v>
      </c>
      <c r="F145" s="173" t="s">
        <v>582</v>
      </c>
      <c r="G145" s="649"/>
      <c r="H145" s="649"/>
      <c r="I145" s="593" t="s">
        <v>173</v>
      </c>
      <c r="J145" s="594" t="s">
        <v>238</v>
      </c>
      <c r="K145" s="595" t="s">
        <v>268</v>
      </c>
      <c r="L145" s="446" t="s">
        <v>1016</v>
      </c>
      <c r="M145" s="446"/>
      <c r="N145" s="520" t="s">
        <v>60</v>
      </c>
      <c r="O145" s="502" t="s">
        <v>1017</v>
      </c>
      <c r="P145" s="594" t="s">
        <v>49</v>
      </c>
      <c r="Q145" s="576" t="s">
        <v>290</v>
      </c>
      <c r="R145" s="455">
        <v>2</v>
      </c>
      <c r="S145" s="455">
        <v>2</v>
      </c>
      <c r="T145" s="437">
        <v>2</v>
      </c>
      <c r="U145" s="455">
        <v>29209220</v>
      </c>
      <c r="V145" s="524">
        <v>0</v>
      </c>
      <c r="W145" s="524">
        <v>0</v>
      </c>
      <c r="X145" s="600">
        <v>0</v>
      </c>
      <c r="Y145" s="914">
        <f t="shared" si="128"/>
        <v>0</v>
      </c>
      <c r="Z145" s="524">
        <v>0</v>
      </c>
      <c r="AA145" s="524">
        <v>0</v>
      </c>
      <c r="AB145" s="600">
        <v>0</v>
      </c>
      <c r="AC145" s="914">
        <f t="shared" si="129"/>
        <v>0</v>
      </c>
      <c r="AD145" s="443">
        <v>2</v>
      </c>
      <c r="AE145" s="443">
        <v>0</v>
      </c>
      <c r="AF145" s="547">
        <f t="shared" si="130"/>
        <v>0</v>
      </c>
      <c r="AG145" s="914">
        <f t="shared" si="118"/>
        <v>0</v>
      </c>
      <c r="AH145" s="914">
        <f t="shared" si="119"/>
        <v>0</v>
      </c>
      <c r="AI145" s="914">
        <f t="shared" si="120"/>
        <v>0</v>
      </c>
      <c r="AJ145" s="188">
        <v>2</v>
      </c>
      <c r="AK145" s="188">
        <v>0</v>
      </c>
      <c r="AL145" s="188">
        <v>0</v>
      </c>
      <c r="AM145" s="908">
        <f t="shared" si="131"/>
        <v>0</v>
      </c>
      <c r="AN145" s="908">
        <f t="shared" si="132"/>
        <v>0</v>
      </c>
      <c r="AO145" s="908">
        <f t="shared" si="133"/>
        <v>0</v>
      </c>
      <c r="AP145" s="357">
        <v>24400000</v>
      </c>
      <c r="AQ145" s="908">
        <f t="shared" si="115"/>
        <v>0.83535267288890291</v>
      </c>
      <c r="AR145" s="357">
        <v>4094280.05</v>
      </c>
      <c r="AS145" s="908">
        <f t="shared" si="116"/>
        <v>0.14017081079193486</v>
      </c>
      <c r="AT145" s="524">
        <v>2</v>
      </c>
      <c r="AU145" s="600">
        <v>2</v>
      </c>
      <c r="AV145" s="910">
        <v>2</v>
      </c>
      <c r="AW145" s="809">
        <f>AV145/R145</f>
        <v>1</v>
      </c>
      <c r="AX145" s="358">
        <f>AV145/S145</f>
        <v>1</v>
      </c>
      <c r="AY145" s="358">
        <f>AV145/T145</f>
        <v>1</v>
      </c>
      <c r="AZ145" s="357">
        <v>29209220</v>
      </c>
      <c r="BA145" s="358">
        <f t="shared" si="134"/>
        <v>1</v>
      </c>
      <c r="BB145" s="357">
        <v>29209219.670000002</v>
      </c>
      <c r="BC145" s="358">
        <f t="shared" si="135"/>
        <v>0.99999998870219753</v>
      </c>
      <c r="BD145" s="189"/>
      <c r="BE145" s="189"/>
      <c r="BF145" s="189"/>
      <c r="BG145" s="189"/>
      <c r="BH145" s="189"/>
      <c r="BI145" s="189"/>
      <c r="BJ145" s="189"/>
      <c r="BK145" s="189"/>
      <c r="BL145" s="189"/>
      <c r="BM145" s="189"/>
      <c r="BN145" s="189"/>
      <c r="BO145" s="189"/>
      <c r="BP145" s="189"/>
      <c r="BQ145" s="189"/>
      <c r="BR145" s="189"/>
      <c r="BS145" s="189"/>
      <c r="BT145" s="189"/>
      <c r="BU145" s="189"/>
      <c r="BV145" s="189"/>
      <c r="BW145" s="189"/>
      <c r="BX145" s="279"/>
    </row>
    <row r="146" spans="1:76" s="191" customFormat="1" ht="60" customHeight="1" x14ac:dyDescent="0.2">
      <c r="A146" s="580">
        <v>8</v>
      </c>
      <c r="B146" s="905" t="s">
        <v>1007</v>
      </c>
      <c r="C146" s="502" t="s">
        <v>689</v>
      </c>
      <c r="D146" s="502" t="s">
        <v>690</v>
      </c>
      <c r="E146" s="648" t="s">
        <v>258</v>
      </c>
      <c r="F146" s="905" t="s">
        <v>582</v>
      </c>
      <c r="G146" s="649"/>
      <c r="H146" s="649"/>
      <c r="I146" s="915" t="s">
        <v>171</v>
      </c>
      <c r="J146" s="916" t="s">
        <v>1094</v>
      </c>
      <c r="K146" s="595" t="s">
        <v>267</v>
      </c>
      <c r="L146" s="446" t="s">
        <v>1015</v>
      </c>
      <c r="M146" s="446"/>
      <c r="N146" s="1048" t="s">
        <v>223</v>
      </c>
      <c r="O146" s="502" t="s">
        <v>1014</v>
      </c>
      <c r="P146" s="916" t="s">
        <v>49</v>
      </c>
      <c r="Q146" s="576" t="s">
        <v>290</v>
      </c>
      <c r="R146" s="912">
        <v>1</v>
      </c>
      <c r="S146" s="912">
        <v>1</v>
      </c>
      <c r="T146" s="437">
        <v>1</v>
      </c>
      <c r="U146" s="912">
        <v>4887500</v>
      </c>
      <c r="V146" s="524">
        <v>0</v>
      </c>
      <c r="W146" s="524">
        <v>0</v>
      </c>
      <c r="X146" s="600">
        <v>0</v>
      </c>
      <c r="Y146" s="914">
        <f t="shared" si="128"/>
        <v>0</v>
      </c>
      <c r="Z146" s="524">
        <v>1</v>
      </c>
      <c r="AA146" s="524">
        <v>0</v>
      </c>
      <c r="AB146" s="600">
        <v>0</v>
      </c>
      <c r="AC146" s="914">
        <f t="shared" si="129"/>
        <v>0</v>
      </c>
      <c r="AD146" s="910">
        <v>1</v>
      </c>
      <c r="AE146" s="910">
        <v>0</v>
      </c>
      <c r="AF146" s="547">
        <f t="shared" si="130"/>
        <v>0</v>
      </c>
      <c r="AG146" s="914">
        <f t="shared" si="118"/>
        <v>0</v>
      </c>
      <c r="AH146" s="914">
        <f t="shared" si="119"/>
        <v>0</v>
      </c>
      <c r="AI146" s="914">
        <f t="shared" si="120"/>
        <v>0</v>
      </c>
      <c r="AJ146" s="910">
        <v>1</v>
      </c>
      <c r="AK146" s="188">
        <v>0</v>
      </c>
      <c r="AL146" s="188">
        <v>0</v>
      </c>
      <c r="AM146" s="908">
        <f t="shared" si="131"/>
        <v>0</v>
      </c>
      <c r="AN146" s="908">
        <f t="shared" si="132"/>
        <v>0</v>
      </c>
      <c r="AO146" s="908">
        <f t="shared" si="133"/>
        <v>0</v>
      </c>
      <c r="AP146" s="907"/>
      <c r="AQ146" s="908">
        <f t="shared" si="115"/>
        <v>0</v>
      </c>
      <c r="AR146" s="907"/>
      <c r="AS146" s="908">
        <f t="shared" si="116"/>
        <v>0</v>
      </c>
      <c r="AT146" s="524">
        <v>1</v>
      </c>
      <c r="AU146" s="524">
        <v>0</v>
      </c>
      <c r="AV146" s="547">
        <v>0</v>
      </c>
      <c r="AW146" s="919">
        <f>AU146/R146</f>
        <v>0</v>
      </c>
      <c r="AX146" s="908">
        <f>AU146/S146</f>
        <v>0</v>
      </c>
      <c r="AY146" s="908">
        <f>AU146/T146</f>
        <v>0</v>
      </c>
      <c r="AZ146" s="907">
        <v>4887500</v>
      </c>
      <c r="BA146" s="908">
        <f t="shared" si="134"/>
        <v>1</v>
      </c>
      <c r="BB146" s="907">
        <v>2807694.55</v>
      </c>
      <c r="BC146" s="908">
        <f t="shared" si="135"/>
        <v>0.57446435805626594</v>
      </c>
      <c r="BD146" s="189"/>
      <c r="BE146" s="189"/>
      <c r="BF146" s="189"/>
      <c r="BG146" s="189"/>
      <c r="BH146" s="189"/>
      <c r="BI146" s="189"/>
      <c r="BJ146" s="189"/>
      <c r="BK146" s="189"/>
      <c r="BL146" s="189"/>
      <c r="BM146" s="189"/>
      <c r="BN146" s="189"/>
      <c r="BO146" s="189"/>
      <c r="BP146" s="189"/>
      <c r="BQ146" s="189"/>
      <c r="BR146" s="189"/>
      <c r="BS146" s="189"/>
      <c r="BT146" s="189"/>
      <c r="BU146" s="189"/>
      <c r="BV146" s="189"/>
      <c r="BW146" s="189"/>
      <c r="BX146" s="841" t="s">
        <v>1363</v>
      </c>
    </row>
    <row r="147" spans="1:76" s="191" customFormat="1" ht="56.25" customHeight="1" x14ac:dyDescent="0.2">
      <c r="A147" s="580">
        <v>8</v>
      </c>
      <c r="B147" s="905" t="s">
        <v>1007</v>
      </c>
      <c r="C147" s="502" t="s">
        <v>689</v>
      </c>
      <c r="D147" s="502" t="s">
        <v>690</v>
      </c>
      <c r="E147" s="648" t="s">
        <v>258</v>
      </c>
      <c r="F147" s="905" t="s">
        <v>582</v>
      </c>
      <c r="G147" s="649"/>
      <c r="H147" s="649"/>
      <c r="I147" s="915" t="s">
        <v>171</v>
      </c>
      <c r="J147" s="916" t="s">
        <v>1094</v>
      </c>
      <c r="K147" s="595" t="s">
        <v>267</v>
      </c>
      <c r="L147" s="446" t="s">
        <v>1012</v>
      </c>
      <c r="M147" s="446"/>
      <c r="N147" s="1048" t="s">
        <v>487</v>
      </c>
      <c r="O147" s="502" t="s">
        <v>1013</v>
      </c>
      <c r="P147" s="916" t="s">
        <v>49</v>
      </c>
      <c r="Q147" s="576" t="s">
        <v>290</v>
      </c>
      <c r="R147" s="912">
        <v>1</v>
      </c>
      <c r="S147" s="912">
        <v>1</v>
      </c>
      <c r="T147" s="437">
        <v>1</v>
      </c>
      <c r="U147" s="912"/>
      <c r="V147" s="524">
        <v>0</v>
      </c>
      <c r="W147" s="524">
        <v>0</v>
      </c>
      <c r="X147" s="600">
        <v>0</v>
      </c>
      <c r="Y147" s="914">
        <f t="shared" si="128"/>
        <v>0</v>
      </c>
      <c r="Z147" s="524">
        <v>1</v>
      </c>
      <c r="AA147" s="524">
        <v>0</v>
      </c>
      <c r="AB147" s="600">
        <v>0</v>
      </c>
      <c r="AC147" s="914">
        <f t="shared" si="129"/>
        <v>0</v>
      </c>
      <c r="AD147" s="910">
        <v>1</v>
      </c>
      <c r="AE147" s="910">
        <v>0</v>
      </c>
      <c r="AF147" s="547">
        <f t="shared" si="130"/>
        <v>0</v>
      </c>
      <c r="AG147" s="914">
        <f t="shared" si="118"/>
        <v>0</v>
      </c>
      <c r="AH147" s="914">
        <f t="shared" si="119"/>
        <v>0</v>
      </c>
      <c r="AI147" s="914">
        <f t="shared" si="120"/>
        <v>0</v>
      </c>
      <c r="AJ147" s="910">
        <v>1</v>
      </c>
      <c r="AK147" s="188">
        <v>0</v>
      </c>
      <c r="AL147" s="188">
        <v>0</v>
      </c>
      <c r="AM147" s="908">
        <f t="shared" si="131"/>
        <v>0</v>
      </c>
      <c r="AN147" s="908">
        <f t="shared" si="132"/>
        <v>0</v>
      </c>
      <c r="AO147" s="908">
        <f t="shared" si="133"/>
        <v>0</v>
      </c>
      <c r="AP147" s="907"/>
      <c r="AQ147" s="908" t="e">
        <f t="shared" si="115"/>
        <v>#DIV/0!</v>
      </c>
      <c r="AR147" s="907"/>
      <c r="AS147" s="908" t="e">
        <f t="shared" si="116"/>
        <v>#DIV/0!</v>
      </c>
      <c r="AT147" s="524">
        <v>1</v>
      </c>
      <c r="AU147" s="524">
        <v>0</v>
      </c>
      <c r="AV147" s="547">
        <v>0</v>
      </c>
      <c r="AW147" s="919">
        <f>AU147/R147</f>
        <v>0</v>
      </c>
      <c r="AX147" s="908">
        <f>AU147/S147</f>
        <v>0</v>
      </c>
      <c r="AY147" s="908">
        <f>AU147/T147</f>
        <v>0</v>
      </c>
      <c r="AZ147" s="907"/>
      <c r="BA147" s="908" t="e">
        <f t="shared" si="134"/>
        <v>#DIV/0!</v>
      </c>
      <c r="BB147" s="907"/>
      <c r="BC147" s="908" t="e">
        <f t="shared" si="135"/>
        <v>#DIV/0!</v>
      </c>
      <c r="BD147" s="189"/>
      <c r="BE147" s="189"/>
      <c r="BF147" s="189"/>
      <c r="BG147" s="189"/>
      <c r="BH147" s="189"/>
      <c r="BI147" s="189"/>
      <c r="BJ147" s="189"/>
      <c r="BK147" s="189"/>
      <c r="BL147" s="189"/>
      <c r="BM147" s="189"/>
      <c r="BN147" s="189"/>
      <c r="BO147" s="189"/>
      <c r="BP147" s="189"/>
      <c r="BQ147" s="189"/>
      <c r="BR147" s="189"/>
      <c r="BS147" s="189"/>
      <c r="BT147" s="189"/>
      <c r="BU147" s="189"/>
      <c r="BV147" s="189"/>
      <c r="BW147" s="189"/>
      <c r="BX147" s="904"/>
    </row>
    <row r="148" spans="1:76" s="191" customFormat="1" ht="57.75" customHeight="1" x14ac:dyDescent="0.2">
      <c r="A148" s="580">
        <v>8</v>
      </c>
      <c r="B148" s="905" t="s">
        <v>1007</v>
      </c>
      <c r="C148" s="502" t="s">
        <v>689</v>
      </c>
      <c r="D148" s="502" t="s">
        <v>690</v>
      </c>
      <c r="E148" s="648" t="s">
        <v>258</v>
      </c>
      <c r="F148" s="905" t="s">
        <v>582</v>
      </c>
      <c r="G148" s="649"/>
      <c r="H148" s="649"/>
      <c r="I148" s="915" t="s">
        <v>171</v>
      </c>
      <c r="J148" s="916" t="s">
        <v>1094</v>
      </c>
      <c r="K148" s="595" t="s">
        <v>268</v>
      </c>
      <c r="L148" s="446" t="s">
        <v>1011</v>
      </c>
      <c r="M148" s="446"/>
      <c r="N148" s="1048" t="s">
        <v>1010</v>
      </c>
      <c r="O148" s="502" t="s">
        <v>1009</v>
      </c>
      <c r="P148" s="916" t="s">
        <v>49</v>
      </c>
      <c r="Q148" s="576" t="s">
        <v>290</v>
      </c>
      <c r="R148" s="912">
        <v>15</v>
      </c>
      <c r="S148" s="912">
        <v>40</v>
      </c>
      <c r="T148" s="437">
        <v>50</v>
      </c>
      <c r="U148" s="912"/>
      <c r="V148" s="524">
        <v>0</v>
      </c>
      <c r="W148" s="524">
        <v>0</v>
      </c>
      <c r="X148" s="600">
        <v>0</v>
      </c>
      <c r="Y148" s="914">
        <f t="shared" si="128"/>
        <v>0</v>
      </c>
      <c r="Z148" s="524">
        <v>50</v>
      </c>
      <c r="AA148" s="524">
        <v>0</v>
      </c>
      <c r="AB148" s="600">
        <v>0</v>
      </c>
      <c r="AC148" s="914">
        <f t="shared" si="129"/>
        <v>0</v>
      </c>
      <c r="AD148" s="910">
        <v>50</v>
      </c>
      <c r="AE148" s="910">
        <v>0</v>
      </c>
      <c r="AF148" s="547">
        <f t="shared" si="130"/>
        <v>0</v>
      </c>
      <c r="AG148" s="914">
        <f t="shared" si="118"/>
        <v>0</v>
      </c>
      <c r="AH148" s="914">
        <f t="shared" si="119"/>
        <v>0</v>
      </c>
      <c r="AI148" s="914">
        <f t="shared" si="120"/>
        <v>0</v>
      </c>
      <c r="AJ148" s="910">
        <v>50</v>
      </c>
      <c r="AK148" s="188">
        <v>0</v>
      </c>
      <c r="AL148" s="188">
        <v>12</v>
      </c>
      <c r="AM148" s="908">
        <f t="shared" si="131"/>
        <v>0.8</v>
      </c>
      <c r="AN148" s="908">
        <f t="shared" si="132"/>
        <v>0.3</v>
      </c>
      <c r="AO148" s="908">
        <f t="shared" si="133"/>
        <v>0.24</v>
      </c>
      <c r="AP148" s="907"/>
      <c r="AQ148" s="908" t="e">
        <f t="shared" si="115"/>
        <v>#DIV/0!</v>
      </c>
      <c r="AR148" s="907"/>
      <c r="AS148" s="908" t="e">
        <f t="shared" si="116"/>
        <v>#DIV/0!</v>
      </c>
      <c r="AT148" s="581">
        <v>50</v>
      </c>
      <c r="AU148" s="601">
        <v>0</v>
      </c>
      <c r="AV148" s="441">
        <v>30</v>
      </c>
      <c r="AW148" s="919">
        <f t="shared" ref="AW148:AW156" si="136">AV148/R148</f>
        <v>2</v>
      </c>
      <c r="AX148" s="457">
        <f t="shared" ref="AX148:AX157" si="137">AV148/S148</f>
        <v>0.75</v>
      </c>
      <c r="AY148" s="457">
        <f t="shared" ref="AY148:AY157" si="138">AV148/T148</f>
        <v>0.6</v>
      </c>
      <c r="AZ148" s="907"/>
      <c r="BA148" s="908" t="e">
        <f t="shared" si="134"/>
        <v>#DIV/0!</v>
      </c>
      <c r="BB148" s="907"/>
      <c r="BC148" s="908" t="e">
        <f t="shared" si="135"/>
        <v>#DIV/0!</v>
      </c>
      <c r="BD148" s="189"/>
      <c r="BE148" s="189"/>
      <c r="BF148" s="189"/>
      <c r="BG148" s="189"/>
      <c r="BH148" s="189"/>
      <c r="BI148" s="189"/>
      <c r="BJ148" s="189"/>
      <c r="BK148" s="189"/>
      <c r="BL148" s="189"/>
      <c r="BM148" s="189"/>
      <c r="BN148" s="189"/>
      <c r="BO148" s="189"/>
      <c r="BP148" s="189"/>
      <c r="BQ148" s="189"/>
      <c r="BR148" s="189"/>
      <c r="BS148" s="189"/>
      <c r="BT148" s="189"/>
      <c r="BU148" s="189"/>
      <c r="BV148" s="189"/>
      <c r="BW148" s="189"/>
      <c r="BX148" s="904"/>
    </row>
    <row r="149" spans="1:76" s="191" customFormat="1" ht="67.5" customHeight="1" x14ac:dyDescent="0.2">
      <c r="A149" s="580">
        <v>8</v>
      </c>
      <c r="B149" s="905" t="s">
        <v>1007</v>
      </c>
      <c r="C149" s="502" t="s">
        <v>691</v>
      </c>
      <c r="D149" s="502" t="s">
        <v>692</v>
      </c>
      <c r="E149" s="648" t="s">
        <v>257</v>
      </c>
      <c r="F149" s="905" t="s">
        <v>581</v>
      </c>
      <c r="G149" s="649"/>
      <c r="H149" s="649"/>
      <c r="I149" s="915" t="s">
        <v>162</v>
      </c>
      <c r="J149" s="916" t="s">
        <v>1094</v>
      </c>
      <c r="K149" s="916" t="s">
        <v>268</v>
      </c>
      <c r="L149" s="446" t="s">
        <v>866</v>
      </c>
      <c r="M149" s="446"/>
      <c r="N149" s="1048" t="s">
        <v>222</v>
      </c>
      <c r="O149" s="502" t="s">
        <v>486</v>
      </c>
      <c r="P149" s="916" t="s">
        <v>49</v>
      </c>
      <c r="Q149" s="576" t="s">
        <v>290</v>
      </c>
      <c r="R149" s="912">
        <v>1000</v>
      </c>
      <c r="S149" s="912">
        <v>8000</v>
      </c>
      <c r="T149" s="437">
        <v>13500</v>
      </c>
      <c r="U149" s="912">
        <v>26158225</v>
      </c>
      <c r="V149" s="524">
        <v>0</v>
      </c>
      <c r="W149" s="524">
        <v>0</v>
      </c>
      <c r="X149" s="600">
        <v>0</v>
      </c>
      <c r="Y149" s="914">
        <f t="shared" si="128"/>
        <v>0</v>
      </c>
      <c r="Z149" s="524">
        <v>12972</v>
      </c>
      <c r="AA149" s="524">
        <v>290</v>
      </c>
      <c r="AB149" s="600">
        <v>290</v>
      </c>
      <c r="AC149" s="914">
        <f t="shared" si="129"/>
        <v>2.148148148148148E-2</v>
      </c>
      <c r="AD149" s="910">
        <v>13015</v>
      </c>
      <c r="AE149" s="440">
        <v>0</v>
      </c>
      <c r="AF149" s="547">
        <v>607</v>
      </c>
      <c r="AG149" s="914">
        <f t="shared" si="118"/>
        <v>0.60699999999999998</v>
      </c>
      <c r="AH149" s="914">
        <f t="shared" si="119"/>
        <v>7.5874999999999998E-2</v>
      </c>
      <c r="AI149" s="914">
        <f t="shared" si="120"/>
        <v>4.4962962962962962E-2</v>
      </c>
      <c r="AJ149" s="188">
        <v>13512</v>
      </c>
      <c r="AK149" s="188">
        <v>71.34</v>
      </c>
      <c r="AL149" s="188">
        <v>210</v>
      </c>
      <c r="AM149" s="908">
        <f t="shared" si="131"/>
        <v>0.21</v>
      </c>
      <c r="AN149" s="908">
        <f t="shared" si="132"/>
        <v>2.6249999999999999E-2</v>
      </c>
      <c r="AO149" s="908">
        <f t="shared" si="133"/>
        <v>1.5555555555555555E-2</v>
      </c>
      <c r="AP149" s="907">
        <v>23276559.32</v>
      </c>
      <c r="AQ149" s="908">
        <f t="shared" si="115"/>
        <v>0.88983710936044014</v>
      </c>
      <c r="AR149" s="907">
        <v>3268742.88</v>
      </c>
      <c r="AS149" s="908">
        <f t="shared" si="116"/>
        <v>0.12496042372905654</v>
      </c>
      <c r="AT149" s="440">
        <v>13736.35</v>
      </c>
      <c r="AU149" s="599">
        <v>293.77999999999997</v>
      </c>
      <c r="AV149" s="440">
        <v>4158.49</v>
      </c>
      <c r="AW149" s="919">
        <f t="shared" si="136"/>
        <v>4.1584899999999996</v>
      </c>
      <c r="AX149" s="908">
        <f t="shared" si="137"/>
        <v>0.51981124999999995</v>
      </c>
      <c r="AY149" s="908">
        <f t="shared" si="138"/>
        <v>0.30803629629629625</v>
      </c>
      <c r="AZ149" s="907">
        <v>23773730.25</v>
      </c>
      <c r="BA149" s="908">
        <f t="shared" si="134"/>
        <v>0.90884340393891405</v>
      </c>
      <c r="BB149" s="907">
        <v>8215816.6900000004</v>
      </c>
      <c r="BC149" s="908">
        <f t="shared" si="135"/>
        <v>0.31408158198807451</v>
      </c>
      <c r="BD149" s="189"/>
      <c r="BE149" s="189"/>
      <c r="BF149" s="189"/>
      <c r="BG149" s="189"/>
      <c r="BH149" s="189"/>
      <c r="BI149" s="189"/>
      <c r="BJ149" s="189"/>
      <c r="BK149" s="189"/>
      <c r="BL149" s="189"/>
      <c r="BM149" s="189"/>
      <c r="BN149" s="189"/>
      <c r="BO149" s="189"/>
      <c r="BP149" s="189"/>
      <c r="BQ149" s="189"/>
      <c r="BR149" s="189"/>
      <c r="BS149" s="189"/>
      <c r="BT149" s="189"/>
      <c r="BU149" s="189"/>
      <c r="BV149" s="189"/>
      <c r="BW149" s="189"/>
      <c r="BX149" s="1188" t="s">
        <v>1345</v>
      </c>
    </row>
    <row r="150" spans="1:76" s="191" customFormat="1" ht="40.5" customHeight="1" x14ac:dyDescent="0.2">
      <c r="A150" s="580">
        <v>8</v>
      </c>
      <c r="B150" s="173" t="s">
        <v>1007</v>
      </c>
      <c r="C150" s="502" t="s">
        <v>691</v>
      </c>
      <c r="D150" s="502" t="s">
        <v>692</v>
      </c>
      <c r="E150" s="648" t="s">
        <v>257</v>
      </c>
      <c r="F150" s="905" t="s">
        <v>581</v>
      </c>
      <c r="G150" s="649"/>
      <c r="H150" s="649"/>
      <c r="I150" s="593" t="s">
        <v>257</v>
      </c>
      <c r="J150" s="594" t="s">
        <v>1094</v>
      </c>
      <c r="K150" s="594" t="s">
        <v>1157</v>
      </c>
      <c r="L150" s="446" t="s">
        <v>1024</v>
      </c>
      <c r="M150" s="446"/>
      <c r="N150" s="520" t="s">
        <v>56</v>
      </c>
      <c r="O150" s="502" t="s">
        <v>900</v>
      </c>
      <c r="P150" s="594" t="s">
        <v>49</v>
      </c>
      <c r="Q150" s="576" t="s">
        <v>290</v>
      </c>
      <c r="R150" s="912">
        <f>SUM(R151:R157)</f>
        <v>256</v>
      </c>
      <c r="S150" s="912">
        <f>SUM(S151:S157)</f>
        <v>791</v>
      </c>
      <c r="T150" s="437">
        <f>SUM(T151:T157)</f>
        <v>1214</v>
      </c>
      <c r="U150" s="455"/>
      <c r="V150" s="437">
        <f t="shared" ref="V150:AB150" si="139">SUM(V151:V157)</f>
        <v>0</v>
      </c>
      <c r="W150" s="437">
        <f t="shared" si="139"/>
        <v>0</v>
      </c>
      <c r="X150" s="912">
        <f t="shared" si="139"/>
        <v>0</v>
      </c>
      <c r="Y150" s="912">
        <f t="shared" si="139"/>
        <v>0</v>
      </c>
      <c r="Z150" s="437">
        <f t="shared" si="139"/>
        <v>248</v>
      </c>
      <c r="AA150" s="437">
        <f t="shared" si="139"/>
        <v>19</v>
      </c>
      <c r="AB150" s="912">
        <f t="shared" si="139"/>
        <v>27</v>
      </c>
      <c r="AC150" s="546">
        <f t="shared" si="129"/>
        <v>2.2240527182866558E-2</v>
      </c>
      <c r="AD150" s="437">
        <f>SUM(AD151:AD157)</f>
        <v>793</v>
      </c>
      <c r="AE150" s="437">
        <f>SUM(AE151:AE157)</f>
        <v>503</v>
      </c>
      <c r="AF150" s="912">
        <f>SUM(AF151:AF157)</f>
        <v>576</v>
      </c>
      <c r="AG150" s="546">
        <f t="shared" si="118"/>
        <v>2.25</v>
      </c>
      <c r="AH150" s="546">
        <f t="shared" si="119"/>
        <v>0.72819216182048041</v>
      </c>
      <c r="AI150" s="546">
        <f t="shared" si="120"/>
        <v>0.47446457990115321</v>
      </c>
      <c r="AJ150" s="188">
        <f>SUM(AJ151:AJ157)</f>
        <v>1348.5</v>
      </c>
      <c r="AK150" s="188">
        <f>SUM(AK151:AK157)</f>
        <v>581</v>
      </c>
      <c r="AL150" s="188">
        <f>AL151+AL152+AL153+AL154+AL155+AL156+AK157</f>
        <v>628</v>
      </c>
      <c r="AM150" s="358">
        <f t="shared" si="131"/>
        <v>2.453125</v>
      </c>
      <c r="AN150" s="358">
        <f t="shared" si="132"/>
        <v>0.79393173198482936</v>
      </c>
      <c r="AO150" s="358">
        <f t="shared" si="133"/>
        <v>0.51729818780889625</v>
      </c>
      <c r="AP150" s="357"/>
      <c r="AQ150" s="358" t="e">
        <f t="shared" ref="AQ150:AQ179" si="140">AP150/U150</f>
        <v>#DIV/0!</v>
      </c>
      <c r="AR150" s="357"/>
      <c r="AS150" s="358" t="e">
        <f t="shared" ref="AS150:AS179" si="141">AR150/U150</f>
        <v>#DIV/0!</v>
      </c>
      <c r="AT150" s="440">
        <f>SUM(AT151:AT157)</f>
        <v>1566.7</v>
      </c>
      <c r="AU150" s="605">
        <f>SUM(AU151:AU157)</f>
        <v>848.5</v>
      </c>
      <c r="AV150" s="1288">
        <f>AV151+AV152+AV153+AV154+AV155+AV156+AU157</f>
        <v>826.5</v>
      </c>
      <c r="AW150" s="809">
        <f t="shared" si="136"/>
        <v>3.228515625</v>
      </c>
      <c r="AX150" s="358">
        <f t="shared" si="137"/>
        <v>1.0448798988621997</v>
      </c>
      <c r="AY150" s="358">
        <f t="shared" si="138"/>
        <v>0.68080724876441512</v>
      </c>
      <c r="AZ150" s="357"/>
      <c r="BA150" s="358" t="e">
        <f t="shared" si="134"/>
        <v>#DIV/0!</v>
      </c>
      <c r="BB150" s="357"/>
      <c r="BC150" s="358" t="e">
        <f t="shared" si="135"/>
        <v>#DIV/0!</v>
      </c>
      <c r="BD150" s="189"/>
      <c r="BE150" s="189"/>
      <c r="BF150" s="189"/>
      <c r="BG150" s="189"/>
      <c r="BH150" s="189"/>
      <c r="BI150" s="189"/>
      <c r="BJ150" s="189"/>
      <c r="BK150" s="189"/>
      <c r="BL150" s="189"/>
      <c r="BM150" s="189"/>
      <c r="BN150" s="189"/>
      <c r="BO150" s="189"/>
      <c r="BP150" s="189"/>
      <c r="BQ150" s="189"/>
      <c r="BR150" s="189"/>
      <c r="BS150" s="189"/>
      <c r="BT150" s="189"/>
      <c r="BU150" s="189"/>
      <c r="BV150" s="189"/>
      <c r="BW150" s="189"/>
      <c r="BX150" s="426"/>
    </row>
    <row r="151" spans="1:76" s="191" customFormat="1" ht="40.5" customHeight="1" x14ac:dyDescent="0.2">
      <c r="A151" s="541">
        <v>8</v>
      </c>
      <c r="B151" s="542" t="s">
        <v>1007</v>
      </c>
      <c r="C151" s="543" t="s">
        <v>691</v>
      </c>
      <c r="D151" s="543" t="s">
        <v>692</v>
      </c>
      <c r="E151" s="544" t="s">
        <v>257</v>
      </c>
      <c r="F151" s="542" t="s">
        <v>581</v>
      </c>
      <c r="G151" s="543"/>
      <c r="H151" s="543"/>
      <c r="I151" s="366" t="s">
        <v>162</v>
      </c>
      <c r="J151" s="545" t="s">
        <v>1094</v>
      </c>
      <c r="K151" s="545" t="s">
        <v>268</v>
      </c>
      <c r="L151" s="447" t="s">
        <v>1024</v>
      </c>
      <c r="M151" s="447" t="s">
        <v>1223</v>
      </c>
      <c r="N151" s="521" t="s">
        <v>56</v>
      </c>
      <c r="O151" s="543" t="s">
        <v>900</v>
      </c>
      <c r="P151" s="545" t="s">
        <v>49</v>
      </c>
      <c r="Q151" s="545" t="s">
        <v>290</v>
      </c>
      <c r="R151" s="383">
        <v>0</v>
      </c>
      <c r="S151" s="383">
        <v>1</v>
      </c>
      <c r="T151" s="383">
        <v>5</v>
      </c>
      <c r="U151" s="383"/>
      <c r="V151" s="377">
        <v>0</v>
      </c>
      <c r="W151" s="377">
        <v>0</v>
      </c>
      <c r="X151" s="377">
        <v>0</v>
      </c>
      <c r="Y151" s="378">
        <f t="shared" ref="Y151:Y163" si="142">X151/T151</f>
        <v>0</v>
      </c>
      <c r="Z151" s="377">
        <v>30</v>
      </c>
      <c r="AA151" s="377">
        <v>0</v>
      </c>
      <c r="AB151" s="377">
        <v>0</v>
      </c>
      <c r="AC151" s="378">
        <f t="shared" si="129"/>
        <v>0</v>
      </c>
      <c r="AD151" s="911">
        <v>30</v>
      </c>
      <c r="AE151" s="911">
        <v>0</v>
      </c>
      <c r="AF151" s="911">
        <v>1</v>
      </c>
      <c r="AG151" s="546" t="e">
        <f t="shared" si="118"/>
        <v>#DIV/0!</v>
      </c>
      <c r="AH151" s="546">
        <f t="shared" si="119"/>
        <v>1</v>
      </c>
      <c r="AI151" s="546">
        <f t="shared" si="120"/>
        <v>0.2</v>
      </c>
      <c r="AJ151" s="359">
        <v>30</v>
      </c>
      <c r="AK151" s="359">
        <v>1</v>
      </c>
      <c r="AL151" s="609">
        <v>1</v>
      </c>
      <c r="AM151" s="358" t="e">
        <f t="shared" si="131"/>
        <v>#DIV/0!</v>
      </c>
      <c r="AN151" s="358">
        <f t="shared" si="132"/>
        <v>1</v>
      </c>
      <c r="AO151" s="358">
        <f t="shared" si="133"/>
        <v>0.2</v>
      </c>
      <c r="AP151" s="357"/>
      <c r="AQ151" s="358" t="e">
        <f t="shared" si="140"/>
        <v>#DIV/0!</v>
      </c>
      <c r="AR151" s="357"/>
      <c r="AS151" s="358" t="e">
        <f t="shared" si="141"/>
        <v>#DIV/0!</v>
      </c>
      <c r="AT151" s="911">
        <v>7</v>
      </c>
      <c r="AU151" s="911">
        <v>0</v>
      </c>
      <c r="AV151" s="913">
        <v>2</v>
      </c>
      <c r="AW151" s="809" t="e">
        <f t="shared" si="136"/>
        <v>#DIV/0!</v>
      </c>
      <c r="AX151" s="358">
        <f t="shared" si="137"/>
        <v>2</v>
      </c>
      <c r="AY151" s="358">
        <f t="shared" si="138"/>
        <v>0.4</v>
      </c>
      <c r="AZ151" s="357"/>
      <c r="BA151" s="358" t="e">
        <f t="shared" si="134"/>
        <v>#DIV/0!</v>
      </c>
      <c r="BB151" s="357"/>
      <c r="BC151" s="358" t="e">
        <f t="shared" si="135"/>
        <v>#DIV/0!</v>
      </c>
      <c r="BD151" s="909"/>
      <c r="BE151" s="909"/>
      <c r="BF151" s="909"/>
      <c r="BG151" s="909"/>
      <c r="BH151" s="909"/>
      <c r="BI151" s="909"/>
      <c r="BJ151" s="909"/>
      <c r="BK151" s="909"/>
      <c r="BL151" s="909"/>
      <c r="BM151" s="909"/>
      <c r="BN151" s="909"/>
      <c r="BO151" s="909"/>
      <c r="BP151" s="909"/>
      <c r="BQ151" s="909"/>
      <c r="BR151" s="909"/>
      <c r="BS151" s="909"/>
      <c r="BT151" s="909"/>
      <c r="BU151" s="909"/>
      <c r="BV151" s="909"/>
      <c r="BW151" s="909"/>
      <c r="BX151" s="538" t="s">
        <v>1352</v>
      </c>
    </row>
    <row r="152" spans="1:76" s="191" customFormat="1" ht="69" customHeight="1" x14ac:dyDescent="0.2">
      <c r="A152" s="541">
        <v>8</v>
      </c>
      <c r="B152" s="542" t="s">
        <v>1007</v>
      </c>
      <c r="C152" s="543" t="s">
        <v>691</v>
      </c>
      <c r="D152" s="543" t="s">
        <v>692</v>
      </c>
      <c r="E152" s="544" t="s">
        <v>257</v>
      </c>
      <c r="F152" s="542" t="s">
        <v>581</v>
      </c>
      <c r="G152" s="543"/>
      <c r="H152" s="543"/>
      <c r="I152" s="366" t="s">
        <v>163</v>
      </c>
      <c r="J152" s="545" t="s">
        <v>1094</v>
      </c>
      <c r="K152" s="545" t="s">
        <v>268</v>
      </c>
      <c r="L152" s="447" t="s">
        <v>1024</v>
      </c>
      <c r="M152" s="447" t="s">
        <v>1223</v>
      </c>
      <c r="N152" s="521" t="s">
        <v>56</v>
      </c>
      <c r="O152" s="543" t="s">
        <v>900</v>
      </c>
      <c r="P152" s="545" t="s">
        <v>49</v>
      </c>
      <c r="Q152" s="545" t="s">
        <v>290</v>
      </c>
      <c r="R152" s="521">
        <v>238</v>
      </c>
      <c r="S152" s="521">
        <v>700</v>
      </c>
      <c r="T152" s="383">
        <v>1098</v>
      </c>
      <c r="U152" s="383">
        <v>12450000</v>
      </c>
      <c r="V152" s="377">
        <v>0</v>
      </c>
      <c r="W152" s="377">
        <v>0</v>
      </c>
      <c r="X152" s="377">
        <v>0</v>
      </c>
      <c r="Y152" s="378">
        <f t="shared" si="142"/>
        <v>0</v>
      </c>
      <c r="Z152" s="377">
        <v>141</v>
      </c>
      <c r="AA152" s="377">
        <v>18</v>
      </c>
      <c r="AB152" s="377">
        <v>18</v>
      </c>
      <c r="AC152" s="378">
        <f t="shared" si="129"/>
        <v>1.6393442622950821E-2</v>
      </c>
      <c r="AD152" s="911">
        <v>670</v>
      </c>
      <c r="AE152" s="911">
        <v>492</v>
      </c>
      <c r="AF152" s="911">
        <v>549</v>
      </c>
      <c r="AG152" s="546">
        <f t="shared" si="118"/>
        <v>2.3067226890756301</v>
      </c>
      <c r="AH152" s="546">
        <f t="shared" si="119"/>
        <v>0.78428571428571425</v>
      </c>
      <c r="AI152" s="546">
        <f t="shared" si="120"/>
        <v>0.5</v>
      </c>
      <c r="AJ152" s="911">
        <v>1217.5</v>
      </c>
      <c r="AK152" s="911">
        <v>562</v>
      </c>
      <c r="AL152" s="913">
        <v>592</v>
      </c>
      <c r="AM152" s="358">
        <f t="shared" si="131"/>
        <v>2.4873949579831933</v>
      </c>
      <c r="AN152" s="358">
        <f t="shared" si="132"/>
        <v>0.84571428571428575</v>
      </c>
      <c r="AO152" s="358">
        <f t="shared" si="133"/>
        <v>0.53916211293260474</v>
      </c>
      <c r="AP152" s="357">
        <v>9032557.3300000001</v>
      </c>
      <c r="AQ152" s="358">
        <f t="shared" si="140"/>
        <v>0.72550661285140561</v>
      </c>
      <c r="AR152" s="357">
        <v>3750681.53</v>
      </c>
      <c r="AS152" s="358">
        <f t="shared" si="141"/>
        <v>0.30125956064257026</v>
      </c>
      <c r="AT152" s="555">
        <v>1444.7</v>
      </c>
      <c r="AU152" s="555">
        <v>823.5</v>
      </c>
      <c r="AV152" s="1287">
        <v>781.5</v>
      </c>
      <c r="AW152" s="809">
        <f t="shared" si="136"/>
        <v>3.2836134453781511</v>
      </c>
      <c r="AX152" s="358">
        <f t="shared" si="137"/>
        <v>1.1164285714285713</v>
      </c>
      <c r="AY152" s="358">
        <f t="shared" si="138"/>
        <v>0.71174863387978138</v>
      </c>
      <c r="AZ152" s="357">
        <v>10523410.18</v>
      </c>
      <c r="BA152" s="358">
        <f t="shared" si="134"/>
        <v>0.84525382971887553</v>
      </c>
      <c r="BB152" s="357">
        <v>5336981.54</v>
      </c>
      <c r="BC152" s="358">
        <f t="shared" si="135"/>
        <v>0.42867321606425701</v>
      </c>
      <c r="BD152" s="909"/>
      <c r="BE152" s="909"/>
      <c r="BF152" s="909"/>
      <c r="BG152" s="909"/>
      <c r="BH152" s="909"/>
      <c r="BI152" s="909"/>
      <c r="BJ152" s="909"/>
      <c r="BK152" s="909"/>
      <c r="BL152" s="909"/>
      <c r="BM152" s="909"/>
      <c r="BN152" s="909"/>
      <c r="BO152" s="909"/>
      <c r="BP152" s="909"/>
      <c r="BQ152" s="909"/>
      <c r="BR152" s="909"/>
      <c r="BS152" s="909"/>
      <c r="BT152" s="909"/>
      <c r="BU152" s="909"/>
      <c r="BV152" s="909"/>
      <c r="BW152" s="909"/>
      <c r="BX152" s="1257" t="s">
        <v>1483</v>
      </c>
    </row>
    <row r="153" spans="1:76" s="191" customFormat="1" ht="40.5" customHeight="1" x14ac:dyDescent="0.2">
      <c r="A153" s="541">
        <v>8</v>
      </c>
      <c r="B153" s="542" t="s">
        <v>1007</v>
      </c>
      <c r="C153" s="543" t="s">
        <v>691</v>
      </c>
      <c r="D153" s="543" t="s">
        <v>692</v>
      </c>
      <c r="E153" s="544" t="s">
        <v>257</v>
      </c>
      <c r="F153" s="542" t="s">
        <v>581</v>
      </c>
      <c r="G153" s="543"/>
      <c r="H153" s="543"/>
      <c r="I153" s="366" t="s">
        <v>164</v>
      </c>
      <c r="J153" s="545" t="s">
        <v>1094</v>
      </c>
      <c r="K153" s="545" t="s">
        <v>268</v>
      </c>
      <c r="L153" s="447" t="s">
        <v>1024</v>
      </c>
      <c r="M153" s="447" t="s">
        <v>1223</v>
      </c>
      <c r="N153" s="521" t="s">
        <v>56</v>
      </c>
      <c r="O153" s="543" t="s">
        <v>900</v>
      </c>
      <c r="P153" s="545" t="s">
        <v>49</v>
      </c>
      <c r="Q153" s="545" t="s">
        <v>290</v>
      </c>
      <c r="R153" s="521">
        <v>0</v>
      </c>
      <c r="S153" s="521">
        <v>1</v>
      </c>
      <c r="T153" s="383">
        <v>2</v>
      </c>
      <c r="U153" s="383">
        <v>515100</v>
      </c>
      <c r="V153" s="377">
        <v>0</v>
      </c>
      <c r="W153" s="377">
        <v>0</v>
      </c>
      <c r="X153" s="377">
        <v>0</v>
      </c>
      <c r="Y153" s="378">
        <f t="shared" si="142"/>
        <v>0</v>
      </c>
      <c r="Z153" s="377">
        <v>0</v>
      </c>
      <c r="AA153" s="377">
        <v>0</v>
      </c>
      <c r="AB153" s="377">
        <v>0</v>
      </c>
      <c r="AC153" s="378">
        <f t="shared" si="129"/>
        <v>0</v>
      </c>
      <c r="AD153" s="445">
        <v>1</v>
      </c>
      <c r="AE153" s="445">
        <v>0</v>
      </c>
      <c r="AF153" s="445">
        <v>0</v>
      </c>
      <c r="AG153" s="546" t="e">
        <f t="shared" ref="AG153:AG182" si="143">AF153/R153</f>
        <v>#DIV/0!</v>
      </c>
      <c r="AH153" s="546">
        <f t="shared" ref="AH153:AH182" si="144">AF153/S153</f>
        <v>0</v>
      </c>
      <c r="AI153" s="546">
        <f t="shared" ref="AI153:AI182" si="145">AF153/T153</f>
        <v>0</v>
      </c>
      <c r="AJ153" s="445">
        <v>1</v>
      </c>
      <c r="AK153" s="445">
        <v>0</v>
      </c>
      <c r="AL153" s="510">
        <v>0</v>
      </c>
      <c r="AM153" s="358" t="e">
        <f t="shared" si="131"/>
        <v>#DIV/0!</v>
      </c>
      <c r="AN153" s="358">
        <f t="shared" si="132"/>
        <v>0</v>
      </c>
      <c r="AO153" s="358">
        <f t="shared" si="133"/>
        <v>0</v>
      </c>
      <c r="AP153" s="357">
        <v>415225</v>
      </c>
      <c r="AQ153" s="358">
        <f t="shared" si="140"/>
        <v>0.80610561056105612</v>
      </c>
      <c r="AR153" s="357">
        <v>14315.62</v>
      </c>
      <c r="AS153" s="358">
        <f t="shared" si="141"/>
        <v>2.7791923898272182E-2</v>
      </c>
      <c r="AT153" s="911">
        <v>2</v>
      </c>
      <c r="AU153" s="911">
        <v>0</v>
      </c>
      <c r="AV153" s="913">
        <v>0</v>
      </c>
      <c r="AW153" s="809" t="e">
        <f t="shared" si="136"/>
        <v>#DIV/0!</v>
      </c>
      <c r="AX153" s="358">
        <f t="shared" si="137"/>
        <v>0</v>
      </c>
      <c r="AY153" s="358">
        <f t="shared" si="138"/>
        <v>0</v>
      </c>
      <c r="AZ153" s="357">
        <v>515100</v>
      </c>
      <c r="BA153" s="358">
        <f t="shared" si="134"/>
        <v>1</v>
      </c>
      <c r="BB153" s="357">
        <v>43377.43</v>
      </c>
      <c r="BC153" s="358">
        <f t="shared" si="135"/>
        <v>8.4211667637351967E-2</v>
      </c>
      <c r="BD153" s="360"/>
      <c r="BE153" s="360"/>
      <c r="BF153" s="360"/>
      <c r="BG153" s="360"/>
      <c r="BH153" s="360"/>
      <c r="BI153" s="360"/>
      <c r="BJ153" s="360"/>
      <c r="BK153" s="360"/>
      <c r="BL153" s="360"/>
      <c r="BM153" s="360"/>
      <c r="BN153" s="360"/>
      <c r="BO153" s="360"/>
      <c r="BP153" s="360"/>
      <c r="BQ153" s="360"/>
      <c r="BR153" s="360"/>
      <c r="BS153" s="360"/>
      <c r="BT153" s="360"/>
      <c r="BU153" s="360"/>
      <c r="BV153" s="360"/>
      <c r="BW153" s="360"/>
      <c r="BX153" s="362"/>
    </row>
    <row r="154" spans="1:76" s="191" customFormat="1" ht="40.5" customHeight="1" x14ac:dyDescent="0.2">
      <c r="A154" s="541">
        <v>8</v>
      </c>
      <c r="B154" s="542" t="s">
        <v>1007</v>
      </c>
      <c r="C154" s="543" t="s">
        <v>691</v>
      </c>
      <c r="D154" s="543" t="s">
        <v>692</v>
      </c>
      <c r="E154" s="544" t="s">
        <v>257</v>
      </c>
      <c r="F154" s="542" t="s">
        <v>581</v>
      </c>
      <c r="G154" s="543"/>
      <c r="H154" s="543"/>
      <c r="I154" s="366" t="s">
        <v>165</v>
      </c>
      <c r="J154" s="545" t="s">
        <v>1094</v>
      </c>
      <c r="K154" s="545" t="s">
        <v>268</v>
      </c>
      <c r="L154" s="447" t="s">
        <v>1024</v>
      </c>
      <c r="M154" s="447" t="s">
        <v>1223</v>
      </c>
      <c r="N154" s="521" t="s">
        <v>56</v>
      </c>
      <c r="O154" s="543" t="s">
        <v>900</v>
      </c>
      <c r="P154" s="545" t="s">
        <v>49</v>
      </c>
      <c r="Q154" s="545" t="s">
        <v>290</v>
      </c>
      <c r="R154" s="521">
        <v>10</v>
      </c>
      <c r="S154" s="521">
        <v>60</v>
      </c>
      <c r="T154" s="383">
        <v>70</v>
      </c>
      <c r="U154" s="383">
        <v>3926000</v>
      </c>
      <c r="V154" s="377">
        <v>0</v>
      </c>
      <c r="W154" s="377">
        <v>0</v>
      </c>
      <c r="X154" s="377">
        <v>0</v>
      </c>
      <c r="Y154" s="378">
        <f t="shared" si="142"/>
        <v>0</v>
      </c>
      <c r="Z154" s="377">
        <v>65</v>
      </c>
      <c r="AA154" s="377">
        <v>1</v>
      </c>
      <c r="AB154" s="377">
        <v>6</v>
      </c>
      <c r="AC154" s="378">
        <f t="shared" si="129"/>
        <v>8.5714285714285715E-2</v>
      </c>
      <c r="AD154" s="911">
        <v>69</v>
      </c>
      <c r="AE154" s="911">
        <v>5</v>
      </c>
      <c r="AF154" s="911">
        <v>12</v>
      </c>
      <c r="AG154" s="914">
        <f t="shared" si="143"/>
        <v>1.2</v>
      </c>
      <c r="AH154" s="914">
        <f t="shared" si="144"/>
        <v>0.2</v>
      </c>
      <c r="AI154" s="914">
        <f t="shared" si="145"/>
        <v>0.17142857142857143</v>
      </c>
      <c r="AJ154" s="911">
        <v>69</v>
      </c>
      <c r="AK154" s="911">
        <v>5</v>
      </c>
      <c r="AL154" s="913">
        <v>12</v>
      </c>
      <c r="AM154" s="908">
        <f t="shared" si="131"/>
        <v>1.2</v>
      </c>
      <c r="AN154" s="908">
        <f t="shared" si="132"/>
        <v>0.2</v>
      </c>
      <c r="AO154" s="908">
        <f t="shared" si="133"/>
        <v>0.17142857142857143</v>
      </c>
      <c r="AP154" s="907">
        <v>2889090.43</v>
      </c>
      <c r="AQ154" s="908">
        <f t="shared" si="140"/>
        <v>0.73588650789607746</v>
      </c>
      <c r="AR154" s="907">
        <v>783731.54</v>
      </c>
      <c r="AS154" s="908">
        <f t="shared" si="141"/>
        <v>0.19962596535914418</v>
      </c>
      <c r="AT154" s="911">
        <v>79</v>
      </c>
      <c r="AU154" s="911">
        <v>5</v>
      </c>
      <c r="AV154" s="913">
        <v>14</v>
      </c>
      <c r="AW154" s="919">
        <f t="shared" si="136"/>
        <v>1.4</v>
      </c>
      <c r="AX154" s="908">
        <f t="shared" si="137"/>
        <v>0.23333333333333334</v>
      </c>
      <c r="AY154" s="908">
        <f t="shared" si="138"/>
        <v>0.2</v>
      </c>
      <c r="AZ154" s="907">
        <v>3580029.32</v>
      </c>
      <c r="BA154" s="908">
        <f t="shared" si="134"/>
        <v>0.91187705552725418</v>
      </c>
      <c r="BB154" s="907">
        <v>1416998.37</v>
      </c>
      <c r="BC154" s="908">
        <f t="shared" si="135"/>
        <v>0.36092673713703516</v>
      </c>
      <c r="BD154" s="909"/>
      <c r="BE154" s="909"/>
      <c r="BF154" s="909"/>
      <c r="BG154" s="909"/>
      <c r="BH154" s="909"/>
      <c r="BI154" s="909"/>
      <c r="BJ154" s="909"/>
      <c r="BK154" s="909"/>
      <c r="BL154" s="909"/>
      <c r="BM154" s="909"/>
      <c r="BN154" s="909"/>
      <c r="BO154" s="909"/>
      <c r="BP154" s="909"/>
      <c r="BQ154" s="909"/>
      <c r="BR154" s="909"/>
      <c r="BS154" s="909"/>
      <c r="BT154" s="909"/>
      <c r="BU154" s="909"/>
      <c r="BV154" s="909"/>
      <c r="BW154" s="909"/>
      <c r="BX154" s="428"/>
    </row>
    <row r="155" spans="1:76" s="191" customFormat="1" ht="40.5" customHeight="1" x14ac:dyDescent="0.2">
      <c r="A155" s="541">
        <v>8</v>
      </c>
      <c r="B155" s="542" t="s">
        <v>1007</v>
      </c>
      <c r="C155" s="543" t="s">
        <v>691</v>
      </c>
      <c r="D155" s="543" t="s">
        <v>692</v>
      </c>
      <c r="E155" s="544" t="s">
        <v>257</v>
      </c>
      <c r="F155" s="542" t="s">
        <v>581</v>
      </c>
      <c r="G155" s="543"/>
      <c r="H155" s="543"/>
      <c r="I155" s="366" t="s">
        <v>166</v>
      </c>
      <c r="J155" s="545" t="s">
        <v>1094</v>
      </c>
      <c r="K155" s="545" t="s">
        <v>268</v>
      </c>
      <c r="L155" s="447" t="s">
        <v>1024</v>
      </c>
      <c r="M155" s="447" t="s">
        <v>1223</v>
      </c>
      <c r="N155" s="521" t="s">
        <v>56</v>
      </c>
      <c r="O155" s="543" t="s">
        <v>900</v>
      </c>
      <c r="P155" s="545" t="s">
        <v>49</v>
      </c>
      <c r="Q155" s="545" t="s">
        <v>290</v>
      </c>
      <c r="R155" s="521">
        <v>6</v>
      </c>
      <c r="S155" s="521">
        <v>18</v>
      </c>
      <c r="T155" s="383">
        <v>24</v>
      </c>
      <c r="U155" s="383">
        <v>3290029</v>
      </c>
      <c r="V155" s="377">
        <v>0</v>
      </c>
      <c r="W155" s="377">
        <v>0</v>
      </c>
      <c r="X155" s="377">
        <v>0</v>
      </c>
      <c r="Y155" s="378">
        <f t="shared" si="142"/>
        <v>0</v>
      </c>
      <c r="Z155" s="377">
        <v>11</v>
      </c>
      <c r="AA155" s="377">
        <v>0</v>
      </c>
      <c r="AB155" s="377">
        <v>3</v>
      </c>
      <c r="AC155" s="378">
        <f t="shared" si="129"/>
        <v>0.125</v>
      </c>
      <c r="AD155" s="911">
        <v>18</v>
      </c>
      <c r="AE155" s="911">
        <v>6</v>
      </c>
      <c r="AF155" s="911">
        <v>14</v>
      </c>
      <c r="AG155" s="546">
        <f t="shared" si="143"/>
        <v>2.3333333333333335</v>
      </c>
      <c r="AH155" s="546">
        <f t="shared" si="144"/>
        <v>0.77777777777777779</v>
      </c>
      <c r="AI155" s="546">
        <f t="shared" si="145"/>
        <v>0.58333333333333337</v>
      </c>
      <c r="AJ155" s="911">
        <v>24</v>
      </c>
      <c r="AK155" s="911">
        <v>12</v>
      </c>
      <c r="AL155" s="913">
        <v>22</v>
      </c>
      <c r="AM155" s="358">
        <f t="shared" si="131"/>
        <v>3.6666666666666665</v>
      </c>
      <c r="AN155" s="358">
        <f t="shared" si="132"/>
        <v>1.2222222222222223</v>
      </c>
      <c r="AO155" s="358">
        <f t="shared" si="133"/>
        <v>0.91666666666666663</v>
      </c>
      <c r="AP155" s="357">
        <v>3290028.96</v>
      </c>
      <c r="AQ155" s="358">
        <f t="shared" si="140"/>
        <v>0.99999998784205246</v>
      </c>
      <c r="AR155" s="357">
        <v>2292199.4300000002</v>
      </c>
      <c r="AS155" s="358">
        <f t="shared" si="141"/>
        <v>0.69671101075400865</v>
      </c>
      <c r="AT155" s="911">
        <v>25</v>
      </c>
      <c r="AU155" s="911">
        <v>16</v>
      </c>
      <c r="AV155" s="913">
        <v>24</v>
      </c>
      <c r="AW155" s="809">
        <f t="shared" si="136"/>
        <v>4</v>
      </c>
      <c r="AX155" s="358">
        <f t="shared" si="137"/>
        <v>1.3333333333333333</v>
      </c>
      <c r="AY155" s="358">
        <f t="shared" si="138"/>
        <v>1</v>
      </c>
      <c r="AZ155" s="357">
        <v>2570859.48</v>
      </c>
      <c r="BA155" s="358">
        <f t="shared" si="134"/>
        <v>0.78140936751621337</v>
      </c>
      <c r="BB155" s="357">
        <v>2374321.87</v>
      </c>
      <c r="BC155" s="358">
        <f t="shared" si="135"/>
        <v>0.72167201869649178</v>
      </c>
      <c r="BD155" s="909"/>
      <c r="BE155" s="909"/>
      <c r="BF155" s="909"/>
      <c r="BG155" s="909"/>
      <c r="BH155" s="909"/>
      <c r="BI155" s="909"/>
      <c r="BJ155" s="909"/>
      <c r="BK155" s="909"/>
      <c r="BL155" s="909"/>
      <c r="BM155" s="909"/>
      <c r="BN155" s="909"/>
      <c r="BO155" s="909"/>
      <c r="BP155" s="909"/>
      <c r="BQ155" s="909"/>
      <c r="BR155" s="909"/>
      <c r="BS155" s="909"/>
      <c r="BT155" s="909"/>
      <c r="BU155" s="909"/>
      <c r="BV155" s="909"/>
      <c r="BW155" s="909"/>
      <c r="BX155" s="428"/>
    </row>
    <row r="156" spans="1:76" s="191" customFormat="1" ht="40.5" customHeight="1" x14ac:dyDescent="0.2">
      <c r="A156" s="541">
        <v>8</v>
      </c>
      <c r="B156" s="542" t="s">
        <v>1007</v>
      </c>
      <c r="C156" s="543" t="s">
        <v>691</v>
      </c>
      <c r="D156" s="543" t="s">
        <v>692</v>
      </c>
      <c r="E156" s="544" t="s">
        <v>257</v>
      </c>
      <c r="F156" s="542" t="s">
        <v>581</v>
      </c>
      <c r="G156" s="543"/>
      <c r="H156" s="543"/>
      <c r="I156" s="366" t="s">
        <v>167</v>
      </c>
      <c r="J156" s="545" t="s">
        <v>1094</v>
      </c>
      <c r="K156" s="545" t="s">
        <v>268</v>
      </c>
      <c r="L156" s="447" t="s">
        <v>1024</v>
      </c>
      <c r="M156" s="447" t="s">
        <v>1223</v>
      </c>
      <c r="N156" s="521" t="s">
        <v>56</v>
      </c>
      <c r="O156" s="543" t="s">
        <v>900</v>
      </c>
      <c r="P156" s="545" t="s">
        <v>49</v>
      </c>
      <c r="Q156" s="545" t="s">
        <v>290</v>
      </c>
      <c r="R156" s="521">
        <v>0</v>
      </c>
      <c r="S156" s="521">
        <v>1</v>
      </c>
      <c r="T156" s="383">
        <v>3</v>
      </c>
      <c r="U156" s="383">
        <v>905720</v>
      </c>
      <c r="V156" s="377">
        <v>0</v>
      </c>
      <c r="W156" s="377">
        <v>0</v>
      </c>
      <c r="X156" s="377">
        <v>0</v>
      </c>
      <c r="Y156" s="378">
        <f t="shared" si="142"/>
        <v>0</v>
      </c>
      <c r="Z156" s="377">
        <v>1</v>
      </c>
      <c r="AA156" s="377">
        <v>0</v>
      </c>
      <c r="AB156" s="377">
        <v>0</v>
      </c>
      <c r="AC156" s="378">
        <f t="shared" si="129"/>
        <v>0</v>
      </c>
      <c r="AD156" s="445">
        <v>3</v>
      </c>
      <c r="AE156" s="445">
        <v>0</v>
      </c>
      <c r="AF156" s="445">
        <v>0</v>
      </c>
      <c r="AG156" s="546" t="e">
        <f t="shared" si="143"/>
        <v>#DIV/0!</v>
      </c>
      <c r="AH156" s="546">
        <f t="shared" si="144"/>
        <v>0</v>
      </c>
      <c r="AI156" s="546">
        <f t="shared" si="145"/>
        <v>0</v>
      </c>
      <c r="AJ156" s="445">
        <v>3</v>
      </c>
      <c r="AK156" s="911">
        <v>0</v>
      </c>
      <c r="AL156" s="913">
        <v>0</v>
      </c>
      <c r="AM156" s="358" t="e">
        <f t="shared" si="131"/>
        <v>#DIV/0!</v>
      </c>
      <c r="AN156" s="358">
        <f t="shared" si="132"/>
        <v>0</v>
      </c>
      <c r="AO156" s="358">
        <f t="shared" si="133"/>
        <v>0</v>
      </c>
      <c r="AP156" s="357">
        <v>805720.1</v>
      </c>
      <c r="AQ156" s="358">
        <f t="shared" si="140"/>
        <v>0.88959071236143616</v>
      </c>
      <c r="AR156" s="357">
        <v>114630.73</v>
      </c>
      <c r="AS156" s="358">
        <f t="shared" si="141"/>
        <v>0.12656309897098442</v>
      </c>
      <c r="AT156" s="911">
        <v>3</v>
      </c>
      <c r="AU156" s="911">
        <v>1</v>
      </c>
      <c r="AV156" s="913">
        <v>2</v>
      </c>
      <c r="AW156" s="919" t="e">
        <f t="shared" si="136"/>
        <v>#DIV/0!</v>
      </c>
      <c r="AX156" s="908">
        <f t="shared" si="137"/>
        <v>2</v>
      </c>
      <c r="AY156" s="908">
        <f t="shared" si="138"/>
        <v>0.66666666666666663</v>
      </c>
      <c r="AZ156" s="359">
        <v>905649.94</v>
      </c>
      <c r="BA156" s="361">
        <f t="shared" si="134"/>
        <v>0.99992264717572754</v>
      </c>
      <c r="BB156" s="359">
        <v>140683.94</v>
      </c>
      <c r="BC156" s="361">
        <f t="shared" si="135"/>
        <v>0.15532829130415582</v>
      </c>
      <c r="BD156" s="360"/>
      <c r="BE156" s="360"/>
      <c r="BF156" s="360"/>
      <c r="BG156" s="360"/>
      <c r="BH156" s="360"/>
      <c r="BI156" s="360"/>
      <c r="BJ156" s="360"/>
      <c r="BK156" s="360"/>
      <c r="BL156" s="360"/>
      <c r="BM156" s="360"/>
      <c r="BN156" s="360"/>
      <c r="BO156" s="360"/>
      <c r="BP156" s="360"/>
      <c r="BQ156" s="360"/>
      <c r="BR156" s="360"/>
      <c r="BS156" s="360"/>
      <c r="BT156" s="360"/>
      <c r="BU156" s="360"/>
      <c r="BV156" s="360"/>
      <c r="BW156" s="360"/>
      <c r="BX156" s="428"/>
    </row>
    <row r="157" spans="1:76" s="191" customFormat="1" ht="40.5" customHeight="1" x14ac:dyDescent="0.2">
      <c r="A157" s="541">
        <v>8</v>
      </c>
      <c r="B157" s="542" t="s">
        <v>1007</v>
      </c>
      <c r="C157" s="543" t="s">
        <v>691</v>
      </c>
      <c r="D157" s="543" t="s">
        <v>692</v>
      </c>
      <c r="E157" s="544" t="s">
        <v>257</v>
      </c>
      <c r="F157" s="542" t="s">
        <v>581</v>
      </c>
      <c r="G157" s="543"/>
      <c r="H157" s="543"/>
      <c r="I157" s="366" t="s">
        <v>169</v>
      </c>
      <c r="J157" s="545" t="s">
        <v>1094</v>
      </c>
      <c r="K157" s="545" t="s">
        <v>267</v>
      </c>
      <c r="L157" s="447" t="s">
        <v>1024</v>
      </c>
      <c r="M157" s="447" t="s">
        <v>1223</v>
      </c>
      <c r="N157" s="521" t="s">
        <v>56</v>
      </c>
      <c r="O157" s="543" t="s">
        <v>900</v>
      </c>
      <c r="P157" s="545" t="s">
        <v>49</v>
      </c>
      <c r="Q157" s="545" t="s">
        <v>290</v>
      </c>
      <c r="R157" s="521">
        <v>2</v>
      </c>
      <c r="S157" s="521">
        <v>10</v>
      </c>
      <c r="T157" s="383">
        <v>12</v>
      </c>
      <c r="U157" s="383">
        <v>3000000</v>
      </c>
      <c r="V157" s="377">
        <v>0</v>
      </c>
      <c r="W157" s="377">
        <v>0</v>
      </c>
      <c r="X157" s="377">
        <v>0</v>
      </c>
      <c r="Y157" s="378">
        <f t="shared" si="142"/>
        <v>0</v>
      </c>
      <c r="Z157" s="377">
        <v>0</v>
      </c>
      <c r="AA157" s="377">
        <v>0</v>
      </c>
      <c r="AB157" s="377">
        <v>0</v>
      </c>
      <c r="AC157" s="378">
        <f t="shared" si="129"/>
        <v>0</v>
      </c>
      <c r="AD157" s="911">
        <v>2</v>
      </c>
      <c r="AE157" s="911">
        <v>0</v>
      </c>
      <c r="AF157" s="911">
        <v>0</v>
      </c>
      <c r="AG157" s="914">
        <f t="shared" si="143"/>
        <v>0</v>
      </c>
      <c r="AH157" s="914">
        <f t="shared" si="144"/>
        <v>0</v>
      </c>
      <c r="AI157" s="914">
        <f t="shared" si="145"/>
        <v>0</v>
      </c>
      <c r="AJ157" s="359">
        <v>4</v>
      </c>
      <c r="AK157" s="609">
        <v>1</v>
      </c>
      <c r="AL157" s="359">
        <v>1</v>
      </c>
      <c r="AM157" s="908">
        <f t="shared" si="131"/>
        <v>0.5</v>
      </c>
      <c r="AN157" s="908">
        <f t="shared" si="132"/>
        <v>0.1</v>
      </c>
      <c r="AO157" s="908">
        <f t="shared" si="133"/>
        <v>8.3333333333333329E-2</v>
      </c>
      <c r="AP157" s="907">
        <v>928798.54</v>
      </c>
      <c r="AQ157" s="908">
        <f t="shared" si="140"/>
        <v>0.30959951333333335</v>
      </c>
      <c r="AR157" s="907">
        <v>396372.79</v>
      </c>
      <c r="AS157" s="908">
        <f t="shared" si="141"/>
        <v>0.13212426333333332</v>
      </c>
      <c r="AT157" s="359">
        <v>6</v>
      </c>
      <c r="AU157" s="609">
        <v>3</v>
      </c>
      <c r="AV157" s="359">
        <v>4</v>
      </c>
      <c r="AW157" s="919">
        <f>AU157/R157</f>
        <v>1.5</v>
      </c>
      <c r="AX157" s="908">
        <f t="shared" si="137"/>
        <v>0.4</v>
      </c>
      <c r="AY157" s="908">
        <f t="shared" si="138"/>
        <v>0.33333333333333331</v>
      </c>
      <c r="AZ157" s="359">
        <v>1499779.65</v>
      </c>
      <c r="BA157" s="361">
        <f t="shared" si="134"/>
        <v>0.49992654999999997</v>
      </c>
      <c r="BB157" s="359">
        <v>989816.4</v>
      </c>
      <c r="BC157" s="361">
        <f t="shared" si="135"/>
        <v>0.32993880000000003</v>
      </c>
      <c r="BD157" s="909"/>
      <c r="BE157" s="909"/>
      <c r="BF157" s="909"/>
      <c r="BG157" s="909"/>
      <c r="BH157" s="909"/>
      <c r="BI157" s="909"/>
      <c r="BJ157" s="909"/>
      <c r="BK157" s="909"/>
      <c r="BL157" s="909"/>
      <c r="BM157" s="909"/>
      <c r="BN157" s="909"/>
      <c r="BO157" s="909"/>
      <c r="BP157" s="909"/>
      <c r="BQ157" s="909"/>
      <c r="BR157" s="909"/>
      <c r="BS157" s="909"/>
      <c r="BT157" s="909"/>
      <c r="BU157" s="909"/>
      <c r="BV157" s="909"/>
      <c r="BW157" s="909"/>
      <c r="BX157" s="428"/>
    </row>
    <row r="158" spans="1:76" s="191" customFormat="1" ht="41.25" customHeight="1" x14ac:dyDescent="0.2">
      <c r="A158" s="580">
        <v>8</v>
      </c>
      <c r="B158" s="173" t="s">
        <v>1007</v>
      </c>
      <c r="C158" s="502" t="s">
        <v>691</v>
      </c>
      <c r="D158" s="502" t="s">
        <v>692</v>
      </c>
      <c r="E158" s="648" t="s">
        <v>257</v>
      </c>
      <c r="F158" s="905" t="s">
        <v>581</v>
      </c>
      <c r="G158" s="649"/>
      <c r="H158" s="649"/>
      <c r="I158" s="593" t="s">
        <v>170</v>
      </c>
      <c r="J158" s="594" t="s">
        <v>1094</v>
      </c>
      <c r="K158" s="916" t="s">
        <v>267</v>
      </c>
      <c r="L158" s="446" t="s">
        <v>1022</v>
      </c>
      <c r="M158" s="446"/>
      <c r="N158" s="520" t="s">
        <v>58</v>
      </c>
      <c r="O158" s="502" t="s">
        <v>414</v>
      </c>
      <c r="P158" s="594" t="s">
        <v>49</v>
      </c>
      <c r="Q158" s="576" t="s">
        <v>290</v>
      </c>
      <c r="R158" s="597">
        <v>0</v>
      </c>
      <c r="S158" s="597">
        <v>0</v>
      </c>
      <c r="T158" s="437">
        <v>4</v>
      </c>
      <c r="U158" s="455">
        <v>1400000</v>
      </c>
      <c r="V158" s="524">
        <v>0</v>
      </c>
      <c r="W158" s="524">
        <v>0</v>
      </c>
      <c r="X158" s="600">
        <v>0</v>
      </c>
      <c r="Y158" s="546">
        <f t="shared" si="142"/>
        <v>0</v>
      </c>
      <c r="Z158" s="524">
        <v>4</v>
      </c>
      <c r="AA158" s="524">
        <v>0</v>
      </c>
      <c r="AB158" s="600">
        <v>0</v>
      </c>
      <c r="AC158" s="546">
        <f t="shared" si="129"/>
        <v>0</v>
      </c>
      <c r="AD158" s="443">
        <v>4</v>
      </c>
      <c r="AE158" s="443">
        <v>0</v>
      </c>
      <c r="AF158" s="547">
        <f>AE158</f>
        <v>0</v>
      </c>
      <c r="AG158" s="546" t="e">
        <f t="shared" si="143"/>
        <v>#DIV/0!</v>
      </c>
      <c r="AH158" s="546" t="e">
        <f t="shared" si="144"/>
        <v>#DIV/0!</v>
      </c>
      <c r="AI158" s="546">
        <f t="shared" si="145"/>
        <v>0</v>
      </c>
      <c r="AJ158" s="188">
        <v>4</v>
      </c>
      <c r="AK158" s="188">
        <v>0</v>
      </c>
      <c r="AL158" s="188">
        <v>0</v>
      </c>
      <c r="AM158" s="908" t="e">
        <f t="shared" si="131"/>
        <v>#DIV/0!</v>
      </c>
      <c r="AN158" s="358" t="e">
        <f t="shared" si="132"/>
        <v>#DIV/0!</v>
      </c>
      <c r="AO158" s="358">
        <f t="shared" si="133"/>
        <v>0</v>
      </c>
      <c r="AP158" s="357">
        <v>1400000</v>
      </c>
      <c r="AQ158" s="358">
        <f t="shared" si="140"/>
        <v>1</v>
      </c>
      <c r="AR158" s="357">
        <v>41313.25</v>
      </c>
      <c r="AS158" s="358">
        <f t="shared" si="141"/>
        <v>2.9509464285714285E-2</v>
      </c>
      <c r="AT158" s="189">
        <v>4</v>
      </c>
      <c r="AU158" s="189">
        <v>0</v>
      </c>
      <c r="AV158" s="907">
        <v>0</v>
      </c>
      <c r="AW158" s="809" t="e">
        <f>AU158/R158</f>
        <v>#DIV/0!</v>
      </c>
      <c r="AX158" s="358" t="e">
        <f>AU158/S158</f>
        <v>#DIV/0!</v>
      </c>
      <c r="AY158" s="358">
        <f>AU158/T158</f>
        <v>0</v>
      </c>
      <c r="AZ158" s="357">
        <v>1400000</v>
      </c>
      <c r="BA158" s="358">
        <f t="shared" si="134"/>
        <v>1</v>
      </c>
      <c r="BB158" s="357">
        <v>188810.79</v>
      </c>
      <c r="BC158" s="358">
        <f t="shared" si="135"/>
        <v>0.13486485000000001</v>
      </c>
      <c r="BD158" s="189"/>
      <c r="BE158" s="189"/>
      <c r="BF158" s="189"/>
      <c r="BG158" s="189"/>
      <c r="BH158" s="189"/>
      <c r="BI158" s="189"/>
      <c r="BJ158" s="189"/>
      <c r="BK158" s="189"/>
      <c r="BL158" s="189"/>
      <c r="BM158" s="189"/>
      <c r="BN158" s="189"/>
      <c r="BO158" s="189"/>
      <c r="BP158" s="189"/>
      <c r="BQ158" s="189"/>
      <c r="BR158" s="189"/>
      <c r="BS158" s="189"/>
      <c r="BT158" s="189"/>
      <c r="BU158" s="189"/>
      <c r="BV158" s="189"/>
      <c r="BW158" s="189"/>
      <c r="BX158" s="279"/>
    </row>
    <row r="159" spans="1:76" s="191" customFormat="1" ht="26.25" customHeight="1" thickBot="1" x14ac:dyDescent="0.25">
      <c r="A159" s="221">
        <v>8</v>
      </c>
      <c r="B159" s="222" t="s">
        <v>1007</v>
      </c>
      <c r="C159" s="592" t="s">
        <v>691</v>
      </c>
      <c r="D159" s="592" t="s">
        <v>692</v>
      </c>
      <c r="E159" s="656" t="s">
        <v>257</v>
      </c>
      <c r="F159" s="222" t="s">
        <v>581</v>
      </c>
      <c r="G159" s="654"/>
      <c r="H159" s="654"/>
      <c r="I159" s="636" t="s">
        <v>168</v>
      </c>
      <c r="J159" s="614" t="s">
        <v>1094</v>
      </c>
      <c r="K159" s="614" t="s">
        <v>268</v>
      </c>
      <c r="L159" s="637" t="s">
        <v>1023</v>
      </c>
      <c r="M159" s="637"/>
      <c r="N159" s="522" t="s">
        <v>57</v>
      </c>
      <c r="O159" s="592" t="s">
        <v>486</v>
      </c>
      <c r="P159" s="614" t="s">
        <v>49</v>
      </c>
      <c r="Q159" s="634" t="s">
        <v>290</v>
      </c>
      <c r="R159" s="583">
        <v>20000</v>
      </c>
      <c r="S159" s="583">
        <v>60000</v>
      </c>
      <c r="T159" s="826">
        <v>94000</v>
      </c>
      <c r="U159" s="583">
        <v>1600000</v>
      </c>
      <c r="V159" s="584">
        <v>0</v>
      </c>
      <c r="W159" s="584">
        <v>0</v>
      </c>
      <c r="X159" s="602">
        <v>0</v>
      </c>
      <c r="Y159" s="577">
        <f t="shared" si="142"/>
        <v>0</v>
      </c>
      <c r="Z159" s="536">
        <v>94000</v>
      </c>
      <c r="AA159" s="584">
        <v>0</v>
      </c>
      <c r="AB159" s="602">
        <v>5115</v>
      </c>
      <c r="AC159" s="577">
        <f t="shared" si="129"/>
        <v>5.4414893617021273E-2</v>
      </c>
      <c r="AD159" s="536">
        <v>94000</v>
      </c>
      <c r="AE159" s="442">
        <v>0</v>
      </c>
      <c r="AF159" s="612">
        <v>12412</v>
      </c>
      <c r="AG159" s="577">
        <f t="shared" si="143"/>
        <v>0.62060000000000004</v>
      </c>
      <c r="AH159" s="577">
        <f t="shared" si="144"/>
        <v>0.20686666666666667</v>
      </c>
      <c r="AI159" s="577">
        <f t="shared" si="145"/>
        <v>0.13204255319148936</v>
      </c>
      <c r="AJ159" s="371">
        <v>94000</v>
      </c>
      <c r="AK159" s="371">
        <v>0</v>
      </c>
      <c r="AL159" s="536">
        <v>36728</v>
      </c>
      <c r="AM159" s="456">
        <f t="shared" si="131"/>
        <v>1.8364</v>
      </c>
      <c r="AN159" s="456">
        <f t="shared" si="132"/>
        <v>0.61213333333333331</v>
      </c>
      <c r="AO159" s="456">
        <f t="shared" si="133"/>
        <v>0.39072340425531915</v>
      </c>
      <c r="AP159" s="888">
        <v>1600000.05</v>
      </c>
      <c r="AQ159" s="456">
        <f t="shared" si="140"/>
        <v>1.0000000312499999</v>
      </c>
      <c r="AR159" s="888">
        <v>319746.93</v>
      </c>
      <c r="AS159" s="456">
        <f t="shared" si="141"/>
        <v>0.19984183124999999</v>
      </c>
      <c r="AT159" s="371">
        <v>94000</v>
      </c>
      <c r="AU159" s="888">
        <v>0</v>
      </c>
      <c r="AV159" s="863">
        <v>62719.3</v>
      </c>
      <c r="AW159" s="456">
        <f>AV159/R159</f>
        <v>3.1359650000000001</v>
      </c>
      <c r="AX159" s="456">
        <f>AV159/S159</f>
        <v>1.0453216666666667</v>
      </c>
      <c r="AY159" s="456">
        <f>AV159/T159</f>
        <v>0.66722659574468091</v>
      </c>
      <c r="AZ159" s="888">
        <v>1600000.05</v>
      </c>
      <c r="BA159" s="456">
        <f t="shared" si="134"/>
        <v>1.0000000312499999</v>
      </c>
      <c r="BB159" s="888">
        <v>790559.64</v>
      </c>
      <c r="BC159" s="456">
        <f t="shared" si="135"/>
        <v>0.49409977500000002</v>
      </c>
      <c r="BD159" s="372"/>
      <c r="BE159" s="372"/>
      <c r="BF159" s="372"/>
      <c r="BG159" s="372"/>
      <c r="BH159" s="372"/>
      <c r="BI159" s="372"/>
      <c r="BJ159" s="372"/>
      <c r="BK159" s="372"/>
      <c r="BL159" s="372"/>
      <c r="BM159" s="372"/>
      <c r="BN159" s="372"/>
      <c r="BO159" s="372"/>
      <c r="BP159" s="372"/>
      <c r="BQ159" s="372"/>
      <c r="BR159" s="372"/>
      <c r="BS159" s="372"/>
      <c r="BT159" s="372"/>
      <c r="BU159" s="372"/>
      <c r="BV159" s="372"/>
      <c r="BW159" s="372"/>
      <c r="BX159" s="427"/>
    </row>
    <row r="160" spans="1:76" s="191" customFormat="1" ht="119.25" customHeight="1" x14ac:dyDescent="0.2">
      <c r="A160" s="575">
        <v>9</v>
      </c>
      <c r="B160" s="9" t="s">
        <v>1029</v>
      </c>
      <c r="C160" s="502" t="s">
        <v>1030</v>
      </c>
      <c r="D160" s="502" t="s">
        <v>696</v>
      </c>
      <c r="E160" s="502"/>
      <c r="F160" s="502"/>
      <c r="G160" s="502"/>
      <c r="H160" s="502"/>
      <c r="I160" s="915" t="s">
        <v>1315</v>
      </c>
      <c r="J160" s="916" t="s">
        <v>236</v>
      </c>
      <c r="K160" s="916" t="s">
        <v>267</v>
      </c>
      <c r="L160" s="446" t="s">
        <v>1032</v>
      </c>
      <c r="M160" s="446"/>
      <c r="N160" s="1048" t="s">
        <v>1031</v>
      </c>
      <c r="O160" s="502" t="s">
        <v>999</v>
      </c>
      <c r="P160" s="916" t="s">
        <v>8</v>
      </c>
      <c r="Q160" s="576" t="s">
        <v>343</v>
      </c>
      <c r="R160" s="917"/>
      <c r="S160" s="917"/>
      <c r="T160" s="437">
        <f>T170+T173</f>
        <v>797000</v>
      </c>
      <c r="U160" s="912">
        <v>30819148</v>
      </c>
      <c r="V160" s="524">
        <v>0</v>
      </c>
      <c r="W160" s="524">
        <v>0</v>
      </c>
      <c r="X160" s="600">
        <v>0</v>
      </c>
      <c r="Y160" s="914">
        <f>X160/T160</f>
        <v>0</v>
      </c>
      <c r="Z160" s="524">
        <v>0</v>
      </c>
      <c r="AA160" s="524">
        <v>0</v>
      </c>
      <c r="AB160" s="600">
        <v>0</v>
      </c>
      <c r="AC160" s="914">
        <f>AB160/T160</f>
        <v>0</v>
      </c>
      <c r="AD160" s="910">
        <v>797000</v>
      </c>
      <c r="AE160" s="910">
        <v>811184</v>
      </c>
      <c r="AF160" s="547">
        <f>AE160</f>
        <v>811184</v>
      </c>
      <c r="AG160" s="546" t="e">
        <f>AF160/R160</f>
        <v>#DIV/0!</v>
      </c>
      <c r="AH160" s="546" t="e">
        <f>AF160/S160</f>
        <v>#DIV/0!</v>
      </c>
      <c r="AI160" s="546">
        <f>AF160/T160</f>
        <v>1.0177967377666248</v>
      </c>
      <c r="AJ160" s="910">
        <v>797000</v>
      </c>
      <c r="AK160" s="910">
        <f>AK170+AK173</f>
        <v>815165</v>
      </c>
      <c r="AL160" s="910">
        <f>AK160</f>
        <v>815165</v>
      </c>
      <c r="AM160" s="358" t="e">
        <f>AL160/R160</f>
        <v>#DIV/0!</v>
      </c>
      <c r="AN160" s="358" t="e">
        <f>AL160/S160</f>
        <v>#DIV/0!</v>
      </c>
      <c r="AO160" s="358">
        <f>AL160/T160</f>
        <v>1.0227917189460476</v>
      </c>
      <c r="AP160" s="357"/>
      <c r="AQ160" s="358">
        <f>AP160/U160</f>
        <v>0</v>
      </c>
      <c r="AR160" s="357"/>
      <c r="AS160" s="358">
        <f>AR160/U160</f>
        <v>0</v>
      </c>
      <c r="AT160" s="1097">
        <f>AT170+AT173</f>
        <v>797000</v>
      </c>
      <c r="AU160" s="910">
        <f>AU170+AU173</f>
        <v>840383</v>
      </c>
      <c r="AV160" s="547">
        <f>AV170+AV173</f>
        <v>840383</v>
      </c>
      <c r="AW160" s="908" t="e">
        <f>AU160/R160</f>
        <v>#DIV/0!</v>
      </c>
      <c r="AX160" s="908" t="e">
        <f>AU160/S160</f>
        <v>#DIV/0!</v>
      </c>
      <c r="AY160" s="908">
        <f>AU160/T160</f>
        <v>1.0544328732747805</v>
      </c>
      <c r="AZ160" s="907">
        <v>23255882.16</v>
      </c>
      <c r="BA160" s="908">
        <f>AZ160/U160</f>
        <v>0.75459198807183114</v>
      </c>
      <c r="BB160" s="907">
        <v>17526789.23</v>
      </c>
      <c r="BC160" s="908">
        <f>BB160/U160</f>
        <v>0.5686980454488878</v>
      </c>
      <c r="BD160" s="189"/>
      <c r="BE160" s="189"/>
      <c r="BF160" s="189"/>
      <c r="BG160" s="189"/>
      <c r="BH160" s="189"/>
      <c r="BI160" s="189"/>
      <c r="BJ160" s="189"/>
      <c r="BK160" s="189"/>
      <c r="BL160" s="189"/>
      <c r="BM160" s="189"/>
      <c r="BN160" s="189"/>
      <c r="BO160" s="189"/>
      <c r="BP160" s="189"/>
      <c r="BQ160" s="189"/>
      <c r="BR160" s="189"/>
      <c r="BS160" s="189"/>
      <c r="BT160" s="189"/>
      <c r="BU160" s="189"/>
      <c r="BV160" s="189"/>
      <c r="BW160" s="189"/>
      <c r="BX160" s="1069" t="s">
        <v>1460</v>
      </c>
    </row>
    <row r="161" spans="1:76" s="191" customFormat="1" ht="30" customHeight="1" x14ac:dyDescent="0.2">
      <c r="A161" s="580">
        <v>9</v>
      </c>
      <c r="B161" s="905" t="s">
        <v>1029</v>
      </c>
      <c r="C161" s="502" t="s">
        <v>1030</v>
      </c>
      <c r="D161" s="502" t="s">
        <v>693</v>
      </c>
      <c r="E161" s="659"/>
      <c r="F161" s="69"/>
      <c r="G161" s="649"/>
      <c r="H161" s="649"/>
      <c r="I161" s="915" t="s">
        <v>734</v>
      </c>
      <c r="J161" s="916" t="s">
        <v>236</v>
      </c>
      <c r="K161" s="916" t="s">
        <v>267</v>
      </c>
      <c r="L161" s="446" t="s">
        <v>1033</v>
      </c>
      <c r="M161" s="446"/>
      <c r="N161" s="1048" t="s">
        <v>61</v>
      </c>
      <c r="O161" s="502" t="s">
        <v>464</v>
      </c>
      <c r="P161" s="916" t="s">
        <v>8</v>
      </c>
      <c r="Q161" s="576" t="s">
        <v>343</v>
      </c>
      <c r="R161" s="912">
        <f>SUM(R162:R163)</f>
        <v>0</v>
      </c>
      <c r="S161" s="912">
        <f>SUM(S162:S163)</f>
        <v>60000</v>
      </c>
      <c r="T161" s="437">
        <f>SUM(T162:T163)</f>
        <v>100000</v>
      </c>
      <c r="U161" s="912"/>
      <c r="V161" s="524">
        <v>0</v>
      </c>
      <c r="W161" s="524">
        <v>0</v>
      </c>
      <c r="X161" s="600">
        <v>0</v>
      </c>
      <c r="Y161" s="914">
        <f t="shared" si="142"/>
        <v>0</v>
      </c>
      <c r="Z161" s="524">
        <f t="shared" ref="Z161:AF161" si="146">SUM(Z162:Z175)</f>
        <v>0</v>
      </c>
      <c r="AA161" s="524">
        <f t="shared" si="146"/>
        <v>0</v>
      </c>
      <c r="AB161" s="600">
        <f t="shared" si="146"/>
        <v>0</v>
      </c>
      <c r="AC161" s="600">
        <f t="shared" si="146"/>
        <v>0</v>
      </c>
      <c r="AD161" s="524">
        <f t="shared" si="146"/>
        <v>806044.41999999993</v>
      </c>
      <c r="AE161" s="524">
        <f t="shared" si="146"/>
        <v>811353.38</v>
      </c>
      <c r="AF161" s="600">
        <f t="shared" si="146"/>
        <v>811353.38</v>
      </c>
      <c r="AG161" s="914" t="e">
        <f t="shared" si="143"/>
        <v>#DIV/0!</v>
      </c>
      <c r="AH161" s="914">
        <f t="shared" si="144"/>
        <v>13.522556333333334</v>
      </c>
      <c r="AI161" s="914">
        <f t="shared" si="145"/>
        <v>8.1135338000000008</v>
      </c>
      <c r="AJ161" s="188">
        <f>SUM(AJ162:AJ163)</f>
        <v>0</v>
      </c>
      <c r="AK161" s="188">
        <f t="shared" ref="AK161:AL161" si="147">SUM(AK162:AK163)</f>
        <v>0</v>
      </c>
      <c r="AL161" s="188">
        <f t="shared" si="147"/>
        <v>0</v>
      </c>
      <c r="AM161" s="908" t="e">
        <f t="shared" si="131"/>
        <v>#DIV/0!</v>
      </c>
      <c r="AN161" s="908">
        <f t="shared" si="132"/>
        <v>0</v>
      </c>
      <c r="AO161" s="908">
        <f t="shared" si="133"/>
        <v>0</v>
      </c>
      <c r="AP161" s="889"/>
      <c r="AQ161" s="457" t="e">
        <f t="shared" si="140"/>
        <v>#DIV/0!</v>
      </c>
      <c r="AR161" s="889"/>
      <c r="AS161" s="457" t="e">
        <f t="shared" si="141"/>
        <v>#DIV/0!</v>
      </c>
      <c r="AT161" s="188">
        <f>SUM(AT162:AT163)</f>
        <v>7996</v>
      </c>
      <c r="AU161" s="188">
        <f>SUM(AU162:AU163)</f>
        <v>0</v>
      </c>
      <c r="AV161" s="889">
        <f>SUM(AV162:AV163)</f>
        <v>7996</v>
      </c>
      <c r="AW161" s="457" t="e">
        <f t="shared" ref="AW161:AW166" si="148">AU161/R161</f>
        <v>#DIV/0!</v>
      </c>
      <c r="AX161" s="457">
        <f t="shared" ref="AX161:AX166" si="149">AU161/S161</f>
        <v>0</v>
      </c>
      <c r="AY161" s="457">
        <f t="shared" ref="AY161:AY166" si="150">AU161/T161</f>
        <v>0</v>
      </c>
      <c r="AZ161" s="889"/>
      <c r="BA161" s="457" t="e">
        <f t="shared" si="134"/>
        <v>#DIV/0!</v>
      </c>
      <c r="BB161" s="889"/>
      <c r="BC161" s="457" t="e">
        <f t="shared" si="135"/>
        <v>#DIV/0!</v>
      </c>
      <c r="BD161" s="189"/>
      <c r="BE161" s="189"/>
      <c r="BF161" s="189"/>
      <c r="BG161" s="189"/>
      <c r="BH161" s="189"/>
      <c r="BI161" s="189"/>
      <c r="BJ161" s="189"/>
      <c r="BK161" s="189"/>
      <c r="BL161" s="189"/>
      <c r="BM161" s="189"/>
      <c r="BN161" s="189"/>
      <c r="BO161" s="189"/>
      <c r="BP161" s="189"/>
      <c r="BQ161" s="189"/>
      <c r="BR161" s="189"/>
      <c r="BS161" s="189"/>
      <c r="BT161" s="189"/>
      <c r="BU161" s="189"/>
      <c r="BV161" s="189"/>
      <c r="BW161" s="189"/>
      <c r="BX161" s="841" t="s">
        <v>1298</v>
      </c>
    </row>
    <row r="162" spans="1:76" s="191" customFormat="1" ht="42" customHeight="1" x14ac:dyDescent="0.2">
      <c r="A162" s="541">
        <v>9</v>
      </c>
      <c r="B162" s="542" t="s">
        <v>1029</v>
      </c>
      <c r="C162" s="543" t="s">
        <v>1030</v>
      </c>
      <c r="D162" s="543" t="s">
        <v>693</v>
      </c>
      <c r="E162" s="544"/>
      <c r="F162" s="542"/>
      <c r="G162" s="543"/>
      <c r="H162" s="543"/>
      <c r="I162" s="447" t="s">
        <v>174</v>
      </c>
      <c r="J162" s="545" t="s">
        <v>236</v>
      </c>
      <c r="K162" s="545" t="s">
        <v>267</v>
      </c>
      <c r="L162" s="447" t="s">
        <v>1033</v>
      </c>
      <c r="M162" s="447" t="s">
        <v>1223</v>
      </c>
      <c r="N162" s="521" t="s">
        <v>61</v>
      </c>
      <c r="O162" s="543" t="s">
        <v>464</v>
      </c>
      <c r="P162" s="545" t="s">
        <v>8</v>
      </c>
      <c r="Q162" s="545" t="s">
        <v>343</v>
      </c>
      <c r="R162" s="383">
        <v>0</v>
      </c>
      <c r="S162" s="383">
        <v>40000</v>
      </c>
      <c r="T162" s="383">
        <v>60000</v>
      </c>
      <c r="U162" s="383"/>
      <c r="V162" s="377">
        <v>0</v>
      </c>
      <c r="W162" s="377">
        <v>0</v>
      </c>
      <c r="X162" s="377">
        <v>0</v>
      </c>
      <c r="Y162" s="378">
        <f t="shared" si="142"/>
        <v>0</v>
      </c>
      <c r="Z162" s="377">
        <v>0</v>
      </c>
      <c r="AA162" s="377">
        <v>0</v>
      </c>
      <c r="AB162" s="377">
        <v>0</v>
      </c>
      <c r="AC162" s="378">
        <f>AB162/T162</f>
        <v>0</v>
      </c>
      <c r="AD162" s="911">
        <v>0</v>
      </c>
      <c r="AE162" s="911">
        <v>0</v>
      </c>
      <c r="AF162" s="911">
        <f>AE162</f>
        <v>0</v>
      </c>
      <c r="AG162" s="914" t="e">
        <f t="shared" si="143"/>
        <v>#DIV/0!</v>
      </c>
      <c r="AH162" s="914">
        <f t="shared" si="144"/>
        <v>0</v>
      </c>
      <c r="AI162" s="914">
        <f t="shared" si="145"/>
        <v>0</v>
      </c>
      <c r="AJ162" s="359">
        <v>0</v>
      </c>
      <c r="AK162" s="359">
        <v>0</v>
      </c>
      <c r="AL162" s="609">
        <v>0</v>
      </c>
      <c r="AM162" s="908" t="e">
        <f t="shared" si="131"/>
        <v>#DIV/0!</v>
      </c>
      <c r="AN162" s="908">
        <f t="shared" si="132"/>
        <v>0</v>
      </c>
      <c r="AO162" s="908">
        <f t="shared" si="133"/>
        <v>0</v>
      </c>
      <c r="AP162" s="907"/>
      <c r="AQ162" s="908" t="e">
        <f t="shared" si="140"/>
        <v>#DIV/0!</v>
      </c>
      <c r="AR162" s="907"/>
      <c r="AS162" s="908" t="e">
        <f t="shared" si="141"/>
        <v>#DIV/0!</v>
      </c>
      <c r="AT162" s="359">
        <v>7996</v>
      </c>
      <c r="AU162" s="609">
        <v>0</v>
      </c>
      <c r="AV162" s="359">
        <v>7996</v>
      </c>
      <c r="AW162" s="908" t="e">
        <f t="shared" si="148"/>
        <v>#DIV/0!</v>
      </c>
      <c r="AX162" s="358">
        <f t="shared" si="149"/>
        <v>0</v>
      </c>
      <c r="AY162" s="358">
        <f t="shared" si="150"/>
        <v>0</v>
      </c>
      <c r="AZ162" s="907"/>
      <c r="BA162" s="358" t="e">
        <f t="shared" si="134"/>
        <v>#DIV/0!</v>
      </c>
      <c r="BB162" s="907"/>
      <c r="BC162" s="358" t="e">
        <f t="shared" si="135"/>
        <v>#DIV/0!</v>
      </c>
      <c r="BD162" s="909"/>
      <c r="BE162" s="909"/>
      <c r="BF162" s="909"/>
      <c r="BG162" s="909"/>
      <c r="BH162" s="909"/>
      <c r="BI162" s="909"/>
      <c r="BJ162" s="909"/>
      <c r="BK162" s="909"/>
      <c r="BL162" s="909"/>
      <c r="BM162" s="909"/>
      <c r="BN162" s="909"/>
      <c r="BO162" s="909"/>
      <c r="BP162" s="909"/>
      <c r="BQ162" s="909"/>
      <c r="BR162" s="909"/>
      <c r="BS162" s="909"/>
      <c r="BT162" s="909"/>
      <c r="BU162" s="909"/>
      <c r="BV162" s="909"/>
      <c r="BW162" s="909"/>
      <c r="BX162" s="376"/>
    </row>
    <row r="163" spans="1:76" s="906" customFormat="1" ht="42.75" customHeight="1" x14ac:dyDescent="0.2">
      <c r="A163" s="541">
        <v>9</v>
      </c>
      <c r="B163" s="542" t="s">
        <v>1029</v>
      </c>
      <c r="C163" s="543" t="s">
        <v>1030</v>
      </c>
      <c r="D163" s="543" t="s">
        <v>693</v>
      </c>
      <c r="E163" s="544"/>
      <c r="F163" s="542"/>
      <c r="G163" s="543"/>
      <c r="H163" s="543"/>
      <c r="I163" s="447" t="s">
        <v>176</v>
      </c>
      <c r="J163" s="545" t="s">
        <v>236</v>
      </c>
      <c r="K163" s="545" t="s">
        <v>267</v>
      </c>
      <c r="L163" s="447" t="s">
        <v>1033</v>
      </c>
      <c r="M163" s="447" t="s">
        <v>1223</v>
      </c>
      <c r="N163" s="521" t="s">
        <v>61</v>
      </c>
      <c r="O163" s="543" t="s">
        <v>464</v>
      </c>
      <c r="P163" s="545" t="s">
        <v>8</v>
      </c>
      <c r="Q163" s="545" t="s">
        <v>343</v>
      </c>
      <c r="R163" s="383">
        <v>0</v>
      </c>
      <c r="S163" s="383">
        <v>20000</v>
      </c>
      <c r="T163" s="383">
        <v>40000</v>
      </c>
      <c r="U163" s="383">
        <v>14000000</v>
      </c>
      <c r="V163" s="377">
        <v>0</v>
      </c>
      <c r="W163" s="377">
        <v>0</v>
      </c>
      <c r="X163" s="377">
        <v>0</v>
      </c>
      <c r="Y163" s="378">
        <f t="shared" si="142"/>
        <v>0</v>
      </c>
      <c r="Z163" s="377">
        <v>0</v>
      </c>
      <c r="AA163" s="377">
        <v>0</v>
      </c>
      <c r="AB163" s="377">
        <v>0</v>
      </c>
      <c r="AC163" s="378">
        <f>AB163/T163</f>
        <v>0</v>
      </c>
      <c r="AD163" s="911">
        <v>0</v>
      </c>
      <c r="AE163" s="911">
        <v>0</v>
      </c>
      <c r="AF163" s="911">
        <f>AE163</f>
        <v>0</v>
      </c>
      <c r="AG163" s="914" t="e">
        <f t="shared" si="143"/>
        <v>#DIV/0!</v>
      </c>
      <c r="AH163" s="914">
        <f t="shared" si="144"/>
        <v>0</v>
      </c>
      <c r="AI163" s="914">
        <f t="shared" si="145"/>
        <v>0</v>
      </c>
      <c r="AJ163" s="359">
        <v>0</v>
      </c>
      <c r="AK163" s="359">
        <v>0</v>
      </c>
      <c r="AL163" s="609">
        <v>0</v>
      </c>
      <c r="AM163" s="908" t="e">
        <f t="shared" si="131"/>
        <v>#DIV/0!</v>
      </c>
      <c r="AN163" s="908">
        <f t="shared" si="132"/>
        <v>0</v>
      </c>
      <c r="AO163" s="908">
        <f t="shared" si="133"/>
        <v>0</v>
      </c>
      <c r="AP163" s="907"/>
      <c r="AQ163" s="908">
        <f t="shared" si="140"/>
        <v>0</v>
      </c>
      <c r="AR163" s="907"/>
      <c r="AS163" s="908">
        <f t="shared" si="141"/>
        <v>0</v>
      </c>
      <c r="AT163" s="359">
        <v>0</v>
      </c>
      <c r="AU163" s="609">
        <v>0</v>
      </c>
      <c r="AV163" s="359">
        <v>0</v>
      </c>
      <c r="AW163" s="908" t="e">
        <f t="shared" si="148"/>
        <v>#DIV/0!</v>
      </c>
      <c r="AX163" s="908">
        <f t="shared" si="149"/>
        <v>0</v>
      </c>
      <c r="AY163" s="908">
        <f t="shared" si="150"/>
        <v>0</v>
      </c>
      <c r="AZ163" s="907">
        <v>5713897.8700000001</v>
      </c>
      <c r="BA163" s="908">
        <f t="shared" si="134"/>
        <v>0.40813556214285718</v>
      </c>
      <c r="BB163" s="907">
        <v>2812060.4</v>
      </c>
      <c r="BC163" s="908">
        <f t="shared" si="135"/>
        <v>0.20086145714285714</v>
      </c>
      <c r="BD163" s="909"/>
      <c r="BE163" s="909"/>
      <c r="BF163" s="909"/>
      <c r="BG163" s="909"/>
      <c r="BH163" s="909"/>
      <c r="BI163" s="909"/>
      <c r="BJ163" s="909"/>
      <c r="BK163" s="909"/>
      <c r="BL163" s="909"/>
      <c r="BM163" s="909"/>
      <c r="BN163" s="909"/>
      <c r="BO163" s="909"/>
      <c r="BP163" s="909"/>
      <c r="BQ163" s="909"/>
      <c r="BR163" s="909"/>
      <c r="BS163" s="909"/>
      <c r="BT163" s="909"/>
      <c r="BU163" s="909"/>
      <c r="BV163" s="909"/>
      <c r="BW163" s="909"/>
      <c r="BX163" s="376"/>
    </row>
    <row r="164" spans="1:76" s="191" customFormat="1" ht="81.75" customHeight="1" x14ac:dyDescent="0.2">
      <c r="A164" s="580">
        <v>9</v>
      </c>
      <c r="B164" s="905" t="s">
        <v>1029</v>
      </c>
      <c r="C164" s="502" t="s">
        <v>1030</v>
      </c>
      <c r="D164" s="502" t="s">
        <v>693</v>
      </c>
      <c r="E164" s="648" t="s">
        <v>259</v>
      </c>
      <c r="F164" s="905" t="s">
        <v>583</v>
      </c>
      <c r="G164" s="649"/>
      <c r="H164" s="649"/>
      <c r="I164" s="915" t="s">
        <v>734</v>
      </c>
      <c r="J164" s="916" t="s">
        <v>236</v>
      </c>
      <c r="K164" s="916" t="s">
        <v>267</v>
      </c>
      <c r="L164" s="446" t="s">
        <v>1035</v>
      </c>
      <c r="M164" s="446"/>
      <c r="N164" s="1048" t="s">
        <v>1034</v>
      </c>
      <c r="O164" s="502" t="s">
        <v>478</v>
      </c>
      <c r="P164" s="916" t="s">
        <v>8</v>
      </c>
      <c r="Q164" s="576" t="s">
        <v>343</v>
      </c>
      <c r="R164" s="912">
        <f t="shared" ref="R164:AA164" si="151">SUM(R165:R166)</f>
        <v>15</v>
      </c>
      <c r="S164" s="912">
        <f t="shared" si="151"/>
        <v>45</v>
      </c>
      <c r="T164" s="437">
        <f t="shared" si="151"/>
        <v>90</v>
      </c>
      <c r="U164" s="912">
        <f t="shared" si="151"/>
        <v>0</v>
      </c>
      <c r="V164" s="437">
        <f t="shared" si="151"/>
        <v>0</v>
      </c>
      <c r="W164" s="437">
        <f t="shared" si="151"/>
        <v>0</v>
      </c>
      <c r="X164" s="912">
        <f t="shared" si="151"/>
        <v>0</v>
      </c>
      <c r="Y164" s="912">
        <f t="shared" si="151"/>
        <v>0</v>
      </c>
      <c r="Z164" s="437">
        <f t="shared" si="151"/>
        <v>0</v>
      </c>
      <c r="AA164" s="437">
        <f t="shared" si="151"/>
        <v>0</v>
      </c>
      <c r="AB164" s="600">
        <v>0</v>
      </c>
      <c r="AC164" s="914">
        <f>AB164/T164</f>
        <v>0</v>
      </c>
      <c r="AD164" s="440">
        <f>AD165+AD166</f>
        <v>20.860000000000003</v>
      </c>
      <c r="AE164" s="440">
        <f>AE165+AE166</f>
        <v>2.1900000000000004</v>
      </c>
      <c r="AF164" s="605">
        <f>AF165+AF166</f>
        <v>2.1900000000000004</v>
      </c>
      <c r="AG164" s="546">
        <f t="shared" si="143"/>
        <v>0.14600000000000002</v>
      </c>
      <c r="AH164" s="546">
        <f t="shared" si="144"/>
        <v>4.8666666666666678E-2</v>
      </c>
      <c r="AI164" s="546">
        <f t="shared" si="145"/>
        <v>2.4333333333333339E-2</v>
      </c>
      <c r="AJ164" s="188">
        <f>SUM(AJ165:AJ166)</f>
        <v>113.05</v>
      </c>
      <c r="AK164" s="188">
        <f>SUM(AK165:AK166)</f>
        <v>28.369999999999997</v>
      </c>
      <c r="AL164" s="910">
        <v>53</v>
      </c>
      <c r="AM164" s="358">
        <f t="shared" si="131"/>
        <v>3.5333333333333332</v>
      </c>
      <c r="AN164" s="358">
        <f t="shared" si="132"/>
        <v>1.1777777777777778</v>
      </c>
      <c r="AO164" s="358">
        <f t="shared" si="133"/>
        <v>0.58888888888888891</v>
      </c>
      <c r="AP164" s="357"/>
      <c r="AQ164" s="358" t="e">
        <f t="shared" si="140"/>
        <v>#DIV/0!</v>
      </c>
      <c r="AR164" s="357"/>
      <c r="AS164" s="358" t="e">
        <f t="shared" si="141"/>
        <v>#DIV/0!</v>
      </c>
      <c r="AT164" s="866">
        <f>SUM(AT165:AT166)</f>
        <v>168.13</v>
      </c>
      <c r="AU164" s="866">
        <f>SUM(AU165:AU166)</f>
        <v>90.490000000000009</v>
      </c>
      <c r="AV164" s="944">
        <f>SUM(AV165:AV166)</f>
        <v>101.62</v>
      </c>
      <c r="AW164" s="919">
        <f t="shared" si="148"/>
        <v>6.0326666666666675</v>
      </c>
      <c r="AX164" s="908">
        <f t="shared" si="149"/>
        <v>2.0108888888888892</v>
      </c>
      <c r="AY164" s="908">
        <f t="shared" si="150"/>
        <v>1.0054444444444446</v>
      </c>
      <c r="AZ164" s="907"/>
      <c r="BA164" s="908" t="e">
        <f t="shared" si="134"/>
        <v>#DIV/0!</v>
      </c>
      <c r="BB164" s="907"/>
      <c r="BC164" s="908" t="e">
        <f t="shared" si="135"/>
        <v>#DIV/0!</v>
      </c>
      <c r="BD164" s="189"/>
      <c r="BE164" s="189"/>
      <c r="BF164" s="189"/>
      <c r="BG164" s="189"/>
      <c r="BH164" s="189"/>
      <c r="BI164" s="189"/>
      <c r="BJ164" s="189"/>
      <c r="BK164" s="189"/>
      <c r="BL164" s="189"/>
      <c r="BM164" s="189"/>
      <c r="BN164" s="189"/>
      <c r="BO164" s="189"/>
      <c r="BP164" s="189"/>
      <c r="BQ164" s="189"/>
      <c r="BR164" s="189"/>
      <c r="BS164" s="189"/>
      <c r="BT164" s="189"/>
      <c r="BU164" s="189"/>
      <c r="BV164" s="189"/>
      <c r="BW164" s="189"/>
      <c r="BX164" s="841" t="s">
        <v>1461</v>
      </c>
    </row>
    <row r="165" spans="1:76" s="191" customFormat="1" ht="14.45" customHeight="1" x14ac:dyDescent="0.2">
      <c r="A165" s="541">
        <v>9</v>
      </c>
      <c r="B165" s="542" t="s">
        <v>1029</v>
      </c>
      <c r="C165" s="543" t="s">
        <v>1030</v>
      </c>
      <c r="D165" s="543" t="s">
        <v>693</v>
      </c>
      <c r="E165" s="544" t="s">
        <v>259</v>
      </c>
      <c r="F165" s="542" t="s">
        <v>583</v>
      </c>
      <c r="G165" s="543"/>
      <c r="H165" s="543"/>
      <c r="I165" s="447" t="s">
        <v>174</v>
      </c>
      <c r="J165" s="545" t="s">
        <v>236</v>
      </c>
      <c r="K165" s="545" t="s">
        <v>267</v>
      </c>
      <c r="L165" s="447" t="s">
        <v>1035</v>
      </c>
      <c r="M165" s="447" t="s">
        <v>1223</v>
      </c>
      <c r="N165" s="521" t="s">
        <v>1034</v>
      </c>
      <c r="O165" s="543" t="s">
        <v>478</v>
      </c>
      <c r="P165" s="545" t="s">
        <v>8</v>
      </c>
      <c r="Q165" s="545" t="s">
        <v>343</v>
      </c>
      <c r="R165" s="383">
        <v>10</v>
      </c>
      <c r="S165" s="383">
        <v>30</v>
      </c>
      <c r="T165" s="383">
        <v>60</v>
      </c>
      <c r="U165" s="383"/>
      <c r="V165" s="377"/>
      <c r="W165" s="377"/>
      <c r="X165" s="377"/>
      <c r="Y165" s="378"/>
      <c r="Z165" s="377">
        <v>0</v>
      </c>
      <c r="AA165" s="377">
        <v>0</v>
      </c>
      <c r="AB165" s="377">
        <v>0</v>
      </c>
      <c r="AC165" s="378">
        <v>0</v>
      </c>
      <c r="AD165" s="555">
        <v>18.260000000000002</v>
      </c>
      <c r="AE165" s="555">
        <v>1.0900000000000001</v>
      </c>
      <c r="AF165" s="555">
        <v>1.0900000000000001</v>
      </c>
      <c r="AG165" s="914">
        <f t="shared" si="143"/>
        <v>0.10900000000000001</v>
      </c>
      <c r="AH165" s="914">
        <f t="shared" si="144"/>
        <v>3.6333333333333336E-2</v>
      </c>
      <c r="AI165" s="914">
        <f t="shared" si="145"/>
        <v>1.8166666666666668E-2</v>
      </c>
      <c r="AJ165" s="911">
        <v>75.25</v>
      </c>
      <c r="AK165" s="911">
        <v>26.11</v>
      </c>
      <c r="AL165" s="913">
        <v>53.13</v>
      </c>
      <c r="AM165" s="914">
        <f t="shared" si="131"/>
        <v>5.3130000000000006</v>
      </c>
      <c r="AN165" s="908">
        <f t="shared" si="132"/>
        <v>1.7710000000000001</v>
      </c>
      <c r="AO165" s="908">
        <f t="shared" si="133"/>
        <v>0.88550000000000006</v>
      </c>
      <c r="AP165" s="907"/>
      <c r="AQ165" s="908" t="e">
        <f t="shared" si="140"/>
        <v>#DIV/0!</v>
      </c>
      <c r="AR165" s="907"/>
      <c r="AS165" s="908" t="e">
        <f t="shared" si="141"/>
        <v>#DIV/0!</v>
      </c>
      <c r="AT165" s="868">
        <v>117.44</v>
      </c>
      <c r="AU165" s="869">
        <v>88.23</v>
      </c>
      <c r="AV165" s="868">
        <v>93.23</v>
      </c>
      <c r="AW165" s="919">
        <f t="shared" si="148"/>
        <v>8.8230000000000004</v>
      </c>
      <c r="AX165" s="908">
        <f t="shared" si="149"/>
        <v>2.9410000000000003</v>
      </c>
      <c r="AY165" s="1165">
        <f t="shared" si="150"/>
        <v>1.4705000000000001</v>
      </c>
      <c r="AZ165" s="907"/>
      <c r="BA165" s="908" t="e">
        <f t="shared" si="134"/>
        <v>#DIV/0!</v>
      </c>
      <c r="BB165" s="907"/>
      <c r="BC165" s="908" t="e">
        <f t="shared" si="135"/>
        <v>#DIV/0!</v>
      </c>
      <c r="BD165" s="909"/>
      <c r="BE165" s="909"/>
      <c r="BF165" s="909"/>
      <c r="BG165" s="909"/>
      <c r="BH165" s="909"/>
      <c r="BI165" s="909"/>
      <c r="BJ165" s="909"/>
      <c r="BK165" s="909"/>
      <c r="BL165" s="909"/>
      <c r="BM165" s="909"/>
      <c r="BN165" s="909"/>
      <c r="BO165" s="909"/>
      <c r="BP165" s="909"/>
      <c r="BQ165" s="909"/>
      <c r="BR165" s="909"/>
      <c r="BS165" s="909"/>
      <c r="BT165" s="909"/>
      <c r="BU165" s="909"/>
      <c r="BV165" s="909"/>
      <c r="BW165" s="909"/>
      <c r="BX165" s="428"/>
    </row>
    <row r="166" spans="1:76" s="906" customFormat="1" ht="16.149999999999999" customHeight="1" x14ac:dyDescent="0.2">
      <c r="A166" s="541">
        <v>9</v>
      </c>
      <c r="B166" s="542" t="s">
        <v>1029</v>
      </c>
      <c r="C166" s="543" t="s">
        <v>1030</v>
      </c>
      <c r="D166" s="543" t="s">
        <v>693</v>
      </c>
      <c r="E166" s="544" t="s">
        <v>259</v>
      </c>
      <c r="F166" s="542" t="s">
        <v>583</v>
      </c>
      <c r="G166" s="543"/>
      <c r="H166" s="543"/>
      <c r="I166" s="447" t="s">
        <v>176</v>
      </c>
      <c r="J166" s="545" t="s">
        <v>236</v>
      </c>
      <c r="K166" s="545" t="s">
        <v>267</v>
      </c>
      <c r="L166" s="447" t="s">
        <v>1035</v>
      </c>
      <c r="M166" s="447" t="s">
        <v>1223</v>
      </c>
      <c r="N166" s="521" t="s">
        <v>1034</v>
      </c>
      <c r="O166" s="543" t="s">
        <v>478</v>
      </c>
      <c r="P166" s="545" t="s">
        <v>8</v>
      </c>
      <c r="Q166" s="545" t="s">
        <v>343</v>
      </c>
      <c r="R166" s="383">
        <v>5</v>
      </c>
      <c r="S166" s="383">
        <v>15</v>
      </c>
      <c r="T166" s="383">
        <v>30</v>
      </c>
      <c r="U166" s="383"/>
      <c r="V166" s="377"/>
      <c r="W166" s="377"/>
      <c r="X166" s="377"/>
      <c r="Y166" s="378"/>
      <c r="Z166" s="377">
        <v>0</v>
      </c>
      <c r="AA166" s="377">
        <v>0</v>
      </c>
      <c r="AB166" s="377">
        <v>0</v>
      </c>
      <c r="AC166" s="378">
        <v>0</v>
      </c>
      <c r="AD166" s="555">
        <v>2.6</v>
      </c>
      <c r="AE166" s="555">
        <v>1.1000000000000001</v>
      </c>
      <c r="AF166" s="555">
        <v>1.1000000000000001</v>
      </c>
      <c r="AG166" s="914">
        <f t="shared" si="143"/>
        <v>0.22000000000000003</v>
      </c>
      <c r="AH166" s="914">
        <f t="shared" si="144"/>
        <v>7.3333333333333334E-2</v>
      </c>
      <c r="AI166" s="914">
        <f t="shared" si="145"/>
        <v>3.6666666666666667E-2</v>
      </c>
      <c r="AJ166" s="911">
        <v>37.799999999999997</v>
      </c>
      <c r="AK166" s="911">
        <v>2.2599999999999998</v>
      </c>
      <c r="AL166" s="913">
        <v>2.2599999999999998</v>
      </c>
      <c r="AM166" s="914">
        <f t="shared" si="131"/>
        <v>0.45199999999999996</v>
      </c>
      <c r="AN166" s="908">
        <f t="shared" si="132"/>
        <v>0.15066666666666664</v>
      </c>
      <c r="AO166" s="908">
        <f t="shared" si="133"/>
        <v>7.5333333333333322E-2</v>
      </c>
      <c r="AP166" s="907"/>
      <c r="AQ166" s="908" t="e">
        <f t="shared" si="140"/>
        <v>#DIV/0!</v>
      </c>
      <c r="AR166" s="907"/>
      <c r="AS166" s="908" t="e">
        <f t="shared" si="141"/>
        <v>#DIV/0!</v>
      </c>
      <c r="AT166" s="365">
        <v>50.69</v>
      </c>
      <c r="AU166" s="869">
        <v>2.2599999999999998</v>
      </c>
      <c r="AV166" s="868">
        <v>8.39</v>
      </c>
      <c r="AW166" s="919">
        <f t="shared" si="148"/>
        <v>0.45199999999999996</v>
      </c>
      <c r="AX166" s="908">
        <f t="shared" si="149"/>
        <v>0.15066666666666664</v>
      </c>
      <c r="AY166" s="908">
        <f t="shared" si="150"/>
        <v>7.5333333333333322E-2</v>
      </c>
      <c r="AZ166" s="907"/>
      <c r="BA166" s="908" t="e">
        <f t="shared" si="134"/>
        <v>#DIV/0!</v>
      </c>
      <c r="BB166" s="907"/>
      <c r="BC166" s="908" t="e">
        <f t="shared" si="135"/>
        <v>#DIV/0!</v>
      </c>
      <c r="BD166" s="909"/>
      <c r="BE166" s="909"/>
      <c r="BF166" s="909"/>
      <c r="BG166" s="909"/>
      <c r="BH166" s="909"/>
      <c r="BI166" s="909"/>
      <c r="BJ166" s="909"/>
      <c r="BK166" s="909"/>
      <c r="BL166" s="909"/>
      <c r="BM166" s="909"/>
      <c r="BN166" s="909"/>
      <c r="BO166" s="909"/>
      <c r="BP166" s="909"/>
      <c r="BQ166" s="909"/>
      <c r="BR166" s="909"/>
      <c r="BS166" s="909"/>
      <c r="BT166" s="909"/>
      <c r="BU166" s="909"/>
      <c r="BV166" s="909"/>
      <c r="BW166" s="909"/>
      <c r="BX166" s="428"/>
    </row>
    <row r="167" spans="1:76" s="191" customFormat="1" ht="84" customHeight="1" x14ac:dyDescent="0.2">
      <c r="A167" s="580">
        <v>9</v>
      </c>
      <c r="B167" s="905" t="s">
        <v>1029</v>
      </c>
      <c r="C167" s="502" t="s">
        <v>1030</v>
      </c>
      <c r="D167" s="502" t="s">
        <v>693</v>
      </c>
      <c r="E167" s="648" t="s">
        <v>259</v>
      </c>
      <c r="F167" s="905" t="s">
        <v>583</v>
      </c>
      <c r="G167" s="649"/>
      <c r="H167" s="649"/>
      <c r="I167" s="915" t="s">
        <v>734</v>
      </c>
      <c r="J167" s="916" t="s">
        <v>236</v>
      </c>
      <c r="K167" s="916" t="s">
        <v>268</v>
      </c>
      <c r="L167" s="446" t="s">
        <v>1036</v>
      </c>
      <c r="M167" s="446"/>
      <c r="N167" s="1048" t="s">
        <v>224</v>
      </c>
      <c r="O167" s="502" t="s">
        <v>452</v>
      </c>
      <c r="P167" s="916" t="s">
        <v>8</v>
      </c>
      <c r="Q167" s="576" t="s">
        <v>343</v>
      </c>
      <c r="R167" s="912">
        <f>SUM(R168:R169)</f>
        <v>1</v>
      </c>
      <c r="S167" s="912">
        <f>SUM(S168:S169)</f>
        <v>3</v>
      </c>
      <c r="T167" s="437">
        <f>SUM(T168:T169)</f>
        <v>3</v>
      </c>
      <c r="U167" s="912"/>
      <c r="V167" s="437">
        <f t="shared" ref="V167:AF167" si="152">SUM(V168:V169)</f>
        <v>0</v>
      </c>
      <c r="W167" s="437">
        <f t="shared" si="152"/>
        <v>0</v>
      </c>
      <c r="X167" s="912">
        <f t="shared" si="152"/>
        <v>0</v>
      </c>
      <c r="Y167" s="912">
        <f t="shared" si="152"/>
        <v>0</v>
      </c>
      <c r="Z167" s="437">
        <f t="shared" si="152"/>
        <v>0</v>
      </c>
      <c r="AA167" s="437">
        <f t="shared" si="152"/>
        <v>0</v>
      </c>
      <c r="AB167" s="912">
        <f t="shared" si="152"/>
        <v>0</v>
      </c>
      <c r="AC167" s="912">
        <f t="shared" si="152"/>
        <v>0</v>
      </c>
      <c r="AD167" s="437">
        <f t="shared" si="152"/>
        <v>0</v>
      </c>
      <c r="AE167" s="437">
        <f t="shared" si="152"/>
        <v>0</v>
      </c>
      <c r="AF167" s="912">
        <f t="shared" si="152"/>
        <v>0</v>
      </c>
      <c r="AG167" s="914">
        <f t="shared" si="143"/>
        <v>0</v>
      </c>
      <c r="AH167" s="914">
        <f t="shared" si="144"/>
        <v>0</v>
      </c>
      <c r="AI167" s="914">
        <f t="shared" si="145"/>
        <v>0</v>
      </c>
      <c r="AJ167" s="910">
        <f>SUM(AJ168:AJ169)</f>
        <v>0</v>
      </c>
      <c r="AK167" s="910">
        <f>SUM(AK168:AK169)</f>
        <v>0</v>
      </c>
      <c r="AL167" s="910">
        <f>SUM(AL168:AL169)</f>
        <v>0</v>
      </c>
      <c r="AM167" s="914">
        <f t="shared" si="131"/>
        <v>0</v>
      </c>
      <c r="AN167" s="908">
        <f t="shared" si="132"/>
        <v>0</v>
      </c>
      <c r="AO167" s="908">
        <f t="shared" si="133"/>
        <v>0</v>
      </c>
      <c r="AP167" s="907"/>
      <c r="AQ167" s="908" t="e">
        <f t="shared" si="140"/>
        <v>#DIV/0!</v>
      </c>
      <c r="AR167" s="907"/>
      <c r="AS167" s="908" t="e">
        <f t="shared" si="141"/>
        <v>#DIV/0!</v>
      </c>
      <c r="AT167" s="189">
        <f>SUM(AT168:AT169)</f>
        <v>1</v>
      </c>
      <c r="AU167" s="944">
        <f>SUM(AU168:AU169)</f>
        <v>0</v>
      </c>
      <c r="AV167" s="188">
        <f>AV168+AU169</f>
        <v>1</v>
      </c>
      <c r="AW167" s="919">
        <f>AV167/R167</f>
        <v>1</v>
      </c>
      <c r="AX167" s="908">
        <f>AV167/S167</f>
        <v>0.33333333333333331</v>
      </c>
      <c r="AY167" s="908">
        <f>AV167/T167</f>
        <v>0.33333333333333331</v>
      </c>
      <c r="AZ167" s="907"/>
      <c r="BA167" s="908" t="e">
        <f t="shared" si="134"/>
        <v>#DIV/0!</v>
      </c>
      <c r="BB167" s="907"/>
      <c r="BC167" s="908" t="e">
        <f t="shared" si="135"/>
        <v>#DIV/0!</v>
      </c>
      <c r="BD167" s="189"/>
      <c r="BE167" s="189"/>
      <c r="BF167" s="189"/>
      <c r="BG167" s="189"/>
      <c r="BH167" s="189"/>
      <c r="BI167" s="189"/>
      <c r="BJ167" s="189"/>
      <c r="BK167" s="189"/>
      <c r="BL167" s="189"/>
      <c r="BM167" s="189"/>
      <c r="BN167" s="189"/>
      <c r="BO167" s="189"/>
      <c r="BP167" s="189"/>
      <c r="BQ167" s="189"/>
      <c r="BR167" s="189"/>
      <c r="BS167" s="189"/>
      <c r="BT167" s="189"/>
      <c r="BU167" s="189"/>
      <c r="BV167" s="189"/>
      <c r="BW167" s="189"/>
      <c r="BX167" s="279"/>
    </row>
    <row r="168" spans="1:76" s="191" customFormat="1" ht="39" customHeight="1" x14ac:dyDescent="0.2">
      <c r="A168" s="541">
        <v>9</v>
      </c>
      <c r="B168" s="542" t="s">
        <v>1029</v>
      </c>
      <c r="C168" s="543" t="s">
        <v>1030</v>
      </c>
      <c r="D168" s="543" t="s">
        <v>693</v>
      </c>
      <c r="E168" s="544" t="s">
        <v>259</v>
      </c>
      <c r="F168" s="542" t="s">
        <v>583</v>
      </c>
      <c r="G168" s="543"/>
      <c r="H168" s="543"/>
      <c r="I168" s="447" t="s">
        <v>174</v>
      </c>
      <c r="J168" s="545" t="s">
        <v>236</v>
      </c>
      <c r="K168" s="545" t="s">
        <v>268</v>
      </c>
      <c r="L168" s="447" t="s">
        <v>1036</v>
      </c>
      <c r="M168" s="447" t="s">
        <v>1223</v>
      </c>
      <c r="N168" s="521" t="s">
        <v>224</v>
      </c>
      <c r="O168" s="543" t="s">
        <v>452</v>
      </c>
      <c r="P168" s="545" t="s">
        <v>8</v>
      </c>
      <c r="Q168" s="545" t="s">
        <v>343</v>
      </c>
      <c r="R168" s="521">
        <v>1</v>
      </c>
      <c r="S168" s="521">
        <v>2</v>
      </c>
      <c r="T168" s="383">
        <v>2</v>
      </c>
      <c r="U168" s="383"/>
      <c r="V168" s="377"/>
      <c r="W168" s="377"/>
      <c r="X168" s="377"/>
      <c r="Y168" s="378"/>
      <c r="Z168" s="377">
        <v>0</v>
      </c>
      <c r="AA168" s="377">
        <v>0</v>
      </c>
      <c r="AB168" s="377"/>
      <c r="AC168" s="378"/>
      <c r="AD168" s="911">
        <v>0</v>
      </c>
      <c r="AE168" s="911">
        <v>0</v>
      </c>
      <c r="AF168" s="911">
        <f>AE168</f>
        <v>0</v>
      </c>
      <c r="AG168" s="914">
        <f t="shared" si="143"/>
        <v>0</v>
      </c>
      <c r="AH168" s="914">
        <f t="shared" si="144"/>
        <v>0</v>
      </c>
      <c r="AI168" s="914">
        <f t="shared" si="145"/>
        <v>0</v>
      </c>
      <c r="AJ168" s="911">
        <v>0</v>
      </c>
      <c r="AK168" s="359">
        <v>0</v>
      </c>
      <c r="AL168" s="609">
        <v>0</v>
      </c>
      <c r="AM168" s="908">
        <f t="shared" si="131"/>
        <v>0</v>
      </c>
      <c r="AN168" s="908">
        <f t="shared" si="132"/>
        <v>0</v>
      </c>
      <c r="AO168" s="908">
        <f t="shared" si="133"/>
        <v>0</v>
      </c>
      <c r="AP168" s="907"/>
      <c r="AQ168" s="908" t="e">
        <f t="shared" si="140"/>
        <v>#DIV/0!</v>
      </c>
      <c r="AR168" s="907"/>
      <c r="AS168" s="908" t="e">
        <f t="shared" si="141"/>
        <v>#DIV/0!</v>
      </c>
      <c r="AT168" s="909">
        <v>1</v>
      </c>
      <c r="AU168" s="909">
        <v>0</v>
      </c>
      <c r="AV168" s="609">
        <v>1</v>
      </c>
      <c r="AW168" s="919">
        <f>AV168/R168</f>
        <v>1</v>
      </c>
      <c r="AX168" s="908">
        <f>AV168/S168</f>
        <v>0.5</v>
      </c>
      <c r="AY168" s="908">
        <f>AV168/T168</f>
        <v>0.5</v>
      </c>
      <c r="AZ168" s="907"/>
      <c r="BA168" s="908" t="e">
        <f t="shared" si="134"/>
        <v>#DIV/0!</v>
      </c>
      <c r="BB168" s="907"/>
      <c r="BC168" s="908" t="e">
        <f t="shared" si="135"/>
        <v>#DIV/0!</v>
      </c>
      <c r="BD168" s="909"/>
      <c r="BE168" s="909"/>
      <c r="BF168" s="909"/>
      <c r="BG168" s="909"/>
      <c r="BH168" s="909"/>
      <c r="BI168" s="909"/>
      <c r="BJ168" s="909"/>
      <c r="BK168" s="909"/>
      <c r="BL168" s="909"/>
      <c r="BM168" s="909"/>
      <c r="BN168" s="909"/>
      <c r="BO168" s="909"/>
      <c r="BP168" s="909"/>
      <c r="BQ168" s="909"/>
      <c r="BR168" s="909"/>
      <c r="BS168" s="909"/>
      <c r="BT168" s="909"/>
      <c r="BU168" s="909"/>
      <c r="BV168" s="909"/>
      <c r="BW168" s="909"/>
      <c r="BX168" s="362" t="s">
        <v>1313</v>
      </c>
    </row>
    <row r="169" spans="1:76" s="906" customFormat="1" ht="33.75" customHeight="1" x14ac:dyDescent="0.2">
      <c r="A169" s="541">
        <v>9</v>
      </c>
      <c r="B169" s="542" t="s">
        <v>1029</v>
      </c>
      <c r="C169" s="543" t="s">
        <v>1030</v>
      </c>
      <c r="D169" s="543" t="s">
        <v>693</v>
      </c>
      <c r="E169" s="544" t="s">
        <v>259</v>
      </c>
      <c r="F169" s="542" t="s">
        <v>583</v>
      </c>
      <c r="G169" s="543"/>
      <c r="H169" s="543"/>
      <c r="I169" s="447" t="s">
        <v>176</v>
      </c>
      <c r="J169" s="545" t="s">
        <v>236</v>
      </c>
      <c r="K169" s="545" t="s">
        <v>267</v>
      </c>
      <c r="L169" s="447" t="s">
        <v>1036</v>
      </c>
      <c r="M169" s="447" t="s">
        <v>1223</v>
      </c>
      <c r="N169" s="521" t="s">
        <v>224</v>
      </c>
      <c r="O169" s="543" t="s">
        <v>452</v>
      </c>
      <c r="P169" s="545" t="s">
        <v>8</v>
      </c>
      <c r="Q169" s="545" t="s">
        <v>343</v>
      </c>
      <c r="R169" s="521">
        <v>0</v>
      </c>
      <c r="S169" s="521">
        <v>1</v>
      </c>
      <c r="T169" s="383">
        <v>1</v>
      </c>
      <c r="U169" s="383"/>
      <c r="V169" s="377"/>
      <c r="W169" s="377"/>
      <c r="X169" s="377"/>
      <c r="Y169" s="378"/>
      <c r="Z169" s="377">
        <v>0</v>
      </c>
      <c r="AA169" s="377">
        <v>0</v>
      </c>
      <c r="AB169" s="377"/>
      <c r="AC169" s="378"/>
      <c r="AD169" s="911">
        <v>0</v>
      </c>
      <c r="AE169" s="911">
        <v>0</v>
      </c>
      <c r="AF169" s="911">
        <f>AE169</f>
        <v>0</v>
      </c>
      <c r="AG169" s="914" t="e">
        <f t="shared" si="143"/>
        <v>#DIV/0!</v>
      </c>
      <c r="AH169" s="914">
        <f t="shared" si="144"/>
        <v>0</v>
      </c>
      <c r="AI169" s="914">
        <f t="shared" si="145"/>
        <v>0</v>
      </c>
      <c r="AJ169" s="911">
        <v>0</v>
      </c>
      <c r="AK169" s="359">
        <v>0</v>
      </c>
      <c r="AL169" s="609">
        <v>0</v>
      </c>
      <c r="AM169" s="908" t="e">
        <f t="shared" si="131"/>
        <v>#DIV/0!</v>
      </c>
      <c r="AN169" s="908">
        <f t="shared" si="132"/>
        <v>0</v>
      </c>
      <c r="AO169" s="908">
        <f t="shared" si="133"/>
        <v>0</v>
      </c>
      <c r="AP169" s="907"/>
      <c r="AQ169" s="908" t="e">
        <f t="shared" si="140"/>
        <v>#DIV/0!</v>
      </c>
      <c r="AR169" s="907"/>
      <c r="AS169" s="908" t="e">
        <f t="shared" si="141"/>
        <v>#DIV/0!</v>
      </c>
      <c r="AT169" s="909">
        <v>0</v>
      </c>
      <c r="AU169" s="918">
        <v>0</v>
      </c>
      <c r="AV169" s="911">
        <v>0</v>
      </c>
      <c r="AW169" s="919" t="e">
        <f>AV169/R169</f>
        <v>#DIV/0!</v>
      </c>
      <c r="AX169" s="908">
        <f>AV169/S169</f>
        <v>0</v>
      </c>
      <c r="AY169" s="908">
        <f>AV169/T169</f>
        <v>0</v>
      </c>
      <c r="AZ169" s="907"/>
      <c r="BA169" s="908" t="e">
        <f t="shared" si="134"/>
        <v>#DIV/0!</v>
      </c>
      <c r="BB169" s="907"/>
      <c r="BC169" s="908" t="e">
        <f t="shared" si="135"/>
        <v>#DIV/0!</v>
      </c>
      <c r="BD169" s="909"/>
      <c r="BE169" s="909"/>
      <c r="BF169" s="909"/>
      <c r="BG169" s="909"/>
      <c r="BH169" s="909"/>
      <c r="BI169" s="909"/>
      <c r="BJ169" s="909"/>
      <c r="BK169" s="909"/>
      <c r="BL169" s="909"/>
      <c r="BM169" s="909"/>
      <c r="BN169" s="909"/>
      <c r="BO169" s="909"/>
      <c r="BP169" s="909"/>
      <c r="BQ169" s="909"/>
      <c r="BR169" s="909"/>
      <c r="BS169" s="909"/>
      <c r="BT169" s="909"/>
      <c r="BU169" s="909"/>
      <c r="BV169" s="909"/>
      <c r="BW169" s="909"/>
      <c r="BX169" s="923"/>
    </row>
    <row r="170" spans="1:76" s="191" customFormat="1" ht="60.75" customHeight="1" x14ac:dyDescent="0.2">
      <c r="A170" s="575">
        <v>9</v>
      </c>
      <c r="B170" s="9" t="s">
        <v>1029</v>
      </c>
      <c r="C170" s="502" t="s">
        <v>674</v>
      </c>
      <c r="D170" s="502" t="s">
        <v>696</v>
      </c>
      <c r="E170" s="502"/>
      <c r="F170" s="502"/>
      <c r="G170" s="502"/>
      <c r="H170" s="502"/>
      <c r="I170" s="593" t="s">
        <v>175</v>
      </c>
      <c r="J170" s="594" t="s">
        <v>236</v>
      </c>
      <c r="K170" s="594" t="s">
        <v>267</v>
      </c>
      <c r="L170" s="446" t="s">
        <v>1032</v>
      </c>
      <c r="M170" s="446"/>
      <c r="N170" s="1048" t="s">
        <v>1031</v>
      </c>
      <c r="O170" s="502" t="s">
        <v>999</v>
      </c>
      <c r="P170" s="594" t="s">
        <v>8</v>
      </c>
      <c r="Q170" s="576" t="s">
        <v>343</v>
      </c>
      <c r="R170" s="597"/>
      <c r="S170" s="597"/>
      <c r="T170" s="437">
        <v>690000</v>
      </c>
      <c r="U170" s="455"/>
      <c r="V170" s="524">
        <v>0</v>
      </c>
      <c r="W170" s="524">
        <v>0</v>
      </c>
      <c r="X170" s="600">
        <v>0</v>
      </c>
      <c r="Y170" s="546">
        <f t="shared" ref="Y170:Y179" si="153">X170/T170</f>
        <v>0</v>
      </c>
      <c r="Z170" s="524">
        <v>0</v>
      </c>
      <c r="AA170" s="524">
        <v>0</v>
      </c>
      <c r="AB170" s="600">
        <v>0</v>
      </c>
      <c r="AC170" s="546">
        <f t="shared" ref="AC170:AC187" si="154">AB170/T170</f>
        <v>0</v>
      </c>
      <c r="AD170" s="910">
        <v>690000</v>
      </c>
      <c r="AE170" s="910">
        <v>696128</v>
      </c>
      <c r="AF170" s="547">
        <f t="shared" ref="AF170:AF187" si="155">AE170</f>
        <v>696128</v>
      </c>
      <c r="AG170" s="546" t="e">
        <f t="shared" si="143"/>
        <v>#DIV/0!</v>
      </c>
      <c r="AH170" s="546" t="e">
        <f t="shared" si="144"/>
        <v>#DIV/0!</v>
      </c>
      <c r="AI170" s="546">
        <f t="shared" si="145"/>
        <v>1.0088811594202898</v>
      </c>
      <c r="AJ170" s="910">
        <f>AD170</f>
        <v>690000</v>
      </c>
      <c r="AK170" s="910">
        <v>701939</v>
      </c>
      <c r="AL170" s="910">
        <f>AK170</f>
        <v>701939</v>
      </c>
      <c r="AM170" s="358" t="e">
        <f t="shared" ref="AM170:AM201" si="156">AL170/R170</f>
        <v>#DIV/0!</v>
      </c>
      <c r="AN170" s="358" t="e">
        <f t="shared" ref="AN170:AN201" si="157">AL170/S170</f>
        <v>#DIV/0!</v>
      </c>
      <c r="AO170" s="358">
        <f t="shared" ref="AO170:AO201" si="158">AL170/T170</f>
        <v>1.0173028985507246</v>
      </c>
      <c r="AP170" s="357"/>
      <c r="AQ170" s="358" t="e">
        <f t="shared" si="140"/>
        <v>#DIV/0!</v>
      </c>
      <c r="AR170" s="357"/>
      <c r="AS170" s="358" t="e">
        <f t="shared" si="141"/>
        <v>#DIV/0!</v>
      </c>
      <c r="AT170" s="1097">
        <v>690000</v>
      </c>
      <c r="AU170" s="910">
        <v>728667</v>
      </c>
      <c r="AV170" s="547">
        <v>728667</v>
      </c>
      <c r="AW170" s="919" t="e">
        <f t="shared" ref="AW170:AW176" si="159">AU170/R170</f>
        <v>#DIV/0!</v>
      </c>
      <c r="AX170" s="358" t="e">
        <f t="shared" ref="AX170:AX176" si="160">AU170/S170</f>
        <v>#DIV/0!</v>
      </c>
      <c r="AY170" s="1165">
        <f t="shared" ref="AY170:AY176" si="161">AU170/T170</f>
        <v>1.0560391304347827</v>
      </c>
      <c r="AZ170" s="357"/>
      <c r="BA170" s="358" t="e">
        <f t="shared" ref="BA170:BA201" si="162">AZ170/U170</f>
        <v>#DIV/0!</v>
      </c>
      <c r="BB170" s="357"/>
      <c r="BC170" s="358" t="e">
        <f t="shared" ref="BC170:BC191" si="163">BB170/U170</f>
        <v>#DIV/0!</v>
      </c>
      <c r="BD170" s="189"/>
      <c r="BE170" s="189"/>
      <c r="BF170" s="189"/>
      <c r="BG170" s="189"/>
      <c r="BH170" s="189"/>
      <c r="BI170" s="189"/>
      <c r="BJ170" s="189"/>
      <c r="BK170" s="189"/>
      <c r="BL170" s="189"/>
      <c r="BM170" s="189"/>
      <c r="BN170" s="189"/>
      <c r="BO170" s="189"/>
      <c r="BP170" s="189"/>
      <c r="BQ170" s="189"/>
      <c r="BR170" s="189"/>
      <c r="BS170" s="189"/>
      <c r="BT170" s="189"/>
      <c r="BU170" s="189"/>
      <c r="BV170" s="189"/>
      <c r="BW170" s="189"/>
      <c r="BX170" s="436" t="s">
        <v>1414</v>
      </c>
    </row>
    <row r="171" spans="1:76" s="906" customFormat="1" ht="51" customHeight="1" x14ac:dyDescent="0.2">
      <c r="A171" s="580">
        <v>9</v>
      </c>
      <c r="B171" s="905" t="s">
        <v>1029</v>
      </c>
      <c r="C171" s="502" t="s">
        <v>674</v>
      </c>
      <c r="D171" s="502" t="s">
        <v>694</v>
      </c>
      <c r="E171" s="502"/>
      <c r="F171" s="502"/>
      <c r="G171" s="649"/>
      <c r="H171" s="649"/>
      <c r="I171" s="915" t="s">
        <v>175</v>
      </c>
      <c r="J171" s="916" t="s">
        <v>236</v>
      </c>
      <c r="K171" s="916" t="s">
        <v>267</v>
      </c>
      <c r="L171" s="446" t="s">
        <v>1037</v>
      </c>
      <c r="M171" s="446" t="s">
        <v>1223</v>
      </c>
      <c r="N171" s="1048" t="s">
        <v>62</v>
      </c>
      <c r="O171" s="502" t="s">
        <v>464</v>
      </c>
      <c r="P171" s="916" t="s">
        <v>8</v>
      </c>
      <c r="Q171" s="576" t="s">
        <v>343</v>
      </c>
      <c r="R171" s="912">
        <v>5200</v>
      </c>
      <c r="S171" s="912">
        <v>26000</v>
      </c>
      <c r="T171" s="437">
        <v>26000</v>
      </c>
      <c r="U171" s="912"/>
      <c r="V171" s="910">
        <v>0</v>
      </c>
      <c r="W171" s="910">
        <v>0</v>
      </c>
      <c r="X171" s="547">
        <v>0</v>
      </c>
      <c r="Y171" s="547">
        <f>X171/T171</f>
        <v>0</v>
      </c>
      <c r="Z171" s="910">
        <v>0</v>
      </c>
      <c r="AA171" s="910">
        <v>0</v>
      </c>
      <c r="AB171" s="547">
        <v>0</v>
      </c>
      <c r="AC171" s="547">
        <f>AB171/T171</f>
        <v>0</v>
      </c>
      <c r="AD171" s="910">
        <v>8366.7000000000007</v>
      </c>
      <c r="AE171" s="910">
        <v>149</v>
      </c>
      <c r="AF171" s="547">
        <f>AE171</f>
        <v>149</v>
      </c>
      <c r="AG171" s="914">
        <f>AF171/R171</f>
        <v>2.8653846153846155E-2</v>
      </c>
      <c r="AH171" s="914">
        <f>AF171/S171</f>
        <v>5.7307692307692311E-3</v>
      </c>
      <c r="AI171" s="914">
        <f>AF171/T171</f>
        <v>5.7307692307692311E-3</v>
      </c>
      <c r="AJ171" s="188">
        <v>13977.7</v>
      </c>
      <c r="AK171" s="188">
        <v>7139</v>
      </c>
      <c r="AL171" s="188">
        <v>9959.7999999999993</v>
      </c>
      <c r="AM171" s="908">
        <f>AL171/R171</f>
        <v>1.9153461538461538</v>
      </c>
      <c r="AN171" s="908">
        <f>AL171/S171</f>
        <v>0.38306923076923072</v>
      </c>
      <c r="AO171" s="908">
        <f>AL171/T171</f>
        <v>0.38306923076923072</v>
      </c>
      <c r="AP171" s="907"/>
      <c r="AQ171" s="908" t="e">
        <f>AP171/U171</f>
        <v>#DIV/0!</v>
      </c>
      <c r="AR171" s="907"/>
      <c r="AS171" s="908" t="e">
        <f>AR171/U171</f>
        <v>#DIV/0!</v>
      </c>
      <c r="AT171" s="440">
        <v>18620.3</v>
      </c>
      <c r="AU171" s="440">
        <v>12373.8</v>
      </c>
      <c r="AV171" s="941">
        <v>16047.8</v>
      </c>
      <c r="AW171" s="919">
        <f>AU171/R171</f>
        <v>2.379576923076923</v>
      </c>
      <c r="AX171" s="908">
        <f>AU171/S171</f>
        <v>0.47591538461538457</v>
      </c>
      <c r="AY171" s="908">
        <f>AU171/T171</f>
        <v>0.47591538461538457</v>
      </c>
      <c r="AZ171" s="907"/>
      <c r="BA171" s="908" t="e">
        <f>AZ171/U171</f>
        <v>#DIV/0!</v>
      </c>
      <c r="BB171" s="907"/>
      <c r="BC171" s="908" t="e">
        <f>BB171/U171</f>
        <v>#DIV/0!</v>
      </c>
      <c r="BD171" s="189"/>
      <c r="BE171" s="189"/>
      <c r="BF171" s="189"/>
      <c r="BG171" s="189"/>
      <c r="BH171" s="189"/>
      <c r="BI171" s="189"/>
      <c r="BJ171" s="189"/>
      <c r="BK171" s="189"/>
      <c r="BL171" s="189"/>
      <c r="BM171" s="189"/>
      <c r="BN171" s="189"/>
      <c r="BO171" s="189"/>
      <c r="BP171" s="189"/>
      <c r="BQ171" s="189"/>
      <c r="BR171" s="189"/>
      <c r="BS171" s="189"/>
      <c r="BT171" s="189"/>
      <c r="BU171" s="189"/>
      <c r="BV171" s="189"/>
      <c r="BW171" s="189"/>
      <c r="BX171" s="838"/>
    </row>
    <row r="172" spans="1:76" s="191" customFormat="1" ht="54" customHeight="1" x14ac:dyDescent="0.2">
      <c r="A172" s="580">
        <v>9</v>
      </c>
      <c r="B172" s="905" t="s">
        <v>1029</v>
      </c>
      <c r="C172" s="502" t="s">
        <v>674</v>
      </c>
      <c r="D172" s="502" t="s">
        <v>694</v>
      </c>
      <c r="E172" s="648" t="s">
        <v>1040</v>
      </c>
      <c r="F172" s="905" t="s">
        <v>1041</v>
      </c>
      <c r="G172" s="649"/>
      <c r="H172" s="649"/>
      <c r="I172" s="593" t="s">
        <v>175</v>
      </c>
      <c r="J172" s="594" t="s">
        <v>236</v>
      </c>
      <c r="K172" s="594" t="s">
        <v>267</v>
      </c>
      <c r="L172" s="446" t="s">
        <v>1039</v>
      </c>
      <c r="M172" s="446"/>
      <c r="N172" s="520" t="s">
        <v>63</v>
      </c>
      <c r="O172" s="502" t="s">
        <v>1038</v>
      </c>
      <c r="P172" s="594" t="s">
        <v>8</v>
      </c>
      <c r="Q172" s="576" t="s">
        <v>343</v>
      </c>
      <c r="R172" s="597">
        <v>400</v>
      </c>
      <c r="S172" s="597">
        <v>400</v>
      </c>
      <c r="T172" s="437">
        <v>2000</v>
      </c>
      <c r="U172" s="455">
        <v>34000000</v>
      </c>
      <c r="V172" s="524">
        <v>0</v>
      </c>
      <c r="W172" s="524">
        <v>0</v>
      </c>
      <c r="X172" s="600">
        <v>0</v>
      </c>
      <c r="Y172" s="546">
        <f>X172/T172</f>
        <v>0</v>
      </c>
      <c r="Z172" s="524">
        <v>0</v>
      </c>
      <c r="AA172" s="524">
        <v>0</v>
      </c>
      <c r="AB172" s="600">
        <v>0</v>
      </c>
      <c r="AC172" s="546">
        <f>AB172/T172</f>
        <v>0</v>
      </c>
      <c r="AD172" s="443">
        <v>636</v>
      </c>
      <c r="AE172" s="443">
        <v>16</v>
      </c>
      <c r="AF172" s="547">
        <f>AE172</f>
        <v>16</v>
      </c>
      <c r="AG172" s="546">
        <f>AF172/R172</f>
        <v>0.04</v>
      </c>
      <c r="AH172" s="546">
        <f>AF172/S172</f>
        <v>0.04</v>
      </c>
      <c r="AI172" s="546">
        <f>AF172/T172</f>
        <v>8.0000000000000002E-3</v>
      </c>
      <c r="AJ172" s="443">
        <v>1164</v>
      </c>
      <c r="AK172" s="443">
        <v>308</v>
      </c>
      <c r="AL172" s="443">
        <v>692</v>
      </c>
      <c r="AM172" s="358">
        <f>AL172/R172</f>
        <v>1.73</v>
      </c>
      <c r="AN172" s="358">
        <f>AL172/S172</f>
        <v>1.73</v>
      </c>
      <c r="AO172" s="358">
        <f>AL172/T172</f>
        <v>0.34599999999999997</v>
      </c>
      <c r="AP172" s="357"/>
      <c r="AQ172" s="358">
        <f>AP172/U172</f>
        <v>0</v>
      </c>
      <c r="AR172" s="357"/>
      <c r="AS172" s="358">
        <f>AR172/U172</f>
        <v>0</v>
      </c>
      <c r="AT172" s="910">
        <v>1436</v>
      </c>
      <c r="AU172" s="910">
        <v>948</v>
      </c>
      <c r="AV172" s="547">
        <v>1028</v>
      </c>
      <c r="AW172" s="919">
        <f>AU172/R172</f>
        <v>2.37</v>
      </c>
      <c r="AX172" s="908">
        <f>AU172/S172</f>
        <v>2.37</v>
      </c>
      <c r="AY172" s="358">
        <f>AU172/T172</f>
        <v>0.47399999999999998</v>
      </c>
      <c r="AZ172" s="907">
        <v>23062090.870000001</v>
      </c>
      <c r="BA172" s="358">
        <f>AZ172/U172</f>
        <v>0.67829679029411771</v>
      </c>
      <c r="BB172" s="357">
        <v>16908187.920000002</v>
      </c>
      <c r="BC172" s="358">
        <f>BB172/U172</f>
        <v>0.49729964470588239</v>
      </c>
      <c r="BD172" s="189"/>
      <c r="BE172" s="189"/>
      <c r="BF172" s="189"/>
      <c r="BG172" s="189"/>
      <c r="BH172" s="189"/>
      <c r="BI172" s="189"/>
      <c r="BJ172" s="189"/>
      <c r="BK172" s="189"/>
      <c r="BL172" s="189"/>
      <c r="BM172" s="189"/>
      <c r="BN172" s="189"/>
      <c r="BO172" s="189"/>
      <c r="BP172" s="189"/>
      <c r="BQ172" s="189"/>
      <c r="BR172" s="189"/>
      <c r="BS172" s="189"/>
      <c r="BT172" s="189"/>
      <c r="BU172" s="189"/>
      <c r="BV172" s="189"/>
      <c r="BW172" s="189"/>
      <c r="BX172" s="867" t="s">
        <v>1401</v>
      </c>
    </row>
    <row r="173" spans="1:76" s="191" customFormat="1" ht="52.5" customHeight="1" x14ac:dyDescent="0.2">
      <c r="A173" s="575">
        <v>9</v>
      </c>
      <c r="B173" s="9" t="s">
        <v>1029</v>
      </c>
      <c r="C173" s="502" t="s">
        <v>695</v>
      </c>
      <c r="D173" s="502" t="s">
        <v>696</v>
      </c>
      <c r="E173" s="502"/>
      <c r="F173" s="502"/>
      <c r="G173" s="502"/>
      <c r="H173" s="502"/>
      <c r="I173" s="915" t="s">
        <v>177</v>
      </c>
      <c r="J173" s="916" t="s">
        <v>236</v>
      </c>
      <c r="K173" s="916" t="s">
        <v>267</v>
      </c>
      <c r="L173" s="446" t="s">
        <v>1032</v>
      </c>
      <c r="M173" s="446"/>
      <c r="N173" s="1048" t="s">
        <v>1031</v>
      </c>
      <c r="O173" s="502" t="s">
        <v>999</v>
      </c>
      <c r="P173" s="916" t="s">
        <v>8</v>
      </c>
      <c r="Q173" s="576" t="s">
        <v>343</v>
      </c>
      <c r="R173" s="917"/>
      <c r="S173" s="917"/>
      <c r="T173" s="437">
        <v>107000</v>
      </c>
      <c r="U173" s="912"/>
      <c r="V173" s="524">
        <v>0</v>
      </c>
      <c r="W173" s="524">
        <v>0</v>
      </c>
      <c r="X173" s="600">
        <v>0</v>
      </c>
      <c r="Y173" s="914">
        <f>X173/T173</f>
        <v>0</v>
      </c>
      <c r="Z173" s="524">
        <v>0</v>
      </c>
      <c r="AA173" s="524">
        <v>0</v>
      </c>
      <c r="AB173" s="600">
        <v>0</v>
      </c>
      <c r="AC173" s="914">
        <f>AB173/T173</f>
        <v>0</v>
      </c>
      <c r="AD173" s="910">
        <v>107000</v>
      </c>
      <c r="AE173" s="910">
        <v>115056</v>
      </c>
      <c r="AF173" s="547">
        <f>AE173</f>
        <v>115056</v>
      </c>
      <c r="AG173" s="914" t="e">
        <f>AF173/R173</f>
        <v>#DIV/0!</v>
      </c>
      <c r="AH173" s="914" t="e">
        <f>AF173/S173</f>
        <v>#DIV/0!</v>
      </c>
      <c r="AI173" s="914">
        <f>AF173/T173</f>
        <v>1.0752897196261682</v>
      </c>
      <c r="AJ173" s="910">
        <f>AD173</f>
        <v>107000</v>
      </c>
      <c r="AK173" s="910">
        <v>113226</v>
      </c>
      <c r="AL173" s="910">
        <f>AK173</f>
        <v>113226</v>
      </c>
      <c r="AM173" s="914" t="e">
        <f>AL173/R173</f>
        <v>#DIV/0!</v>
      </c>
      <c r="AN173" s="914" t="e">
        <f>AL173/S173</f>
        <v>#DIV/0!</v>
      </c>
      <c r="AO173" s="914">
        <f>AL173/T173</f>
        <v>1.0581869158878505</v>
      </c>
      <c r="AP173" s="547"/>
      <c r="AQ173" s="914" t="e">
        <f>AP173/U173</f>
        <v>#DIV/0!</v>
      </c>
      <c r="AR173" s="547"/>
      <c r="AS173" s="914" t="e">
        <f>AR173/U173</f>
        <v>#DIV/0!</v>
      </c>
      <c r="AT173" s="1097">
        <v>107000</v>
      </c>
      <c r="AU173" s="910">
        <v>111716</v>
      </c>
      <c r="AV173" s="547">
        <v>111716</v>
      </c>
      <c r="AW173" s="908" t="e">
        <f>AU173/R173</f>
        <v>#DIV/0!</v>
      </c>
      <c r="AX173" s="908" t="e">
        <f>AU173/S173</f>
        <v>#DIV/0!</v>
      </c>
      <c r="AY173" s="1165">
        <f>AU173/T173</f>
        <v>1.0440747663551402</v>
      </c>
      <c r="AZ173" s="907"/>
      <c r="BA173" s="908" t="e">
        <f>AZ173/U173</f>
        <v>#DIV/0!</v>
      </c>
      <c r="BB173" s="907"/>
      <c r="BC173" s="908" t="e">
        <f>BB173/U173</f>
        <v>#DIV/0!</v>
      </c>
      <c r="BD173" s="189"/>
      <c r="BE173" s="189"/>
      <c r="BF173" s="189"/>
      <c r="BG173" s="189"/>
      <c r="BH173" s="189"/>
      <c r="BI173" s="189"/>
      <c r="BJ173" s="189"/>
      <c r="BK173" s="189"/>
      <c r="BL173" s="189"/>
      <c r="BM173" s="189"/>
      <c r="BN173" s="189"/>
      <c r="BO173" s="189"/>
      <c r="BP173" s="189"/>
      <c r="BQ173" s="189"/>
      <c r="BR173" s="189"/>
      <c r="BS173" s="189"/>
      <c r="BT173" s="189"/>
      <c r="BU173" s="189"/>
      <c r="BV173" s="189"/>
      <c r="BW173" s="189"/>
      <c r="BX173" s="275" t="s">
        <v>1424</v>
      </c>
    </row>
    <row r="174" spans="1:76" s="906" customFormat="1" ht="49.5" customHeight="1" x14ac:dyDescent="0.2">
      <c r="A174" s="580">
        <v>9</v>
      </c>
      <c r="B174" s="905" t="s">
        <v>1029</v>
      </c>
      <c r="C174" s="502" t="s">
        <v>695</v>
      </c>
      <c r="D174" s="502" t="s">
        <v>693</v>
      </c>
      <c r="E174" s="648"/>
      <c r="F174" s="905"/>
      <c r="G174" s="649"/>
      <c r="H174" s="649"/>
      <c r="I174" s="915" t="s">
        <v>177</v>
      </c>
      <c r="J174" s="916" t="s">
        <v>236</v>
      </c>
      <c r="K174" s="916" t="s">
        <v>267</v>
      </c>
      <c r="L174" s="446" t="s">
        <v>1033</v>
      </c>
      <c r="M174" s="446" t="s">
        <v>1223</v>
      </c>
      <c r="N174" s="1048" t="s">
        <v>61</v>
      </c>
      <c r="O174" s="502" t="s">
        <v>464</v>
      </c>
      <c r="P174" s="916" t="s">
        <v>8</v>
      </c>
      <c r="Q174" s="576" t="s">
        <v>343</v>
      </c>
      <c r="R174" s="912">
        <v>30000</v>
      </c>
      <c r="S174" s="912">
        <v>60000</v>
      </c>
      <c r="T174" s="437">
        <v>100000</v>
      </c>
      <c r="U174" s="912">
        <v>15000000</v>
      </c>
      <c r="V174" s="437">
        <v>0</v>
      </c>
      <c r="W174" s="437">
        <v>0</v>
      </c>
      <c r="X174" s="912">
        <v>0</v>
      </c>
      <c r="Y174" s="912">
        <f>X174/T174</f>
        <v>0</v>
      </c>
      <c r="Z174" s="437">
        <v>0</v>
      </c>
      <c r="AA174" s="437">
        <v>0</v>
      </c>
      <c r="AB174" s="600">
        <v>0</v>
      </c>
      <c r="AC174" s="914">
        <f>AB174/T174</f>
        <v>0</v>
      </c>
      <c r="AD174" s="440">
        <v>0</v>
      </c>
      <c r="AE174" s="440">
        <v>0</v>
      </c>
      <c r="AF174" s="605">
        <f>AE174</f>
        <v>0</v>
      </c>
      <c r="AG174" s="914">
        <f>AF174/R174</f>
        <v>0</v>
      </c>
      <c r="AH174" s="914">
        <f>AF174/S174</f>
        <v>0</v>
      </c>
      <c r="AI174" s="914">
        <f>AF174/T174</f>
        <v>0</v>
      </c>
      <c r="AJ174" s="1206">
        <v>97150</v>
      </c>
      <c r="AK174" s="188">
        <v>0</v>
      </c>
      <c r="AL174" s="910">
        <v>0</v>
      </c>
      <c r="AM174" s="908">
        <f>AL174/R174</f>
        <v>0</v>
      </c>
      <c r="AN174" s="908">
        <f>AL174/S174</f>
        <v>0</v>
      </c>
      <c r="AO174" s="908">
        <f>AL174/T174</f>
        <v>0</v>
      </c>
      <c r="AP174" s="907"/>
      <c r="AQ174" s="908">
        <f>AP174/U174</f>
        <v>0</v>
      </c>
      <c r="AR174" s="907"/>
      <c r="AS174" s="908">
        <f>AR174/U174</f>
        <v>0</v>
      </c>
      <c r="AT174" s="910">
        <v>97150</v>
      </c>
      <c r="AU174" s="910">
        <v>37550</v>
      </c>
      <c r="AV174" s="907">
        <v>37550</v>
      </c>
      <c r="AW174" s="919">
        <f>AU174/R174</f>
        <v>1.2516666666666667</v>
      </c>
      <c r="AX174" s="908">
        <f>AU174/S174</f>
        <v>0.62583333333333335</v>
      </c>
      <c r="AY174" s="908">
        <f>AU174/T174</f>
        <v>0.3755</v>
      </c>
      <c r="AZ174" s="907">
        <v>3698835.17</v>
      </c>
      <c r="BA174" s="908">
        <f>AZ174/U174</f>
        <v>0.24658901133333333</v>
      </c>
      <c r="BB174" s="907">
        <v>2568744.85</v>
      </c>
      <c r="BC174" s="908">
        <f>BB174/U174</f>
        <v>0.17124965666666667</v>
      </c>
      <c r="BD174" s="189"/>
      <c r="BE174" s="189"/>
      <c r="BF174" s="189"/>
      <c r="BG174" s="189"/>
      <c r="BH174" s="189"/>
      <c r="BI174" s="189"/>
      <c r="BJ174" s="189"/>
      <c r="BK174" s="189"/>
      <c r="BL174" s="189"/>
      <c r="BM174" s="189"/>
      <c r="BN174" s="189"/>
      <c r="BO174" s="189"/>
      <c r="BP174" s="189"/>
      <c r="BQ174" s="189"/>
      <c r="BR174" s="189"/>
      <c r="BS174" s="189"/>
      <c r="BT174" s="189"/>
      <c r="BU174" s="189"/>
      <c r="BV174" s="189"/>
      <c r="BW174" s="189"/>
      <c r="BX174" s="904" t="s">
        <v>1413</v>
      </c>
    </row>
    <row r="175" spans="1:76" s="906" customFormat="1" ht="42.75" customHeight="1" thickBot="1" x14ac:dyDescent="0.25">
      <c r="A175" s="221">
        <v>9</v>
      </c>
      <c r="B175" s="222" t="s">
        <v>1029</v>
      </c>
      <c r="C175" s="592" t="s">
        <v>695</v>
      </c>
      <c r="D175" s="592" t="s">
        <v>696</v>
      </c>
      <c r="E175" s="592"/>
      <c r="F175" s="592"/>
      <c r="G175" s="654"/>
      <c r="H175" s="654"/>
      <c r="I175" s="636" t="s">
        <v>177</v>
      </c>
      <c r="J175" s="614" t="s">
        <v>236</v>
      </c>
      <c r="K175" s="614" t="s">
        <v>267</v>
      </c>
      <c r="L175" s="637" t="s">
        <v>1037</v>
      </c>
      <c r="M175" s="637" t="s">
        <v>1223</v>
      </c>
      <c r="N175" s="522" t="s">
        <v>62</v>
      </c>
      <c r="O175" s="592" t="s">
        <v>464</v>
      </c>
      <c r="P175" s="614" t="s">
        <v>8</v>
      </c>
      <c r="Q175" s="634" t="s">
        <v>343</v>
      </c>
      <c r="R175" s="583">
        <v>0</v>
      </c>
      <c r="S175" s="583">
        <v>0</v>
      </c>
      <c r="T175" s="826">
        <v>100</v>
      </c>
      <c r="U175" s="583"/>
      <c r="V175" s="536">
        <v>0</v>
      </c>
      <c r="W175" s="536">
        <v>0</v>
      </c>
      <c r="X175" s="578">
        <v>0</v>
      </c>
      <c r="Y175" s="578">
        <f>X175/T175</f>
        <v>0</v>
      </c>
      <c r="Z175" s="536">
        <v>0</v>
      </c>
      <c r="AA175" s="536">
        <v>0</v>
      </c>
      <c r="AB175" s="578">
        <v>0</v>
      </c>
      <c r="AC175" s="578">
        <f>AB175/T175</f>
        <v>0</v>
      </c>
      <c r="AD175" s="536">
        <v>0</v>
      </c>
      <c r="AE175" s="536">
        <v>0</v>
      </c>
      <c r="AF175" s="578">
        <f>AE175</f>
        <v>0</v>
      </c>
      <c r="AG175" s="577" t="e">
        <f>AF175/R175</f>
        <v>#DIV/0!</v>
      </c>
      <c r="AH175" s="577" t="e">
        <f>AF175/S175</f>
        <v>#DIV/0!</v>
      </c>
      <c r="AI175" s="577">
        <f>AF175/T175</f>
        <v>0</v>
      </c>
      <c r="AJ175" s="371">
        <v>0</v>
      </c>
      <c r="AK175" s="371">
        <v>0</v>
      </c>
      <c r="AL175" s="371">
        <v>0</v>
      </c>
      <c r="AM175" s="456" t="e">
        <f>AL175/R175</f>
        <v>#DIV/0!</v>
      </c>
      <c r="AN175" s="456" t="e">
        <f>AL175/S175</f>
        <v>#DIV/0!</v>
      </c>
      <c r="AO175" s="456">
        <f>AL175/T175</f>
        <v>0</v>
      </c>
      <c r="AP175" s="888"/>
      <c r="AQ175" s="456" t="e">
        <f>AP175/U175</f>
        <v>#DIV/0!</v>
      </c>
      <c r="AR175" s="888"/>
      <c r="AS175" s="456" t="e">
        <f>AR175/U175</f>
        <v>#DIV/0!</v>
      </c>
      <c r="AT175" s="863">
        <v>0</v>
      </c>
      <c r="AU175" s="863">
        <v>0</v>
      </c>
      <c r="AV175" s="1258">
        <v>0</v>
      </c>
      <c r="AW175" s="456" t="e">
        <f>AU175/R175</f>
        <v>#DIV/0!</v>
      </c>
      <c r="AX175" s="456" t="e">
        <f>AU175/S175</f>
        <v>#DIV/0!</v>
      </c>
      <c r="AY175" s="456">
        <f>AU175/T175</f>
        <v>0</v>
      </c>
      <c r="AZ175" s="888"/>
      <c r="BA175" s="456" t="e">
        <f>AZ175/U175</f>
        <v>#DIV/0!</v>
      </c>
      <c r="BB175" s="888"/>
      <c r="BC175" s="456" t="e">
        <f>BB175/U175</f>
        <v>#DIV/0!</v>
      </c>
      <c r="BD175" s="372"/>
      <c r="BE175" s="372"/>
      <c r="BF175" s="372"/>
      <c r="BG175" s="372"/>
      <c r="BH175" s="372"/>
      <c r="BI175" s="372"/>
      <c r="BJ175" s="372"/>
      <c r="BK175" s="372"/>
      <c r="BL175" s="372"/>
      <c r="BM175" s="372"/>
      <c r="BN175" s="372"/>
      <c r="BO175" s="372"/>
      <c r="BP175" s="372"/>
      <c r="BQ175" s="372"/>
      <c r="BR175" s="372"/>
      <c r="BS175" s="372"/>
      <c r="BT175" s="372"/>
      <c r="BU175" s="372"/>
      <c r="BV175" s="372"/>
      <c r="BW175" s="372"/>
      <c r="BX175" s="1259"/>
    </row>
    <row r="176" spans="1:76" s="191" customFormat="1" ht="78" customHeight="1" x14ac:dyDescent="0.2">
      <c r="A176" s="639">
        <v>10</v>
      </c>
      <c r="B176" s="640" t="s">
        <v>889</v>
      </c>
      <c r="C176" s="501" t="s">
        <v>697</v>
      </c>
      <c r="D176" s="501" t="s">
        <v>698</v>
      </c>
      <c r="E176" s="501"/>
      <c r="F176" s="501"/>
      <c r="G176" s="549"/>
      <c r="H176" s="549"/>
      <c r="I176" s="642" t="s">
        <v>178</v>
      </c>
      <c r="J176" s="595" t="s">
        <v>234</v>
      </c>
      <c r="K176" s="595" t="s">
        <v>267</v>
      </c>
      <c r="L176" s="643" t="s">
        <v>890</v>
      </c>
      <c r="M176" s="643"/>
      <c r="N176" s="552" t="s">
        <v>644</v>
      </c>
      <c r="O176" s="501" t="s">
        <v>478</v>
      </c>
      <c r="P176" s="595" t="s">
        <v>232</v>
      </c>
      <c r="Q176" s="641" t="s">
        <v>290</v>
      </c>
      <c r="R176" s="644">
        <v>75</v>
      </c>
      <c r="S176" s="644">
        <v>90</v>
      </c>
      <c r="T176" s="792">
        <v>105</v>
      </c>
      <c r="U176" s="460">
        <v>207403520</v>
      </c>
      <c r="V176" s="581">
        <v>0</v>
      </c>
      <c r="W176" s="581">
        <v>0</v>
      </c>
      <c r="X176" s="601">
        <v>0</v>
      </c>
      <c r="Y176" s="582">
        <f t="shared" si="153"/>
        <v>0</v>
      </c>
      <c r="Z176" s="903">
        <v>138.87</v>
      </c>
      <c r="AA176" s="903">
        <v>24.24</v>
      </c>
      <c r="AB176" s="601">
        <v>0</v>
      </c>
      <c r="AC176" s="582">
        <f t="shared" si="154"/>
        <v>0</v>
      </c>
      <c r="AD176" s="794">
        <v>191.4</v>
      </c>
      <c r="AE176" s="627">
        <v>101</v>
      </c>
      <c r="AF176" s="628">
        <f t="shared" si="155"/>
        <v>101</v>
      </c>
      <c r="AG176" s="582">
        <f t="shared" si="143"/>
        <v>1.3466666666666667</v>
      </c>
      <c r="AH176" s="582">
        <f t="shared" si="144"/>
        <v>1.1222222222222222</v>
      </c>
      <c r="AI176" s="582">
        <f t="shared" si="145"/>
        <v>0.96190476190476193</v>
      </c>
      <c r="AJ176" s="794">
        <v>196.72</v>
      </c>
      <c r="AK176" s="794">
        <v>159.88999999999999</v>
      </c>
      <c r="AL176" s="794">
        <v>170.1</v>
      </c>
      <c r="AM176" s="457">
        <f t="shared" si="156"/>
        <v>2.2679999999999998</v>
      </c>
      <c r="AN176" s="457">
        <f t="shared" si="157"/>
        <v>1.89</v>
      </c>
      <c r="AO176" s="457">
        <f t="shared" si="158"/>
        <v>1.6199999999999999</v>
      </c>
      <c r="AP176" s="889">
        <v>148377297.47</v>
      </c>
      <c r="AQ176" s="457">
        <f t="shared" si="140"/>
        <v>0.71540395008725022</v>
      </c>
      <c r="AR176" s="889">
        <v>88623078.780000001</v>
      </c>
      <c r="AS176" s="457">
        <f t="shared" si="141"/>
        <v>0.42729785290047151</v>
      </c>
      <c r="AT176" s="903">
        <f>199.72</f>
        <v>199.72</v>
      </c>
      <c r="AU176" s="903">
        <v>180.58</v>
      </c>
      <c r="AV176" s="946">
        <f>194.5</f>
        <v>194.5</v>
      </c>
      <c r="AW176" s="871">
        <f t="shared" si="159"/>
        <v>2.4077333333333333</v>
      </c>
      <c r="AX176" s="457">
        <f t="shared" si="160"/>
        <v>2.0064444444444445</v>
      </c>
      <c r="AY176" s="1164">
        <f t="shared" si="161"/>
        <v>1.7198095238095239</v>
      </c>
      <c r="AZ176" s="889">
        <v>150551960.36000001</v>
      </c>
      <c r="BA176" s="457">
        <f t="shared" si="162"/>
        <v>0.725889128400521</v>
      </c>
      <c r="BB176" s="889">
        <v>116342019.51000001</v>
      </c>
      <c r="BC176" s="457">
        <f t="shared" si="163"/>
        <v>0.56094525063991207</v>
      </c>
      <c r="BD176" s="369"/>
      <c r="BE176" s="369"/>
      <c r="BF176" s="369"/>
      <c r="BG176" s="369"/>
      <c r="BH176" s="369"/>
      <c r="BI176" s="369"/>
      <c r="BJ176" s="369"/>
      <c r="BK176" s="369"/>
      <c r="BL176" s="369"/>
      <c r="BM176" s="369"/>
      <c r="BN176" s="369"/>
      <c r="BO176" s="369"/>
      <c r="BP176" s="369"/>
      <c r="BQ176" s="369"/>
      <c r="BR176" s="369"/>
      <c r="BS176" s="369"/>
      <c r="BT176" s="369"/>
      <c r="BU176" s="369"/>
      <c r="BV176" s="369"/>
      <c r="BW176" s="369"/>
      <c r="BX176" s="1069" t="s">
        <v>1453</v>
      </c>
    </row>
    <row r="177" spans="1:76" s="191" customFormat="1" ht="117" customHeight="1" x14ac:dyDescent="0.2">
      <c r="A177" s="639">
        <v>10</v>
      </c>
      <c r="B177" s="640" t="s">
        <v>889</v>
      </c>
      <c r="C177" s="501" t="s">
        <v>697</v>
      </c>
      <c r="D177" s="501" t="s">
        <v>698</v>
      </c>
      <c r="E177" s="501"/>
      <c r="F177" s="501"/>
      <c r="G177" s="549"/>
      <c r="H177" s="549"/>
      <c r="I177" s="642" t="s">
        <v>179</v>
      </c>
      <c r="J177" s="595" t="s">
        <v>234</v>
      </c>
      <c r="K177" s="595" t="s">
        <v>268</v>
      </c>
      <c r="L177" s="643" t="s">
        <v>643</v>
      </c>
      <c r="M177" s="643"/>
      <c r="N177" s="552" t="s">
        <v>642</v>
      </c>
      <c r="O177" s="501" t="s">
        <v>478</v>
      </c>
      <c r="P177" s="595" t="s">
        <v>232</v>
      </c>
      <c r="Q177" s="641" t="s">
        <v>290</v>
      </c>
      <c r="R177" s="644">
        <v>0</v>
      </c>
      <c r="S177" s="644">
        <v>0</v>
      </c>
      <c r="T177" s="792">
        <v>10</v>
      </c>
      <c r="U177" s="460">
        <v>45927569</v>
      </c>
      <c r="V177" s="581">
        <v>0</v>
      </c>
      <c r="W177" s="581">
        <v>0</v>
      </c>
      <c r="X177" s="601">
        <v>0</v>
      </c>
      <c r="Y177" s="582">
        <f t="shared" si="153"/>
        <v>0</v>
      </c>
      <c r="Z177" s="581">
        <v>0</v>
      </c>
      <c r="AA177" s="581">
        <v>0</v>
      </c>
      <c r="AB177" s="601">
        <v>0</v>
      </c>
      <c r="AC177" s="582">
        <f t="shared" si="154"/>
        <v>0</v>
      </c>
      <c r="AD177" s="627">
        <v>13.16</v>
      </c>
      <c r="AE177" s="627">
        <v>0.25</v>
      </c>
      <c r="AF177" s="628">
        <f t="shared" si="155"/>
        <v>0.25</v>
      </c>
      <c r="AG177" s="582" t="e">
        <f t="shared" si="143"/>
        <v>#DIV/0!</v>
      </c>
      <c r="AH177" s="582" t="e">
        <f t="shared" si="144"/>
        <v>#DIV/0!</v>
      </c>
      <c r="AI177" s="582">
        <f t="shared" si="145"/>
        <v>2.5000000000000001E-2</v>
      </c>
      <c r="AJ177" s="519">
        <v>22.69</v>
      </c>
      <c r="AK177" s="794">
        <v>0</v>
      </c>
      <c r="AL177" s="794">
        <v>15</v>
      </c>
      <c r="AM177" s="457" t="e">
        <f t="shared" si="156"/>
        <v>#DIV/0!</v>
      </c>
      <c r="AN177" s="457" t="e">
        <f t="shared" si="157"/>
        <v>#DIV/0!</v>
      </c>
      <c r="AO177" s="582">
        <f t="shared" si="158"/>
        <v>1.5</v>
      </c>
      <c r="AP177" s="889">
        <v>56837965.299999997</v>
      </c>
      <c r="AQ177" s="358">
        <f t="shared" si="140"/>
        <v>1.2375565817559382</v>
      </c>
      <c r="AR177" s="889">
        <v>11338967.710000001</v>
      </c>
      <c r="AS177" s="358">
        <f t="shared" si="141"/>
        <v>0.24688804473844458</v>
      </c>
      <c r="AT177" s="903">
        <f>28.39</f>
        <v>28.39</v>
      </c>
      <c r="AU177" s="946">
        <v>3.68</v>
      </c>
      <c r="AV177" s="903">
        <f>20.04</f>
        <v>20.04</v>
      </c>
      <c r="AW177" s="919" t="e">
        <f>AV177/R177</f>
        <v>#DIV/0!</v>
      </c>
      <c r="AX177" s="908" t="e">
        <f>AV177/S177</f>
        <v>#DIV/0!</v>
      </c>
      <c r="AY177" s="1173">
        <f>AV177/T177</f>
        <v>2.004</v>
      </c>
      <c r="AZ177" s="889">
        <v>68299848.340000004</v>
      </c>
      <c r="BA177" s="920">
        <f t="shared" si="162"/>
        <v>1.4871209129314029</v>
      </c>
      <c r="BB177" s="889">
        <v>30453836.07</v>
      </c>
      <c r="BC177" s="358">
        <f t="shared" si="163"/>
        <v>0.66308399797951423</v>
      </c>
      <c r="BD177" s="369"/>
      <c r="BE177" s="369"/>
      <c r="BF177" s="369"/>
      <c r="BG177" s="369"/>
      <c r="BH177" s="369"/>
      <c r="BI177" s="369"/>
      <c r="BJ177" s="369"/>
      <c r="BK177" s="369"/>
      <c r="BL177" s="369"/>
      <c r="BM177" s="369"/>
      <c r="BN177" s="369"/>
      <c r="BO177" s="369"/>
      <c r="BP177" s="369"/>
      <c r="BQ177" s="369"/>
      <c r="BR177" s="369"/>
      <c r="BS177" s="369"/>
      <c r="BT177" s="369"/>
      <c r="BU177" s="369"/>
      <c r="BV177" s="369"/>
      <c r="BW177" s="369"/>
      <c r="BX177" s="1069" t="s">
        <v>1452</v>
      </c>
    </row>
    <row r="178" spans="1:76" s="191" customFormat="1" ht="45.75" customHeight="1" x14ac:dyDescent="0.2">
      <c r="A178" s="580">
        <v>10</v>
      </c>
      <c r="B178" s="645" t="s">
        <v>889</v>
      </c>
      <c r="C178" s="502" t="s">
        <v>697</v>
      </c>
      <c r="D178" s="502" t="s">
        <v>698</v>
      </c>
      <c r="E178" s="502"/>
      <c r="F178" s="502"/>
      <c r="G178" s="649"/>
      <c r="H178" s="649"/>
      <c r="I178" s="593" t="s">
        <v>180</v>
      </c>
      <c r="J178" s="594" t="s">
        <v>234</v>
      </c>
      <c r="K178" s="594" t="s">
        <v>267</v>
      </c>
      <c r="L178" s="446" t="s">
        <v>647</v>
      </c>
      <c r="M178" s="446"/>
      <c r="N178" s="520" t="s">
        <v>645</v>
      </c>
      <c r="O178" s="502" t="s">
        <v>649</v>
      </c>
      <c r="P178" s="594" t="s">
        <v>232</v>
      </c>
      <c r="Q178" s="576" t="s">
        <v>290</v>
      </c>
      <c r="R178" s="597">
        <v>0</v>
      </c>
      <c r="S178" s="597">
        <v>1</v>
      </c>
      <c r="T178" s="437">
        <v>1</v>
      </c>
      <c r="U178" s="455">
        <v>35000000</v>
      </c>
      <c r="V178" s="524">
        <v>0</v>
      </c>
      <c r="W178" s="524">
        <v>0</v>
      </c>
      <c r="X178" s="600">
        <v>0</v>
      </c>
      <c r="Y178" s="546">
        <f t="shared" si="153"/>
        <v>0</v>
      </c>
      <c r="Z178" s="524">
        <v>1</v>
      </c>
      <c r="AA178" s="524">
        <v>0</v>
      </c>
      <c r="AB178" s="600">
        <v>0</v>
      </c>
      <c r="AC178" s="546">
        <f t="shared" si="154"/>
        <v>0</v>
      </c>
      <c r="AD178" s="443">
        <v>1</v>
      </c>
      <c r="AE178" s="443">
        <v>0</v>
      </c>
      <c r="AF178" s="547">
        <f t="shared" si="155"/>
        <v>0</v>
      </c>
      <c r="AG178" s="546" t="e">
        <f t="shared" si="143"/>
        <v>#DIV/0!</v>
      </c>
      <c r="AH178" s="546">
        <f t="shared" si="144"/>
        <v>0</v>
      </c>
      <c r="AI178" s="546">
        <f t="shared" si="145"/>
        <v>0</v>
      </c>
      <c r="AJ178" s="188">
        <v>1</v>
      </c>
      <c r="AK178" s="443">
        <v>0</v>
      </c>
      <c r="AL178" s="439">
        <v>0</v>
      </c>
      <c r="AM178" s="358" t="e">
        <f t="shared" si="156"/>
        <v>#DIV/0!</v>
      </c>
      <c r="AN178" s="358">
        <f t="shared" si="157"/>
        <v>0</v>
      </c>
      <c r="AO178" s="358">
        <f t="shared" si="158"/>
        <v>0</v>
      </c>
      <c r="AP178" s="357">
        <v>35000000</v>
      </c>
      <c r="AQ178" s="358">
        <f t="shared" si="140"/>
        <v>1</v>
      </c>
      <c r="AR178" s="357">
        <v>15143359.869999999</v>
      </c>
      <c r="AS178" s="358">
        <f t="shared" si="141"/>
        <v>0.43266742485714282</v>
      </c>
      <c r="AT178" s="524">
        <v>1</v>
      </c>
      <c r="AU178" s="524">
        <v>0</v>
      </c>
      <c r="AV178" s="599">
        <v>0.5</v>
      </c>
      <c r="AW178" s="809" t="e">
        <f>AU178/R178</f>
        <v>#DIV/0!</v>
      </c>
      <c r="AX178" s="358">
        <f>AU178/S178</f>
        <v>0</v>
      </c>
      <c r="AY178" s="358">
        <f>AU178/T178</f>
        <v>0</v>
      </c>
      <c r="AZ178" s="357">
        <v>35000000</v>
      </c>
      <c r="BA178" s="358">
        <f t="shared" si="162"/>
        <v>1</v>
      </c>
      <c r="BB178" s="357">
        <v>18013544.809999999</v>
      </c>
      <c r="BC178" s="358">
        <f t="shared" si="163"/>
        <v>0.51467270885714278</v>
      </c>
      <c r="BD178" s="189"/>
      <c r="BE178" s="189"/>
      <c r="BF178" s="189"/>
      <c r="BG178" s="189"/>
      <c r="BH178" s="189"/>
      <c r="BI178" s="189"/>
      <c r="BJ178" s="189"/>
      <c r="BK178" s="189"/>
      <c r="BL178" s="189"/>
      <c r="BM178" s="189"/>
      <c r="BN178" s="189"/>
      <c r="BO178" s="189"/>
      <c r="BP178" s="189"/>
      <c r="BQ178" s="189"/>
      <c r="BR178" s="189"/>
      <c r="BS178" s="189"/>
      <c r="BT178" s="189"/>
      <c r="BU178" s="189"/>
      <c r="BV178" s="189"/>
      <c r="BW178" s="189"/>
      <c r="BX178" s="904"/>
    </row>
    <row r="179" spans="1:76" s="191" customFormat="1" ht="43.9" customHeight="1" x14ac:dyDescent="0.2">
      <c r="A179" s="580">
        <v>10</v>
      </c>
      <c r="B179" s="645" t="s">
        <v>889</v>
      </c>
      <c r="C179" s="502" t="s">
        <v>697</v>
      </c>
      <c r="D179" s="502" t="s">
        <v>698</v>
      </c>
      <c r="E179" s="502"/>
      <c r="F179" s="502"/>
      <c r="G179" s="649"/>
      <c r="H179" s="649"/>
      <c r="I179" s="593" t="s">
        <v>181</v>
      </c>
      <c r="J179" s="594" t="s">
        <v>234</v>
      </c>
      <c r="K179" s="916" t="s">
        <v>267</v>
      </c>
      <c r="L179" s="446" t="s">
        <v>648</v>
      </c>
      <c r="M179" s="446"/>
      <c r="N179" s="520" t="s">
        <v>646</v>
      </c>
      <c r="O179" s="502" t="s">
        <v>414</v>
      </c>
      <c r="P179" s="594" t="s">
        <v>232</v>
      </c>
      <c r="Q179" s="576" t="s">
        <v>290</v>
      </c>
      <c r="R179" s="597">
        <v>0</v>
      </c>
      <c r="S179" s="597">
        <v>0</v>
      </c>
      <c r="T179" s="437">
        <v>1</v>
      </c>
      <c r="U179" s="455">
        <v>9000000</v>
      </c>
      <c r="V179" s="524">
        <v>0</v>
      </c>
      <c r="W179" s="524">
        <v>0</v>
      </c>
      <c r="X179" s="600">
        <v>0</v>
      </c>
      <c r="Y179" s="546">
        <f t="shared" si="153"/>
        <v>0</v>
      </c>
      <c r="Z179" s="524">
        <v>0</v>
      </c>
      <c r="AA179" s="524">
        <v>0</v>
      </c>
      <c r="AB179" s="600">
        <v>0</v>
      </c>
      <c r="AC179" s="546">
        <f t="shared" si="154"/>
        <v>0</v>
      </c>
      <c r="AD179" s="443">
        <v>1</v>
      </c>
      <c r="AE179" s="443">
        <v>0</v>
      </c>
      <c r="AF179" s="547">
        <f t="shared" si="155"/>
        <v>0</v>
      </c>
      <c r="AG179" s="546" t="e">
        <f t="shared" si="143"/>
        <v>#DIV/0!</v>
      </c>
      <c r="AH179" s="546" t="e">
        <f t="shared" si="144"/>
        <v>#DIV/0!</v>
      </c>
      <c r="AI179" s="546">
        <f t="shared" si="145"/>
        <v>0</v>
      </c>
      <c r="AJ179" s="188">
        <v>1</v>
      </c>
      <c r="AK179" s="443">
        <v>0</v>
      </c>
      <c r="AL179" s="910">
        <v>0</v>
      </c>
      <c r="AM179" s="358" t="e">
        <f t="shared" si="156"/>
        <v>#DIV/0!</v>
      </c>
      <c r="AN179" s="358" t="e">
        <f t="shared" si="157"/>
        <v>#DIV/0!</v>
      </c>
      <c r="AO179" s="358">
        <f t="shared" si="158"/>
        <v>0</v>
      </c>
      <c r="AP179" s="357">
        <v>9000000</v>
      </c>
      <c r="AQ179" s="358">
        <f t="shared" si="140"/>
        <v>1</v>
      </c>
      <c r="AR179" s="357">
        <v>0</v>
      </c>
      <c r="AS179" s="358">
        <f t="shared" si="141"/>
        <v>0</v>
      </c>
      <c r="AT179" s="524">
        <v>1</v>
      </c>
      <c r="AU179" s="524">
        <v>0</v>
      </c>
      <c r="AV179" s="600">
        <v>0</v>
      </c>
      <c r="AW179" s="809" t="e">
        <f>AU179/R179</f>
        <v>#DIV/0!</v>
      </c>
      <c r="AX179" s="358" t="e">
        <f>AU179/S179</f>
        <v>#DIV/0!</v>
      </c>
      <c r="AY179" s="358">
        <f>AU179/T179</f>
        <v>0</v>
      </c>
      <c r="AZ179" s="357">
        <v>9000000</v>
      </c>
      <c r="BA179" s="358">
        <f t="shared" si="162"/>
        <v>1</v>
      </c>
      <c r="BB179" s="357">
        <v>0</v>
      </c>
      <c r="BC179" s="358">
        <f t="shared" si="163"/>
        <v>0</v>
      </c>
      <c r="BD179" s="189"/>
      <c r="BE179" s="189"/>
      <c r="BF179" s="189"/>
      <c r="BG179" s="189"/>
      <c r="BH179" s="189"/>
      <c r="BI179" s="189"/>
      <c r="BJ179" s="189"/>
      <c r="BK179" s="189"/>
      <c r="BL179" s="189"/>
      <c r="BM179" s="189"/>
      <c r="BN179" s="189"/>
      <c r="BO179" s="189"/>
      <c r="BP179" s="189"/>
      <c r="BQ179" s="189"/>
      <c r="BR179" s="189"/>
      <c r="BS179" s="189"/>
      <c r="BT179" s="189"/>
      <c r="BU179" s="189"/>
      <c r="BV179" s="189"/>
      <c r="BW179" s="189"/>
      <c r="BX179" s="904"/>
    </row>
    <row r="180" spans="1:76" s="191" customFormat="1" ht="68.25" customHeight="1" x14ac:dyDescent="0.2">
      <c r="A180" s="580">
        <v>10</v>
      </c>
      <c r="B180" s="645" t="s">
        <v>889</v>
      </c>
      <c r="C180" s="645" t="s">
        <v>895</v>
      </c>
      <c r="D180" s="645" t="s">
        <v>896</v>
      </c>
      <c r="E180" s="502"/>
      <c r="F180" s="502"/>
      <c r="G180" s="649"/>
      <c r="H180" s="649"/>
      <c r="I180" s="915" t="s">
        <v>182</v>
      </c>
      <c r="J180" s="916" t="s">
        <v>234</v>
      </c>
      <c r="K180" s="916" t="s">
        <v>267</v>
      </c>
      <c r="L180" s="446" t="s">
        <v>901</v>
      </c>
      <c r="M180" s="446"/>
      <c r="N180" s="1048" t="s">
        <v>226</v>
      </c>
      <c r="O180" s="502" t="s">
        <v>902</v>
      </c>
      <c r="P180" s="916" t="s">
        <v>232</v>
      </c>
      <c r="Q180" s="576" t="s">
        <v>290</v>
      </c>
      <c r="R180" s="917">
        <v>10</v>
      </c>
      <c r="S180" s="917">
        <v>15</v>
      </c>
      <c r="T180" s="437">
        <v>20</v>
      </c>
      <c r="U180" s="912">
        <v>12750000</v>
      </c>
      <c r="V180" s="524">
        <v>0</v>
      </c>
      <c r="W180" s="524">
        <v>0</v>
      </c>
      <c r="X180" s="600"/>
      <c r="Y180" s="914"/>
      <c r="Z180" s="524">
        <v>30</v>
      </c>
      <c r="AA180" s="524">
        <v>0</v>
      </c>
      <c r="AB180" s="600">
        <v>0</v>
      </c>
      <c r="AC180" s="914">
        <f t="shared" si="154"/>
        <v>0</v>
      </c>
      <c r="AD180" s="910">
        <v>31</v>
      </c>
      <c r="AE180" s="910">
        <v>14.45</v>
      </c>
      <c r="AF180" s="547">
        <f t="shared" si="155"/>
        <v>14.45</v>
      </c>
      <c r="AG180" s="914">
        <f t="shared" si="143"/>
        <v>1.4449999999999998</v>
      </c>
      <c r="AH180" s="914">
        <f t="shared" si="144"/>
        <v>0.96333333333333326</v>
      </c>
      <c r="AI180" s="914">
        <f t="shared" si="145"/>
        <v>0.72249999999999992</v>
      </c>
      <c r="AJ180" s="910">
        <v>31</v>
      </c>
      <c r="AK180" s="910">
        <v>23</v>
      </c>
      <c r="AL180" s="439">
        <v>27.5</v>
      </c>
      <c r="AM180" s="908">
        <f t="shared" si="156"/>
        <v>2.75</v>
      </c>
      <c r="AN180" s="457">
        <f t="shared" si="157"/>
        <v>1.8333333333333333</v>
      </c>
      <c r="AO180" s="457">
        <f t="shared" si="158"/>
        <v>1.375</v>
      </c>
      <c r="AP180" s="889">
        <v>12831408.35</v>
      </c>
      <c r="AQ180" s="457">
        <f t="shared" ref="AQ180:AQ186" si="164">AP180/U180</f>
        <v>1.0063849686274509</v>
      </c>
      <c r="AR180" s="889">
        <v>9551444.3200000003</v>
      </c>
      <c r="AS180" s="457">
        <f t="shared" ref="AS180:AS186" si="165">AR180/U180</f>
        <v>0.74913288784313725</v>
      </c>
      <c r="AT180" s="581">
        <v>31</v>
      </c>
      <c r="AU180" s="581">
        <v>28</v>
      </c>
      <c r="AV180" s="601">
        <v>29</v>
      </c>
      <c r="AW180" s="919">
        <f>AU180/R180</f>
        <v>2.8</v>
      </c>
      <c r="AX180" s="908">
        <f>AU180/S180</f>
        <v>1.8666666666666667</v>
      </c>
      <c r="AY180" s="1165">
        <f>AU180/T180</f>
        <v>1.4</v>
      </c>
      <c r="AZ180" s="907">
        <v>12726150.289999999</v>
      </c>
      <c r="BA180" s="908">
        <f t="shared" si="162"/>
        <v>0.99812943450980385</v>
      </c>
      <c r="BB180" s="907">
        <v>10636518.93</v>
      </c>
      <c r="BC180" s="908">
        <f t="shared" si="163"/>
        <v>0.83423677882352942</v>
      </c>
      <c r="BD180" s="189"/>
      <c r="BE180" s="189"/>
      <c r="BF180" s="189"/>
      <c r="BG180" s="189"/>
      <c r="BH180" s="189"/>
      <c r="BI180" s="189"/>
      <c r="BJ180" s="189"/>
      <c r="BK180" s="189"/>
      <c r="BL180" s="189"/>
      <c r="BM180" s="189"/>
      <c r="BN180" s="189"/>
      <c r="BO180" s="189"/>
      <c r="BP180" s="189"/>
      <c r="BQ180" s="189"/>
      <c r="BR180" s="189"/>
      <c r="BS180" s="189"/>
      <c r="BT180" s="189"/>
      <c r="BU180" s="189"/>
      <c r="BV180" s="189"/>
      <c r="BW180" s="189"/>
      <c r="BX180" s="426"/>
    </row>
    <row r="181" spans="1:76" s="191" customFormat="1" ht="70.5" customHeight="1" x14ac:dyDescent="0.2">
      <c r="A181" s="580">
        <v>10</v>
      </c>
      <c r="B181" s="645" t="s">
        <v>889</v>
      </c>
      <c r="C181" s="645" t="s">
        <v>895</v>
      </c>
      <c r="D181" s="645" t="s">
        <v>896</v>
      </c>
      <c r="E181" s="502"/>
      <c r="F181" s="502"/>
      <c r="G181" s="649"/>
      <c r="H181" s="649"/>
      <c r="I181" s="915" t="s">
        <v>183</v>
      </c>
      <c r="J181" s="916" t="s">
        <v>234</v>
      </c>
      <c r="K181" s="916" t="s">
        <v>268</v>
      </c>
      <c r="L181" s="446" t="s">
        <v>897</v>
      </c>
      <c r="M181" s="446"/>
      <c r="N181" s="1048" t="s">
        <v>898</v>
      </c>
      <c r="O181" s="502" t="s">
        <v>478</v>
      </c>
      <c r="P181" s="916" t="s">
        <v>232</v>
      </c>
      <c r="Q181" s="576" t="s">
        <v>290</v>
      </c>
      <c r="R181" s="917">
        <v>50</v>
      </c>
      <c r="S181" s="917">
        <v>70</v>
      </c>
      <c r="T181" s="437">
        <v>110</v>
      </c>
      <c r="U181" s="912">
        <v>85000000</v>
      </c>
      <c r="V181" s="524">
        <v>0</v>
      </c>
      <c r="W181" s="524">
        <v>0</v>
      </c>
      <c r="X181" s="600"/>
      <c r="Y181" s="914"/>
      <c r="Z181" s="524">
        <v>149.69999999999999</v>
      </c>
      <c r="AA181" s="524">
        <v>0</v>
      </c>
      <c r="AB181" s="600">
        <v>0</v>
      </c>
      <c r="AC181" s="914">
        <f t="shared" si="154"/>
        <v>0</v>
      </c>
      <c r="AD181" s="439">
        <v>149.69999999999999</v>
      </c>
      <c r="AE181" s="439">
        <v>90.5</v>
      </c>
      <c r="AF181" s="611">
        <f t="shared" si="155"/>
        <v>90.5</v>
      </c>
      <c r="AG181" s="914">
        <f t="shared" si="143"/>
        <v>1.81</v>
      </c>
      <c r="AH181" s="914">
        <f t="shared" si="144"/>
        <v>1.2928571428571429</v>
      </c>
      <c r="AI181" s="914">
        <f t="shared" si="145"/>
        <v>0.82272727272727275</v>
      </c>
      <c r="AJ181" s="439">
        <v>145.99</v>
      </c>
      <c r="AK181" s="439">
        <v>121.4</v>
      </c>
      <c r="AL181" s="439">
        <v>121.4</v>
      </c>
      <c r="AM181" s="358">
        <f t="shared" si="156"/>
        <v>2.4279999999999999</v>
      </c>
      <c r="AN181" s="358">
        <f t="shared" si="157"/>
        <v>1.7342857142857144</v>
      </c>
      <c r="AO181" s="358">
        <f t="shared" si="158"/>
        <v>1.1036363636363637</v>
      </c>
      <c r="AP181" s="357">
        <v>51424597</v>
      </c>
      <c r="AQ181" s="358">
        <f t="shared" si="164"/>
        <v>0.60499525882352945</v>
      </c>
      <c r="AR181" s="357">
        <v>35604381.149999999</v>
      </c>
      <c r="AS181" s="358">
        <f t="shared" si="165"/>
        <v>0.41887507235294114</v>
      </c>
      <c r="AT181" s="573">
        <v>202.99</v>
      </c>
      <c r="AU181" s="600">
        <v>47</v>
      </c>
      <c r="AV181" s="573">
        <v>133.69</v>
      </c>
      <c r="AW181" s="919">
        <f>AV181/R181</f>
        <v>2.6738</v>
      </c>
      <c r="AX181" s="908">
        <f>AV181/S181</f>
        <v>1.9098571428571429</v>
      </c>
      <c r="AY181" s="1165">
        <f>AV181/T181</f>
        <v>1.2153636363636364</v>
      </c>
      <c r="AZ181" s="907">
        <v>66664999.899999999</v>
      </c>
      <c r="BA181" s="908">
        <f t="shared" si="162"/>
        <v>0.78429411647058822</v>
      </c>
      <c r="BB181" s="907">
        <v>43578440.590000004</v>
      </c>
      <c r="BC181" s="908">
        <f t="shared" si="163"/>
        <v>0.51268753635294118</v>
      </c>
      <c r="BD181" s="189"/>
      <c r="BE181" s="189"/>
      <c r="BF181" s="189"/>
      <c r="BG181" s="189"/>
      <c r="BH181" s="189"/>
      <c r="BI181" s="189"/>
      <c r="BJ181" s="189"/>
      <c r="BK181" s="189"/>
      <c r="BL181" s="189"/>
      <c r="BM181" s="189"/>
      <c r="BN181" s="189"/>
      <c r="BO181" s="189"/>
      <c r="BP181" s="189"/>
      <c r="BQ181" s="189"/>
      <c r="BR181" s="189"/>
      <c r="BS181" s="189"/>
      <c r="BT181" s="189"/>
      <c r="BU181" s="189"/>
      <c r="BV181" s="189"/>
      <c r="BW181" s="189"/>
      <c r="BX181" s="275" t="s">
        <v>1454</v>
      </c>
    </row>
    <row r="182" spans="1:76" s="191" customFormat="1" ht="82.5" customHeight="1" x14ac:dyDescent="0.2">
      <c r="A182" s="580">
        <v>10</v>
      </c>
      <c r="B182" s="645" t="s">
        <v>889</v>
      </c>
      <c r="C182" s="645" t="s">
        <v>895</v>
      </c>
      <c r="D182" s="645" t="s">
        <v>896</v>
      </c>
      <c r="E182" s="502"/>
      <c r="F182" s="502"/>
      <c r="G182" s="649"/>
      <c r="H182" s="649"/>
      <c r="I182" s="915" t="s">
        <v>184</v>
      </c>
      <c r="J182" s="916" t="s">
        <v>234</v>
      </c>
      <c r="K182" s="916" t="s">
        <v>267</v>
      </c>
      <c r="L182" s="446" t="s">
        <v>903</v>
      </c>
      <c r="M182" s="446"/>
      <c r="N182" s="1048" t="s">
        <v>1183</v>
      </c>
      <c r="O182" s="502" t="s">
        <v>414</v>
      </c>
      <c r="P182" s="916" t="s">
        <v>232</v>
      </c>
      <c r="Q182" s="576" t="s">
        <v>290</v>
      </c>
      <c r="R182" s="917">
        <v>0</v>
      </c>
      <c r="S182" s="917">
        <v>0</v>
      </c>
      <c r="T182" s="437">
        <v>1</v>
      </c>
      <c r="U182" s="912">
        <v>2550000</v>
      </c>
      <c r="V182" s="524">
        <v>0</v>
      </c>
      <c r="W182" s="524">
        <v>0</v>
      </c>
      <c r="X182" s="600"/>
      <c r="Y182" s="914"/>
      <c r="Z182" s="524">
        <v>1</v>
      </c>
      <c r="AA182" s="524">
        <v>0</v>
      </c>
      <c r="AB182" s="600">
        <v>0</v>
      </c>
      <c r="AC182" s="914">
        <f t="shared" si="154"/>
        <v>0</v>
      </c>
      <c r="AD182" s="910">
        <v>1</v>
      </c>
      <c r="AE182" s="910">
        <v>0</v>
      </c>
      <c r="AF182" s="547">
        <f t="shared" si="155"/>
        <v>0</v>
      </c>
      <c r="AG182" s="914" t="e">
        <f t="shared" si="143"/>
        <v>#DIV/0!</v>
      </c>
      <c r="AH182" s="914" t="e">
        <f t="shared" si="144"/>
        <v>#DIV/0!</v>
      </c>
      <c r="AI182" s="914">
        <f t="shared" si="145"/>
        <v>0</v>
      </c>
      <c r="AJ182" s="188">
        <v>1</v>
      </c>
      <c r="AK182" s="910">
        <v>0</v>
      </c>
      <c r="AL182" s="910">
        <v>0</v>
      </c>
      <c r="AM182" s="358" t="e">
        <f t="shared" si="156"/>
        <v>#DIV/0!</v>
      </c>
      <c r="AN182" s="358" t="e">
        <f t="shared" si="157"/>
        <v>#DIV/0!</v>
      </c>
      <c r="AO182" s="358">
        <f t="shared" si="158"/>
        <v>0</v>
      </c>
      <c r="AP182" s="357">
        <v>2550000</v>
      </c>
      <c r="AQ182" s="358">
        <f t="shared" si="164"/>
        <v>1</v>
      </c>
      <c r="AR182" s="357">
        <v>1263547.44</v>
      </c>
      <c r="AS182" s="358">
        <f t="shared" si="165"/>
        <v>0.49550879999999997</v>
      </c>
      <c r="AT182" s="524">
        <v>1</v>
      </c>
      <c r="AU182" s="524">
        <v>1</v>
      </c>
      <c r="AV182" s="600">
        <v>1</v>
      </c>
      <c r="AW182" s="919" t="e">
        <f>AU182/R182</f>
        <v>#DIV/0!</v>
      </c>
      <c r="AX182" s="908" t="e">
        <f>AU182/S182</f>
        <v>#DIV/0!</v>
      </c>
      <c r="AY182" s="908">
        <f>AU182/T182</f>
        <v>1</v>
      </c>
      <c r="AZ182" s="907">
        <v>2550000</v>
      </c>
      <c r="BA182" s="908">
        <f t="shared" si="162"/>
        <v>1</v>
      </c>
      <c r="BB182" s="907">
        <v>2550000</v>
      </c>
      <c r="BC182" s="908">
        <f t="shared" si="163"/>
        <v>1</v>
      </c>
      <c r="BD182" s="189"/>
      <c r="BE182" s="189"/>
      <c r="BF182" s="189"/>
      <c r="BG182" s="189"/>
      <c r="BH182" s="189"/>
      <c r="BI182" s="189"/>
      <c r="BJ182" s="189"/>
      <c r="BK182" s="189"/>
      <c r="BL182" s="189"/>
      <c r="BM182" s="189"/>
      <c r="BN182" s="189"/>
      <c r="BO182" s="189"/>
      <c r="BP182" s="189"/>
      <c r="BQ182" s="189"/>
      <c r="BR182" s="189"/>
      <c r="BS182" s="189"/>
      <c r="BT182" s="189"/>
      <c r="BU182" s="189"/>
      <c r="BV182" s="189"/>
      <c r="BW182" s="189"/>
      <c r="BX182" s="426"/>
    </row>
    <row r="183" spans="1:76" s="191" customFormat="1" ht="104.25" customHeight="1" thickBot="1" x14ac:dyDescent="0.25">
      <c r="A183" s="221">
        <v>10</v>
      </c>
      <c r="B183" s="646" t="s">
        <v>889</v>
      </c>
      <c r="C183" s="646" t="s">
        <v>895</v>
      </c>
      <c r="D183" s="646" t="s">
        <v>1390</v>
      </c>
      <c r="E183" s="592"/>
      <c r="F183" s="592"/>
      <c r="G183" s="654"/>
      <c r="H183" s="654"/>
      <c r="I183" s="636" t="s">
        <v>185</v>
      </c>
      <c r="J183" s="614" t="s">
        <v>234</v>
      </c>
      <c r="K183" s="614" t="s">
        <v>267</v>
      </c>
      <c r="L183" s="637" t="s">
        <v>899</v>
      </c>
      <c r="M183" s="637"/>
      <c r="N183" s="522" t="s">
        <v>228</v>
      </c>
      <c r="O183" s="592" t="s">
        <v>900</v>
      </c>
      <c r="P183" s="614" t="s">
        <v>232</v>
      </c>
      <c r="Q183" s="634" t="s">
        <v>290</v>
      </c>
      <c r="R183" s="638">
        <v>2</v>
      </c>
      <c r="S183" s="638">
        <v>3</v>
      </c>
      <c r="T183" s="826">
        <v>5</v>
      </c>
      <c r="U183" s="583">
        <v>43958291</v>
      </c>
      <c r="V183" s="584">
        <v>0</v>
      </c>
      <c r="W183" s="584">
        <v>0</v>
      </c>
      <c r="X183" s="602"/>
      <c r="Y183" s="577"/>
      <c r="Z183" s="584">
        <v>2</v>
      </c>
      <c r="AA183" s="584">
        <v>0</v>
      </c>
      <c r="AB183" s="602">
        <v>0</v>
      </c>
      <c r="AC183" s="577">
        <f t="shared" si="154"/>
        <v>0</v>
      </c>
      <c r="AD183" s="536">
        <v>3</v>
      </c>
      <c r="AE183" s="536">
        <v>0</v>
      </c>
      <c r="AF183" s="578">
        <f t="shared" si="155"/>
        <v>0</v>
      </c>
      <c r="AG183" s="577">
        <f t="shared" ref="AG183:AG201" si="166">AF183/R183</f>
        <v>0</v>
      </c>
      <c r="AH183" s="577">
        <f t="shared" ref="AH183:AH201" si="167">AF183/S183</f>
        <v>0</v>
      </c>
      <c r="AI183" s="577">
        <f t="shared" ref="AI183:AI201" si="168">AF183/T183</f>
        <v>0</v>
      </c>
      <c r="AJ183" s="536">
        <v>3</v>
      </c>
      <c r="AK183" s="536">
        <v>1</v>
      </c>
      <c r="AL183" s="536">
        <v>1.43</v>
      </c>
      <c r="AM183" s="456">
        <f t="shared" si="156"/>
        <v>0.71499999999999997</v>
      </c>
      <c r="AN183" s="456">
        <f t="shared" si="157"/>
        <v>0.47666666666666663</v>
      </c>
      <c r="AO183" s="456">
        <f t="shared" si="158"/>
        <v>0.28599999999999998</v>
      </c>
      <c r="AP183" s="888">
        <v>22640727.5</v>
      </c>
      <c r="AQ183" s="456">
        <f t="shared" si="164"/>
        <v>0.51505022112893328</v>
      </c>
      <c r="AR183" s="888">
        <v>11116320.279999999</v>
      </c>
      <c r="AS183" s="456">
        <f t="shared" si="165"/>
        <v>0.25288335890947167</v>
      </c>
      <c r="AT183" s="584">
        <v>3</v>
      </c>
      <c r="AU183" s="584">
        <v>1</v>
      </c>
      <c r="AV183" s="1076">
        <v>1.43</v>
      </c>
      <c r="AW183" s="456">
        <f>AU183/R183</f>
        <v>0.5</v>
      </c>
      <c r="AX183" s="456">
        <f>AU183/S183</f>
        <v>0.33333333333333331</v>
      </c>
      <c r="AY183" s="456">
        <f>AU183/T183</f>
        <v>0.2</v>
      </c>
      <c r="AZ183" s="888">
        <v>23696640</v>
      </c>
      <c r="BA183" s="456">
        <f t="shared" si="162"/>
        <v>0.5390710025555816</v>
      </c>
      <c r="BB183" s="888">
        <v>16501304.550000001</v>
      </c>
      <c r="BC183" s="456">
        <f t="shared" si="163"/>
        <v>0.37538548871247068</v>
      </c>
      <c r="BD183" s="372"/>
      <c r="BE183" s="372"/>
      <c r="BF183" s="372"/>
      <c r="BG183" s="372"/>
      <c r="BH183" s="372"/>
      <c r="BI183" s="372"/>
      <c r="BJ183" s="372"/>
      <c r="BK183" s="372"/>
      <c r="BL183" s="372"/>
      <c r="BM183" s="372"/>
      <c r="BN183" s="372"/>
      <c r="BO183" s="372"/>
      <c r="BP183" s="372"/>
      <c r="BQ183" s="372"/>
      <c r="BR183" s="372"/>
      <c r="BS183" s="372"/>
      <c r="BT183" s="372"/>
      <c r="BU183" s="372"/>
      <c r="BV183" s="372"/>
      <c r="BW183" s="372"/>
      <c r="BX183" s="1050" t="s">
        <v>1407</v>
      </c>
    </row>
    <row r="184" spans="1:76" s="191" customFormat="1" ht="26.25" customHeight="1" x14ac:dyDescent="0.2">
      <c r="A184" s="660">
        <v>11</v>
      </c>
      <c r="B184" s="501" t="s">
        <v>907</v>
      </c>
      <c r="C184" s="501" t="s">
        <v>699</v>
      </c>
      <c r="D184" s="501" t="s">
        <v>700</v>
      </c>
      <c r="E184" s="501"/>
      <c r="F184" s="501"/>
      <c r="G184" s="549"/>
      <c r="H184" s="549"/>
      <c r="I184" s="642" t="s">
        <v>186</v>
      </c>
      <c r="J184" s="595" t="s">
        <v>234</v>
      </c>
      <c r="K184" s="595" t="s">
        <v>267</v>
      </c>
      <c r="L184" s="643" t="s">
        <v>651</v>
      </c>
      <c r="M184" s="643"/>
      <c r="N184" s="552" t="s">
        <v>650</v>
      </c>
      <c r="O184" s="501" t="s">
        <v>478</v>
      </c>
      <c r="P184" s="595" t="s">
        <v>8</v>
      </c>
      <c r="Q184" s="641" t="s">
        <v>343</v>
      </c>
      <c r="R184" s="460">
        <v>2000</v>
      </c>
      <c r="S184" s="460">
        <v>2000</v>
      </c>
      <c r="T184" s="792">
        <v>3490</v>
      </c>
      <c r="U184" s="460">
        <v>40361506</v>
      </c>
      <c r="V184" s="581">
        <v>0</v>
      </c>
      <c r="W184" s="581">
        <v>0</v>
      </c>
      <c r="X184" s="601">
        <v>0</v>
      </c>
      <c r="Y184" s="582">
        <f>X184/T184</f>
        <v>0</v>
      </c>
      <c r="Z184" s="581">
        <v>4739</v>
      </c>
      <c r="AA184" s="581">
        <v>0</v>
      </c>
      <c r="AB184" s="601">
        <v>0</v>
      </c>
      <c r="AC184" s="582">
        <f t="shared" si="154"/>
        <v>0</v>
      </c>
      <c r="AD184" s="441" t="s">
        <v>652</v>
      </c>
      <c r="AE184" s="441">
        <v>1511</v>
      </c>
      <c r="AF184" s="604">
        <f t="shared" si="155"/>
        <v>1511</v>
      </c>
      <c r="AG184" s="582">
        <f t="shared" si="166"/>
        <v>0.75549999999999995</v>
      </c>
      <c r="AH184" s="582">
        <f t="shared" si="167"/>
        <v>0.75549999999999995</v>
      </c>
      <c r="AI184" s="582">
        <f t="shared" si="168"/>
        <v>0.43295128939828081</v>
      </c>
      <c r="AJ184" s="441">
        <v>3380</v>
      </c>
      <c r="AK184" s="441">
        <v>2267</v>
      </c>
      <c r="AL184" s="441">
        <v>2267</v>
      </c>
      <c r="AM184" s="457">
        <f t="shared" si="156"/>
        <v>1.1335</v>
      </c>
      <c r="AN184" s="457">
        <f t="shared" si="157"/>
        <v>1.1335</v>
      </c>
      <c r="AO184" s="457">
        <f t="shared" si="158"/>
        <v>0.64957020057306591</v>
      </c>
      <c r="AP184" s="889">
        <v>35739961.219999999</v>
      </c>
      <c r="AQ184" s="457">
        <f t="shared" si="164"/>
        <v>0.88549622553727303</v>
      </c>
      <c r="AR184" s="889">
        <v>25678341.370000001</v>
      </c>
      <c r="AS184" s="457">
        <f t="shared" si="165"/>
        <v>0.63620870266832963</v>
      </c>
      <c r="AT184" s="903">
        <v>3858.9</v>
      </c>
      <c r="AU184" s="581">
        <v>3048</v>
      </c>
      <c r="AV184" s="604">
        <v>3048</v>
      </c>
      <c r="AW184" s="457">
        <f>AU184/R184</f>
        <v>1.524</v>
      </c>
      <c r="AX184" s="457">
        <f>AU184/S184</f>
        <v>1.524</v>
      </c>
      <c r="AY184" s="457">
        <f>AU184/T184</f>
        <v>0.87335243553008601</v>
      </c>
      <c r="AZ184" s="889">
        <v>39718254.689999998</v>
      </c>
      <c r="BA184" s="457">
        <f t="shared" si="162"/>
        <v>0.98406275251473518</v>
      </c>
      <c r="BB184" s="889">
        <v>32264902.09</v>
      </c>
      <c r="BC184" s="457">
        <f t="shared" si="163"/>
        <v>0.79939787405355989</v>
      </c>
      <c r="BD184" s="369"/>
      <c r="BE184" s="369"/>
      <c r="BF184" s="369"/>
      <c r="BG184" s="369"/>
      <c r="BH184" s="369"/>
      <c r="BI184" s="369"/>
      <c r="BJ184" s="369"/>
      <c r="BK184" s="369"/>
      <c r="BL184" s="369"/>
      <c r="BM184" s="369"/>
      <c r="BN184" s="369"/>
      <c r="BO184" s="369"/>
      <c r="BP184" s="369"/>
      <c r="BQ184" s="369"/>
      <c r="BR184" s="369"/>
      <c r="BS184" s="369"/>
      <c r="BT184" s="369"/>
      <c r="BU184" s="369"/>
      <c r="BV184" s="369"/>
      <c r="BW184" s="369"/>
      <c r="BX184" s="436"/>
    </row>
    <row r="185" spans="1:76" s="191" customFormat="1" ht="26.25" customHeight="1" x14ac:dyDescent="0.2">
      <c r="A185" s="632">
        <v>11</v>
      </c>
      <c r="B185" s="502" t="s">
        <v>907</v>
      </c>
      <c r="C185" s="645" t="s">
        <v>909</v>
      </c>
      <c r="D185" s="645" t="s">
        <v>910</v>
      </c>
      <c r="E185" s="502"/>
      <c r="F185" s="502"/>
      <c r="G185" s="649"/>
      <c r="H185" s="649"/>
      <c r="I185" s="915" t="s">
        <v>187</v>
      </c>
      <c r="J185" s="916" t="s">
        <v>234</v>
      </c>
      <c r="K185" s="916" t="s">
        <v>267</v>
      </c>
      <c r="L185" s="446" t="s">
        <v>653</v>
      </c>
      <c r="M185" s="446"/>
      <c r="N185" s="1048" t="s">
        <v>64</v>
      </c>
      <c r="O185" s="502" t="s">
        <v>911</v>
      </c>
      <c r="P185" s="916" t="s">
        <v>8</v>
      </c>
      <c r="Q185" s="576" t="s">
        <v>343</v>
      </c>
      <c r="R185" s="912">
        <v>30</v>
      </c>
      <c r="S185" s="912">
        <v>100</v>
      </c>
      <c r="T185" s="437">
        <v>120</v>
      </c>
      <c r="U185" s="912">
        <v>32013764</v>
      </c>
      <c r="V185" s="524">
        <v>0</v>
      </c>
      <c r="W185" s="524">
        <v>0</v>
      </c>
      <c r="X185" s="600">
        <v>0</v>
      </c>
      <c r="Y185" s="914">
        <f>X185/T185</f>
        <v>0</v>
      </c>
      <c r="Z185" s="524">
        <v>25</v>
      </c>
      <c r="AA185" s="524">
        <v>0</v>
      </c>
      <c r="AB185" s="600">
        <v>0</v>
      </c>
      <c r="AC185" s="914">
        <f t="shared" si="154"/>
        <v>0</v>
      </c>
      <c r="AD185" s="910">
        <v>58</v>
      </c>
      <c r="AE185" s="910">
        <v>9</v>
      </c>
      <c r="AF185" s="547">
        <f t="shared" si="155"/>
        <v>9</v>
      </c>
      <c r="AG185" s="914">
        <f t="shared" si="166"/>
        <v>0.3</v>
      </c>
      <c r="AH185" s="914">
        <f t="shared" si="167"/>
        <v>0.09</v>
      </c>
      <c r="AI185" s="914">
        <f t="shared" si="168"/>
        <v>7.4999999999999997E-2</v>
      </c>
      <c r="AJ185" s="910">
        <v>60</v>
      </c>
      <c r="AK185" s="910">
        <v>34</v>
      </c>
      <c r="AL185" s="910">
        <v>40</v>
      </c>
      <c r="AM185" s="908">
        <f t="shared" si="156"/>
        <v>1.3333333333333333</v>
      </c>
      <c r="AN185" s="908">
        <f t="shared" si="157"/>
        <v>0.4</v>
      </c>
      <c r="AO185" s="908">
        <f t="shared" si="158"/>
        <v>0.33333333333333331</v>
      </c>
      <c r="AP185" s="907">
        <v>17169787.5</v>
      </c>
      <c r="AQ185" s="908">
        <f t="shared" si="164"/>
        <v>0.53632517251017409</v>
      </c>
      <c r="AR185" s="907">
        <v>10567147.880000001</v>
      </c>
      <c r="AS185" s="908">
        <f t="shared" si="165"/>
        <v>0.33008139498997996</v>
      </c>
      <c r="AT185" s="524">
        <v>77</v>
      </c>
      <c r="AU185" s="524">
        <v>51</v>
      </c>
      <c r="AV185" s="547">
        <v>57</v>
      </c>
      <c r="AW185" s="908">
        <f>AU185/R185</f>
        <v>1.7</v>
      </c>
      <c r="AX185" s="908">
        <f>AU185/S185</f>
        <v>0.51</v>
      </c>
      <c r="AY185" s="908">
        <f>AU185/T185</f>
        <v>0.42499999999999999</v>
      </c>
      <c r="AZ185" s="907">
        <v>22748448.539999999</v>
      </c>
      <c r="BA185" s="908">
        <f t="shared" si="162"/>
        <v>0.71058337719988185</v>
      </c>
      <c r="BB185" s="907">
        <v>14263717.619999999</v>
      </c>
      <c r="BC185" s="908">
        <f t="shared" si="163"/>
        <v>0.44554953363184657</v>
      </c>
      <c r="BD185" s="189"/>
      <c r="BE185" s="189"/>
      <c r="BF185" s="189"/>
      <c r="BG185" s="189"/>
      <c r="BH185" s="189"/>
      <c r="BI185" s="189"/>
      <c r="BJ185" s="189"/>
      <c r="BK185" s="189"/>
      <c r="BL185" s="189"/>
      <c r="BM185" s="189"/>
      <c r="BN185" s="189"/>
      <c r="BO185" s="189"/>
      <c r="BP185" s="189"/>
      <c r="BQ185" s="189"/>
      <c r="BR185" s="189"/>
      <c r="BS185" s="189"/>
      <c r="BT185" s="189"/>
      <c r="BU185" s="189"/>
      <c r="BV185" s="189"/>
      <c r="BW185" s="189"/>
      <c r="BX185" s="841"/>
    </row>
    <row r="186" spans="1:76" s="191" customFormat="1" ht="94.5" customHeight="1" x14ac:dyDescent="0.2">
      <c r="A186" s="820">
        <v>11</v>
      </c>
      <c r="B186" s="796" t="s">
        <v>907</v>
      </c>
      <c r="C186" s="821" t="s">
        <v>909</v>
      </c>
      <c r="D186" s="821" t="s">
        <v>910</v>
      </c>
      <c r="E186" s="796"/>
      <c r="F186" s="796"/>
      <c r="G186" s="797"/>
      <c r="H186" s="797"/>
      <c r="I186" s="798" t="s">
        <v>187</v>
      </c>
      <c r="J186" s="799" t="s">
        <v>234</v>
      </c>
      <c r="K186" s="799" t="s">
        <v>267</v>
      </c>
      <c r="L186" s="800" t="s">
        <v>654</v>
      </c>
      <c r="M186" s="800"/>
      <c r="N186" s="801" t="s">
        <v>229</v>
      </c>
      <c r="O186" s="796" t="s">
        <v>655</v>
      </c>
      <c r="P186" s="799" t="s">
        <v>8</v>
      </c>
      <c r="Q186" s="802" t="s">
        <v>343</v>
      </c>
      <c r="R186" s="803">
        <v>5</v>
      </c>
      <c r="S186" s="803">
        <v>7</v>
      </c>
      <c r="T186" s="830">
        <v>7</v>
      </c>
      <c r="U186" s="803"/>
      <c r="V186" s="804">
        <v>0</v>
      </c>
      <c r="W186" s="804">
        <v>0</v>
      </c>
      <c r="X186" s="805">
        <v>0</v>
      </c>
      <c r="Y186" s="806">
        <f>X186/T186</f>
        <v>0</v>
      </c>
      <c r="Z186" s="804">
        <v>0</v>
      </c>
      <c r="AA186" s="804">
        <v>0</v>
      </c>
      <c r="AB186" s="805">
        <v>0</v>
      </c>
      <c r="AC186" s="806">
        <f t="shared" si="154"/>
        <v>0</v>
      </c>
      <c r="AD186" s="807">
        <v>0</v>
      </c>
      <c r="AE186" s="807">
        <v>0</v>
      </c>
      <c r="AF186" s="808">
        <f t="shared" si="155"/>
        <v>0</v>
      </c>
      <c r="AG186" s="806">
        <f t="shared" si="166"/>
        <v>0</v>
      </c>
      <c r="AH186" s="806">
        <f t="shared" si="167"/>
        <v>0</v>
      </c>
      <c r="AI186" s="806">
        <f t="shared" si="168"/>
        <v>0</v>
      </c>
      <c r="AJ186" s="807">
        <v>1</v>
      </c>
      <c r="AK186" s="807">
        <v>1</v>
      </c>
      <c r="AL186" s="807">
        <v>1</v>
      </c>
      <c r="AM186" s="919">
        <f t="shared" si="156"/>
        <v>0.2</v>
      </c>
      <c r="AN186" s="919">
        <f t="shared" si="157"/>
        <v>0.14285714285714285</v>
      </c>
      <c r="AO186" s="919">
        <f t="shared" si="158"/>
        <v>0.14285714285714285</v>
      </c>
      <c r="AP186" s="890"/>
      <c r="AQ186" s="919" t="e">
        <f t="shared" si="164"/>
        <v>#DIV/0!</v>
      </c>
      <c r="AR186" s="890"/>
      <c r="AS186" s="919" t="e">
        <f t="shared" si="165"/>
        <v>#DIV/0!</v>
      </c>
      <c r="AT186" s="804">
        <v>1</v>
      </c>
      <c r="AU186" s="804">
        <v>1</v>
      </c>
      <c r="AV186" s="808">
        <v>1</v>
      </c>
      <c r="AW186" s="908">
        <f>AU186/R186</f>
        <v>0.2</v>
      </c>
      <c r="AX186" s="908">
        <f>AU186/S186</f>
        <v>0.14285714285714285</v>
      </c>
      <c r="AY186" s="908">
        <f>AU186/T186</f>
        <v>0.14285714285714285</v>
      </c>
      <c r="AZ186" s="890"/>
      <c r="BA186" s="908" t="e">
        <f t="shared" si="162"/>
        <v>#DIV/0!</v>
      </c>
      <c r="BB186" s="890"/>
      <c r="BC186" s="908" t="e">
        <f t="shared" si="163"/>
        <v>#DIV/0!</v>
      </c>
      <c r="BD186" s="810"/>
      <c r="BE186" s="810"/>
      <c r="BF186" s="810"/>
      <c r="BG186" s="810"/>
      <c r="BH186" s="810"/>
      <c r="BI186" s="810"/>
      <c r="BJ186" s="810"/>
      <c r="BK186" s="810"/>
      <c r="BL186" s="810"/>
      <c r="BM186" s="810"/>
      <c r="BN186" s="810"/>
      <c r="BO186" s="810"/>
      <c r="BP186" s="810"/>
      <c r="BQ186" s="810"/>
      <c r="BR186" s="810"/>
      <c r="BS186" s="810"/>
      <c r="BT186" s="810"/>
      <c r="BU186" s="810"/>
      <c r="BV186" s="810"/>
      <c r="BW186" s="810"/>
      <c r="BX186" s="1211" t="s">
        <v>1455</v>
      </c>
    </row>
    <row r="187" spans="1:76" s="191" customFormat="1" ht="42" customHeight="1" thickBot="1" x14ac:dyDescent="0.25">
      <c r="A187" s="1032">
        <v>11</v>
      </c>
      <c r="B187" s="734" t="s">
        <v>907</v>
      </c>
      <c r="C187" s="1033"/>
      <c r="D187" s="1033" t="s">
        <v>910</v>
      </c>
      <c r="E187" s="734"/>
      <c r="F187" s="734"/>
      <c r="G187" s="734"/>
      <c r="H187" s="734"/>
      <c r="I187" s="636" t="s">
        <v>1268</v>
      </c>
      <c r="J187" s="614" t="s">
        <v>234</v>
      </c>
      <c r="K187" s="614" t="s">
        <v>268</v>
      </c>
      <c r="L187" s="636"/>
      <c r="M187" s="636"/>
      <c r="N187" s="638" t="s">
        <v>1269</v>
      </c>
      <c r="O187" s="734" t="s">
        <v>452</v>
      </c>
      <c r="P187" s="614" t="s">
        <v>8</v>
      </c>
      <c r="Q187" s="614" t="s">
        <v>343</v>
      </c>
      <c r="R187" s="583">
        <v>215</v>
      </c>
      <c r="S187" s="583">
        <v>350</v>
      </c>
      <c r="T187" s="583">
        <v>440</v>
      </c>
      <c r="U187" s="583">
        <v>6800000</v>
      </c>
      <c r="V187" s="602"/>
      <c r="W187" s="602"/>
      <c r="X187" s="602"/>
      <c r="Y187" s="577"/>
      <c r="Z187" s="602"/>
      <c r="AA187" s="602"/>
      <c r="AB187" s="602"/>
      <c r="AC187" s="577">
        <f t="shared" si="154"/>
        <v>0</v>
      </c>
      <c r="AD187" s="578"/>
      <c r="AE187" s="578"/>
      <c r="AF187" s="578">
        <f t="shared" si="155"/>
        <v>0</v>
      </c>
      <c r="AG187" s="577">
        <f t="shared" si="166"/>
        <v>0</v>
      </c>
      <c r="AH187" s="577">
        <f t="shared" si="167"/>
        <v>0</v>
      </c>
      <c r="AI187" s="577">
        <f t="shared" si="168"/>
        <v>0</v>
      </c>
      <c r="AJ187" s="578"/>
      <c r="AK187" s="578"/>
      <c r="AL187" s="578"/>
      <c r="AM187" s="456">
        <f t="shared" si="156"/>
        <v>0</v>
      </c>
      <c r="AN187" s="456">
        <f t="shared" si="157"/>
        <v>0</v>
      </c>
      <c r="AO187" s="456">
        <f t="shared" si="158"/>
        <v>0</v>
      </c>
      <c r="AP187" s="888"/>
      <c r="AQ187" s="456"/>
      <c r="AR187" s="888"/>
      <c r="AS187" s="456"/>
      <c r="AT187" s="602">
        <v>245</v>
      </c>
      <c r="AU187" s="602">
        <v>0</v>
      </c>
      <c r="AV187" s="578">
        <v>238</v>
      </c>
      <c r="AW187" s="456">
        <f t="shared" ref="AW187:AW201" si="169">AV187/R187</f>
        <v>1.1069767441860465</v>
      </c>
      <c r="AX187" s="456">
        <f t="shared" ref="AX187:AX201" si="170">AV187/S187</f>
        <v>0.68</v>
      </c>
      <c r="AY187" s="456">
        <f t="shared" ref="AY187:AY201" si="171">AV187/T187</f>
        <v>0.54090909090909089</v>
      </c>
      <c r="AZ187" s="888">
        <v>4250000</v>
      </c>
      <c r="BA187" s="456">
        <f t="shared" si="162"/>
        <v>0.625</v>
      </c>
      <c r="BB187" s="888">
        <v>2532933.7799999998</v>
      </c>
      <c r="BC187" s="456">
        <f t="shared" si="163"/>
        <v>0.37249026176470584</v>
      </c>
      <c r="BD187" s="942"/>
      <c r="BE187" s="942"/>
      <c r="BF187" s="942"/>
      <c r="BG187" s="942"/>
      <c r="BH187" s="942"/>
      <c r="BI187" s="942"/>
      <c r="BJ187" s="942"/>
      <c r="BK187" s="942"/>
      <c r="BL187" s="942"/>
      <c r="BM187" s="942"/>
      <c r="BN187" s="942"/>
      <c r="BO187" s="942"/>
      <c r="BP187" s="942"/>
      <c r="BQ187" s="942"/>
      <c r="BR187" s="942"/>
      <c r="BS187" s="942"/>
      <c r="BT187" s="942"/>
      <c r="BU187" s="942"/>
      <c r="BV187" s="942"/>
      <c r="BW187" s="942"/>
      <c r="BX187" s="843" t="s">
        <v>1242</v>
      </c>
    </row>
    <row r="188" spans="1:76" s="191" customFormat="1" ht="26.25" customHeight="1" x14ac:dyDescent="0.2">
      <c r="A188" s="822">
        <v>12</v>
      </c>
      <c r="B188" s="813" t="s">
        <v>914</v>
      </c>
      <c r="C188" s="813" t="s">
        <v>702</v>
      </c>
      <c r="D188" s="812" t="s">
        <v>701</v>
      </c>
      <c r="E188" s="812"/>
      <c r="F188" s="812"/>
      <c r="G188" s="814"/>
      <c r="H188" s="814"/>
      <c r="I188" s="815" t="s">
        <v>1236</v>
      </c>
      <c r="J188" s="816" t="s">
        <v>234</v>
      </c>
      <c r="K188" s="816" t="s">
        <v>268</v>
      </c>
      <c r="L188" s="817" t="s">
        <v>641</v>
      </c>
      <c r="M188" s="817"/>
      <c r="N188" s="818" t="s">
        <v>71</v>
      </c>
      <c r="O188" s="812" t="s">
        <v>452</v>
      </c>
      <c r="P188" s="816" t="s">
        <v>8</v>
      </c>
      <c r="Q188" s="819" t="s">
        <v>343</v>
      </c>
      <c r="R188" s="606">
        <f>SUM(R189:R190)</f>
        <v>80</v>
      </c>
      <c r="S188" s="606">
        <f>SUM(S189:S190)</f>
        <v>180</v>
      </c>
      <c r="T188" s="823">
        <f>SUM(T189:T191)</f>
        <v>201</v>
      </c>
      <c r="U188" s="606"/>
      <c r="V188" s="823">
        <f t="shared" ref="V188:AF188" si="172">SUM(V189:V190)</f>
        <v>0</v>
      </c>
      <c r="W188" s="823">
        <f t="shared" si="172"/>
        <v>0</v>
      </c>
      <c r="X188" s="606">
        <f t="shared" si="172"/>
        <v>0</v>
      </c>
      <c r="Y188" s="606">
        <f t="shared" si="172"/>
        <v>0</v>
      </c>
      <c r="Z188" s="823">
        <f t="shared" si="172"/>
        <v>33</v>
      </c>
      <c r="AA188" s="823">
        <f t="shared" si="172"/>
        <v>0</v>
      </c>
      <c r="AB188" s="606">
        <f t="shared" si="172"/>
        <v>0</v>
      </c>
      <c r="AC188" s="606">
        <f t="shared" si="172"/>
        <v>0</v>
      </c>
      <c r="AD188" s="823">
        <f t="shared" si="172"/>
        <v>95</v>
      </c>
      <c r="AE188" s="823">
        <f t="shared" si="172"/>
        <v>45</v>
      </c>
      <c r="AF188" s="606">
        <f t="shared" si="172"/>
        <v>49</v>
      </c>
      <c r="AG188" s="582">
        <f t="shared" si="166"/>
        <v>0.61250000000000004</v>
      </c>
      <c r="AH188" s="582">
        <f t="shared" si="167"/>
        <v>0.2722222222222222</v>
      </c>
      <c r="AI188" s="582">
        <f t="shared" si="168"/>
        <v>0.24378109452736318</v>
      </c>
      <c r="AJ188" s="585">
        <f>SUM(AJ189:AJ190)</f>
        <v>120</v>
      </c>
      <c r="AK188" s="585">
        <f>SUM(AK189:AK190)</f>
        <v>68</v>
      </c>
      <c r="AL188" s="585">
        <f>SUM(AL189:AL190)</f>
        <v>80</v>
      </c>
      <c r="AM188" s="457">
        <f t="shared" si="156"/>
        <v>1</v>
      </c>
      <c r="AN188" s="457">
        <f t="shared" si="157"/>
        <v>0.44444444444444442</v>
      </c>
      <c r="AO188" s="457">
        <f t="shared" si="158"/>
        <v>0.39800995024875624</v>
      </c>
      <c r="AP188" s="458"/>
      <c r="AQ188" s="457" t="e">
        <f t="shared" ref="AQ188:AQ201" si="173">AP188/U188</f>
        <v>#DIV/0!</v>
      </c>
      <c r="AR188" s="458"/>
      <c r="AS188" s="457" t="e">
        <f t="shared" ref="AS188:AS201" si="174">AR188/U188</f>
        <v>#DIV/0!</v>
      </c>
      <c r="AT188" s="1025">
        <f>SUM(AT189:AT191)</f>
        <v>182</v>
      </c>
      <c r="AU188" s="949">
        <f>SUM(AU189:AU191)</f>
        <v>108</v>
      </c>
      <c r="AV188" s="585">
        <f>SUM(AV189:AV191)</f>
        <v>119</v>
      </c>
      <c r="AW188" s="871">
        <f t="shared" si="169"/>
        <v>1.4875</v>
      </c>
      <c r="AX188" s="457">
        <f t="shared" si="170"/>
        <v>0.66111111111111109</v>
      </c>
      <c r="AY188" s="457">
        <f t="shared" si="171"/>
        <v>0.59203980099502485</v>
      </c>
      <c r="AZ188" s="458"/>
      <c r="BA188" s="457" t="e">
        <f t="shared" si="162"/>
        <v>#DIV/0!</v>
      </c>
      <c r="BB188" s="458"/>
      <c r="BC188" s="457" t="e">
        <f t="shared" si="163"/>
        <v>#DIV/0!</v>
      </c>
      <c r="BD188" s="459"/>
      <c r="BE188" s="459"/>
      <c r="BF188" s="459"/>
      <c r="BG188" s="459"/>
      <c r="BH188" s="459"/>
      <c r="BI188" s="459"/>
      <c r="BJ188" s="459"/>
      <c r="BK188" s="459"/>
      <c r="BL188" s="459"/>
      <c r="BM188" s="459"/>
      <c r="BN188" s="459"/>
      <c r="BO188" s="459"/>
      <c r="BP188" s="459"/>
      <c r="BQ188" s="459"/>
      <c r="BR188" s="459"/>
      <c r="BS188" s="459"/>
      <c r="BT188" s="459"/>
      <c r="BU188" s="459"/>
      <c r="BV188" s="459"/>
      <c r="BW188" s="459"/>
      <c r="BX188" s="824"/>
    </row>
    <row r="189" spans="1:76" s="191" customFormat="1" ht="33.75" customHeight="1" x14ac:dyDescent="0.2">
      <c r="A189" s="541">
        <v>12</v>
      </c>
      <c r="B189" s="538" t="s">
        <v>914</v>
      </c>
      <c r="C189" s="538" t="s">
        <v>702</v>
      </c>
      <c r="D189" s="543" t="s">
        <v>701</v>
      </c>
      <c r="E189" s="543"/>
      <c r="F189" s="543"/>
      <c r="G189" s="543"/>
      <c r="H189" s="543"/>
      <c r="I189" s="447" t="s">
        <v>199</v>
      </c>
      <c r="J189" s="545" t="s">
        <v>234</v>
      </c>
      <c r="K189" s="545" t="s">
        <v>268</v>
      </c>
      <c r="L189" s="447" t="s">
        <v>641</v>
      </c>
      <c r="M189" s="447" t="s">
        <v>1223</v>
      </c>
      <c r="N189" s="521" t="s">
        <v>71</v>
      </c>
      <c r="O189" s="543" t="s">
        <v>452</v>
      </c>
      <c r="P189" s="545" t="s">
        <v>8</v>
      </c>
      <c r="Q189" s="545" t="s">
        <v>343</v>
      </c>
      <c r="R189" s="383">
        <v>76</v>
      </c>
      <c r="S189" s="383">
        <v>170</v>
      </c>
      <c r="T189" s="383">
        <v>190</v>
      </c>
      <c r="U189" s="383">
        <v>79743552</v>
      </c>
      <c r="V189" s="377">
        <v>0</v>
      </c>
      <c r="W189" s="377">
        <v>0</v>
      </c>
      <c r="X189" s="377">
        <v>0</v>
      </c>
      <c r="Y189" s="378">
        <f t="shared" ref="Y189:Y201" si="175">X189/T189</f>
        <v>0</v>
      </c>
      <c r="Z189" s="377">
        <v>23</v>
      </c>
      <c r="AA189" s="377">
        <v>0</v>
      </c>
      <c r="AB189" s="377">
        <v>0</v>
      </c>
      <c r="AC189" s="378">
        <f t="shared" ref="AC189:AC201" si="176">AB189/T189</f>
        <v>0</v>
      </c>
      <c r="AD189" s="911">
        <v>85</v>
      </c>
      <c r="AE189" s="911">
        <v>45</v>
      </c>
      <c r="AF189" s="911">
        <f>AE189</f>
        <v>45</v>
      </c>
      <c r="AG189" s="546">
        <f t="shared" si="166"/>
        <v>0.59210526315789469</v>
      </c>
      <c r="AH189" s="546">
        <f t="shared" si="167"/>
        <v>0.26470588235294118</v>
      </c>
      <c r="AI189" s="546">
        <f t="shared" si="168"/>
        <v>0.23684210526315788</v>
      </c>
      <c r="AJ189" s="911">
        <v>110</v>
      </c>
      <c r="AK189" s="911">
        <v>68</v>
      </c>
      <c r="AL189" s="913">
        <v>78</v>
      </c>
      <c r="AM189" s="358">
        <f t="shared" si="156"/>
        <v>1.0263157894736843</v>
      </c>
      <c r="AN189" s="358">
        <f t="shared" si="157"/>
        <v>0.45882352941176469</v>
      </c>
      <c r="AO189" s="358">
        <f t="shared" si="158"/>
        <v>0.41052631578947368</v>
      </c>
      <c r="AP189" s="357">
        <v>15974659.439999999</v>
      </c>
      <c r="AQ189" s="358">
        <f t="shared" si="173"/>
        <v>0.20032540612186425</v>
      </c>
      <c r="AR189" s="357">
        <v>7523124.9100000001</v>
      </c>
      <c r="AS189" s="358">
        <f t="shared" si="174"/>
        <v>9.4341482431081078E-2</v>
      </c>
      <c r="AT189" s="909">
        <v>172</v>
      </c>
      <c r="AU189" s="909">
        <v>108</v>
      </c>
      <c r="AV189" s="1189">
        <v>115</v>
      </c>
      <c r="AW189" s="809">
        <f t="shared" si="169"/>
        <v>1.513157894736842</v>
      </c>
      <c r="AX189" s="358">
        <f t="shared" si="170"/>
        <v>0.67647058823529416</v>
      </c>
      <c r="AY189" s="358">
        <f t="shared" si="171"/>
        <v>0.60526315789473684</v>
      </c>
      <c r="AZ189" s="357">
        <v>28991341.020000003</v>
      </c>
      <c r="BA189" s="358">
        <f t="shared" si="162"/>
        <v>0.36355718165150208</v>
      </c>
      <c r="BB189" s="357">
        <v>16566893.52</v>
      </c>
      <c r="BC189" s="358">
        <f t="shared" si="163"/>
        <v>0.20775213925760416</v>
      </c>
      <c r="BD189" s="909"/>
      <c r="BE189" s="909"/>
      <c r="BF189" s="909"/>
      <c r="BG189" s="909"/>
      <c r="BH189" s="909"/>
      <c r="BI189" s="909"/>
      <c r="BJ189" s="909"/>
      <c r="BK189" s="909"/>
      <c r="BL189" s="909"/>
      <c r="BM189" s="909"/>
      <c r="BN189" s="909"/>
      <c r="BO189" s="909"/>
      <c r="BP189" s="909"/>
      <c r="BQ189" s="909"/>
      <c r="BR189" s="909"/>
      <c r="BS189" s="909"/>
      <c r="BT189" s="909"/>
      <c r="BU189" s="909"/>
      <c r="BV189" s="909"/>
      <c r="BW189" s="909"/>
      <c r="BX189" s="428"/>
    </row>
    <row r="190" spans="1:76" s="191" customFormat="1" ht="27" customHeight="1" x14ac:dyDescent="0.2">
      <c r="A190" s="541">
        <v>12</v>
      </c>
      <c r="B190" s="538" t="s">
        <v>914</v>
      </c>
      <c r="C190" s="538" t="s">
        <v>702</v>
      </c>
      <c r="D190" s="543" t="s">
        <v>701</v>
      </c>
      <c r="E190" s="543"/>
      <c r="F190" s="543"/>
      <c r="G190" s="543"/>
      <c r="H190" s="543"/>
      <c r="I190" s="447" t="s">
        <v>200</v>
      </c>
      <c r="J190" s="545" t="s">
        <v>234</v>
      </c>
      <c r="K190" s="545" t="s">
        <v>268</v>
      </c>
      <c r="L190" s="447" t="s">
        <v>641</v>
      </c>
      <c r="M190" s="447" t="s">
        <v>1223</v>
      </c>
      <c r="N190" s="521" t="s">
        <v>71</v>
      </c>
      <c r="O190" s="543" t="s">
        <v>452</v>
      </c>
      <c r="P190" s="545" t="s">
        <v>8</v>
      </c>
      <c r="Q190" s="545" t="s">
        <v>343</v>
      </c>
      <c r="R190" s="383">
        <v>4</v>
      </c>
      <c r="S190" s="383">
        <v>10</v>
      </c>
      <c r="T190" s="383">
        <v>10</v>
      </c>
      <c r="U190" s="383">
        <v>3000000</v>
      </c>
      <c r="V190" s="377">
        <v>0</v>
      </c>
      <c r="W190" s="377">
        <v>0</v>
      </c>
      <c r="X190" s="377">
        <v>0</v>
      </c>
      <c r="Y190" s="378">
        <f t="shared" si="175"/>
        <v>0</v>
      </c>
      <c r="Z190" s="377">
        <v>10</v>
      </c>
      <c r="AA190" s="377">
        <v>0</v>
      </c>
      <c r="AB190" s="377">
        <v>0</v>
      </c>
      <c r="AC190" s="378">
        <f t="shared" si="176"/>
        <v>0</v>
      </c>
      <c r="AD190" s="445">
        <v>10</v>
      </c>
      <c r="AE190" s="445">
        <v>0</v>
      </c>
      <c r="AF190" s="445">
        <v>4</v>
      </c>
      <c r="AG190" s="914">
        <f t="shared" si="166"/>
        <v>1</v>
      </c>
      <c r="AH190" s="914">
        <f t="shared" si="167"/>
        <v>0.4</v>
      </c>
      <c r="AI190" s="914">
        <f t="shared" si="168"/>
        <v>0.4</v>
      </c>
      <c r="AJ190" s="445">
        <v>10</v>
      </c>
      <c r="AK190" s="911">
        <v>0</v>
      </c>
      <c r="AL190" s="913">
        <v>2</v>
      </c>
      <c r="AM190" s="908">
        <f t="shared" si="156"/>
        <v>0.5</v>
      </c>
      <c r="AN190" s="908">
        <f t="shared" si="157"/>
        <v>0.2</v>
      </c>
      <c r="AO190" s="908">
        <f t="shared" si="158"/>
        <v>0.2</v>
      </c>
      <c r="AP190" s="907">
        <v>3000000</v>
      </c>
      <c r="AQ190" s="358">
        <f t="shared" si="173"/>
        <v>1</v>
      </c>
      <c r="AR190" s="907">
        <v>296878.67</v>
      </c>
      <c r="AS190" s="358">
        <f t="shared" si="174"/>
        <v>9.8959556666666657E-2</v>
      </c>
      <c r="AT190" s="909">
        <v>10</v>
      </c>
      <c r="AU190" s="909">
        <v>0</v>
      </c>
      <c r="AV190" s="609">
        <v>4</v>
      </c>
      <c r="AW190" s="809">
        <f t="shared" si="169"/>
        <v>1</v>
      </c>
      <c r="AX190" s="358">
        <f t="shared" si="170"/>
        <v>0.4</v>
      </c>
      <c r="AY190" s="358">
        <f t="shared" si="171"/>
        <v>0.4</v>
      </c>
      <c r="AZ190" s="907">
        <v>3000000</v>
      </c>
      <c r="BA190" s="358">
        <f t="shared" si="162"/>
        <v>1</v>
      </c>
      <c r="BB190" s="907">
        <v>623080.73</v>
      </c>
      <c r="BC190" s="358">
        <f t="shared" si="163"/>
        <v>0.20769357666666666</v>
      </c>
      <c r="BD190" s="360"/>
      <c r="BE190" s="360"/>
      <c r="BF190" s="360"/>
      <c r="BG190" s="360"/>
      <c r="BH190" s="360"/>
      <c r="BI190" s="360"/>
      <c r="BJ190" s="360"/>
      <c r="BK190" s="360"/>
      <c r="BL190" s="360"/>
      <c r="BM190" s="360"/>
      <c r="BN190" s="360"/>
      <c r="BO190" s="360"/>
      <c r="BP190" s="360"/>
      <c r="BQ190" s="360"/>
      <c r="BR190" s="360"/>
      <c r="BS190" s="360"/>
      <c r="BT190" s="360"/>
      <c r="BU190" s="360"/>
      <c r="BV190" s="360"/>
      <c r="BW190" s="360"/>
      <c r="BX190" s="428"/>
    </row>
    <row r="191" spans="1:76" s="191" customFormat="1" ht="41.25" customHeight="1" thickBot="1" x14ac:dyDescent="0.25">
      <c r="A191" s="842">
        <v>12</v>
      </c>
      <c r="B191" s="843" t="s">
        <v>914</v>
      </c>
      <c r="C191" s="843" t="s">
        <v>702</v>
      </c>
      <c r="D191" s="844" t="s">
        <v>701</v>
      </c>
      <c r="E191" s="844"/>
      <c r="F191" s="844"/>
      <c r="G191" s="844"/>
      <c r="H191" s="844"/>
      <c r="I191" s="845" t="s">
        <v>1237</v>
      </c>
      <c r="J191" s="846" t="s">
        <v>234</v>
      </c>
      <c r="K191" s="846" t="s">
        <v>268</v>
      </c>
      <c r="L191" s="845" t="s">
        <v>641</v>
      </c>
      <c r="M191" s="845" t="s">
        <v>1223</v>
      </c>
      <c r="N191" s="847" t="s">
        <v>71</v>
      </c>
      <c r="O191" s="844" t="s">
        <v>452</v>
      </c>
      <c r="P191" s="846" t="s">
        <v>8</v>
      </c>
      <c r="Q191" s="846" t="s">
        <v>343</v>
      </c>
      <c r="R191" s="789">
        <v>0</v>
      </c>
      <c r="S191" s="789">
        <v>0</v>
      </c>
      <c r="T191" s="789">
        <v>1</v>
      </c>
      <c r="U191" s="789">
        <v>4250000</v>
      </c>
      <c r="V191" s="622">
        <v>0</v>
      </c>
      <c r="W191" s="622">
        <v>0</v>
      </c>
      <c r="X191" s="622">
        <v>0</v>
      </c>
      <c r="Y191" s="623">
        <f t="shared" si="175"/>
        <v>0</v>
      </c>
      <c r="Z191" s="622">
        <v>0</v>
      </c>
      <c r="AA191" s="622">
        <v>0</v>
      </c>
      <c r="AB191" s="622">
        <v>0</v>
      </c>
      <c r="AC191" s="623">
        <f t="shared" si="176"/>
        <v>0</v>
      </c>
      <c r="AD191" s="608">
        <v>0</v>
      </c>
      <c r="AE191" s="608">
        <v>0</v>
      </c>
      <c r="AF191" s="608">
        <f t="shared" ref="AF191:AF201" si="177">AE191</f>
        <v>0</v>
      </c>
      <c r="AG191" s="577" t="e">
        <f t="shared" si="166"/>
        <v>#DIV/0!</v>
      </c>
      <c r="AH191" s="577" t="e">
        <f t="shared" si="167"/>
        <v>#DIV/0!</v>
      </c>
      <c r="AI191" s="577">
        <f t="shared" si="168"/>
        <v>0</v>
      </c>
      <c r="AJ191" s="608">
        <v>0</v>
      </c>
      <c r="AK191" s="578">
        <v>0</v>
      </c>
      <c r="AL191" s="608">
        <v>0</v>
      </c>
      <c r="AM191" s="456" t="e">
        <f t="shared" si="156"/>
        <v>#DIV/0!</v>
      </c>
      <c r="AN191" s="456" t="e">
        <f t="shared" si="157"/>
        <v>#DIV/0!</v>
      </c>
      <c r="AO191" s="456">
        <f t="shared" si="158"/>
        <v>0</v>
      </c>
      <c r="AP191" s="888">
        <v>0</v>
      </c>
      <c r="AQ191" s="456">
        <f t="shared" si="173"/>
        <v>0</v>
      </c>
      <c r="AR191" s="888">
        <v>0</v>
      </c>
      <c r="AS191" s="456">
        <f t="shared" si="174"/>
        <v>0</v>
      </c>
      <c r="AT191" s="384">
        <v>0</v>
      </c>
      <c r="AU191" s="384">
        <v>0</v>
      </c>
      <c r="AV191" s="1190">
        <v>0</v>
      </c>
      <c r="AW191" s="456" t="e">
        <f t="shared" si="169"/>
        <v>#DIV/0!</v>
      </c>
      <c r="AX191" s="456" t="e">
        <f t="shared" si="170"/>
        <v>#DIV/0!</v>
      </c>
      <c r="AY191" s="456">
        <f t="shared" si="171"/>
        <v>0</v>
      </c>
      <c r="AZ191" s="888">
        <v>0</v>
      </c>
      <c r="BA191" s="456">
        <f t="shared" si="162"/>
        <v>0</v>
      </c>
      <c r="BB191" s="888">
        <v>0</v>
      </c>
      <c r="BC191" s="456">
        <f t="shared" si="163"/>
        <v>0</v>
      </c>
      <c r="BD191" s="384"/>
      <c r="BE191" s="384"/>
      <c r="BF191" s="384"/>
      <c r="BG191" s="384"/>
      <c r="BH191" s="384"/>
      <c r="BI191" s="384"/>
      <c r="BJ191" s="384"/>
      <c r="BK191" s="384"/>
      <c r="BL191" s="384"/>
      <c r="BM191" s="384"/>
      <c r="BN191" s="384"/>
      <c r="BO191" s="384"/>
      <c r="BP191" s="384"/>
      <c r="BQ191" s="384"/>
      <c r="BR191" s="384"/>
      <c r="BS191" s="384"/>
      <c r="BT191" s="384"/>
      <c r="BU191" s="384"/>
      <c r="BV191" s="384"/>
      <c r="BW191" s="384"/>
      <c r="BX191" s="772"/>
    </row>
    <row r="192" spans="1:76" s="191" customFormat="1" ht="70.5" customHeight="1" x14ac:dyDescent="0.2">
      <c r="A192" s="639">
        <v>13</v>
      </c>
      <c r="B192" s="220" t="s">
        <v>72</v>
      </c>
      <c r="C192" s="501"/>
      <c r="D192" s="501"/>
      <c r="E192" s="647" t="s">
        <v>295</v>
      </c>
      <c r="F192" s="220" t="s">
        <v>589</v>
      </c>
      <c r="G192" s="549"/>
      <c r="H192" s="549"/>
      <c r="I192" s="642" t="s">
        <v>296</v>
      </c>
      <c r="J192" s="595" t="s">
        <v>236</v>
      </c>
      <c r="K192" s="595" t="s">
        <v>268</v>
      </c>
      <c r="L192" s="643" t="s">
        <v>955</v>
      </c>
      <c r="M192" s="643"/>
      <c r="N192" s="552" t="s">
        <v>293</v>
      </c>
      <c r="O192" s="501" t="s">
        <v>414</v>
      </c>
      <c r="P192" s="595" t="s">
        <v>8</v>
      </c>
      <c r="Q192" s="641" t="s">
        <v>343</v>
      </c>
      <c r="R192" s="460"/>
      <c r="S192" s="460"/>
      <c r="T192" s="792">
        <v>18</v>
      </c>
      <c r="U192" s="460"/>
      <c r="V192" s="581">
        <v>0</v>
      </c>
      <c r="W192" s="581">
        <v>0</v>
      </c>
      <c r="X192" s="601">
        <v>0</v>
      </c>
      <c r="Y192" s="582">
        <f t="shared" si="175"/>
        <v>0</v>
      </c>
      <c r="Z192" s="581">
        <v>0</v>
      </c>
      <c r="AA192" s="581">
        <v>0</v>
      </c>
      <c r="AB192" s="601">
        <v>0</v>
      </c>
      <c r="AC192" s="582">
        <f t="shared" si="176"/>
        <v>0</v>
      </c>
      <c r="AD192" s="441">
        <v>0</v>
      </c>
      <c r="AE192" s="441">
        <v>0</v>
      </c>
      <c r="AF192" s="604">
        <f t="shared" si="177"/>
        <v>0</v>
      </c>
      <c r="AG192" s="582" t="e">
        <f t="shared" si="166"/>
        <v>#DIV/0!</v>
      </c>
      <c r="AH192" s="582" t="e">
        <f t="shared" si="167"/>
        <v>#DIV/0!</v>
      </c>
      <c r="AI192" s="582">
        <f t="shared" si="168"/>
        <v>0</v>
      </c>
      <c r="AJ192" s="441">
        <v>4</v>
      </c>
      <c r="AK192" s="368">
        <v>4</v>
      </c>
      <c r="AL192" s="368">
        <v>4</v>
      </c>
      <c r="AM192" s="457" t="e">
        <f t="shared" si="156"/>
        <v>#DIV/0!</v>
      </c>
      <c r="AN192" s="457" t="e">
        <f t="shared" si="157"/>
        <v>#DIV/0!</v>
      </c>
      <c r="AO192" s="457">
        <f t="shared" si="158"/>
        <v>0.22222222222222221</v>
      </c>
      <c r="AP192" s="889"/>
      <c r="AQ192" s="457" t="e">
        <f t="shared" si="173"/>
        <v>#DIV/0!</v>
      </c>
      <c r="AR192" s="889"/>
      <c r="AS192" s="457" t="e">
        <f t="shared" si="174"/>
        <v>#DIV/0!</v>
      </c>
      <c r="AT192" s="1066">
        <v>18</v>
      </c>
      <c r="AU192" s="627">
        <v>4.45</v>
      </c>
      <c r="AV192" s="627">
        <v>4.45</v>
      </c>
      <c r="AW192" s="871" t="e">
        <f t="shared" si="169"/>
        <v>#DIV/0!</v>
      </c>
      <c r="AX192" s="457" t="e">
        <f t="shared" si="170"/>
        <v>#DIV/0!</v>
      </c>
      <c r="AY192" s="457">
        <f t="shared" si="171"/>
        <v>0.24722222222222223</v>
      </c>
      <c r="AZ192" s="889"/>
      <c r="BA192" s="457" t="e">
        <f t="shared" si="162"/>
        <v>#DIV/0!</v>
      </c>
      <c r="BB192" s="889"/>
      <c r="BC192" s="457" t="e">
        <f t="shared" ref="BC192:BC201" si="178">BB192/AF192</f>
        <v>#DIV/0!</v>
      </c>
      <c r="BD192" s="369"/>
      <c r="BE192" s="369"/>
      <c r="BF192" s="369"/>
      <c r="BG192" s="369"/>
      <c r="BH192" s="369"/>
      <c r="BI192" s="369"/>
      <c r="BJ192" s="369"/>
      <c r="BK192" s="369"/>
      <c r="BL192" s="369"/>
      <c r="BM192" s="369"/>
      <c r="BN192" s="369"/>
      <c r="BO192" s="369"/>
      <c r="BP192" s="369"/>
      <c r="BQ192" s="369"/>
      <c r="BR192" s="369"/>
      <c r="BS192" s="369"/>
      <c r="BT192" s="369"/>
      <c r="BU192" s="369"/>
      <c r="BV192" s="369"/>
      <c r="BW192" s="369"/>
      <c r="BX192" s="275" t="s">
        <v>1365</v>
      </c>
    </row>
    <row r="193" spans="1:76" s="191" customFormat="1" ht="40.5" customHeight="1" x14ac:dyDescent="0.2">
      <c r="A193" s="580">
        <v>13</v>
      </c>
      <c r="B193" s="905" t="s">
        <v>72</v>
      </c>
      <c r="C193" s="502"/>
      <c r="D193" s="502"/>
      <c r="E193" s="648" t="s">
        <v>295</v>
      </c>
      <c r="F193" s="905" t="s">
        <v>589</v>
      </c>
      <c r="G193" s="649"/>
      <c r="H193" s="649"/>
      <c r="I193" s="915" t="s">
        <v>296</v>
      </c>
      <c r="J193" s="916" t="s">
        <v>236</v>
      </c>
      <c r="K193" s="916" t="s">
        <v>268</v>
      </c>
      <c r="L193" s="446" t="s">
        <v>1045</v>
      </c>
      <c r="M193" s="446"/>
      <c r="N193" s="1048" t="s">
        <v>291</v>
      </c>
      <c r="O193" s="502" t="s">
        <v>414</v>
      </c>
      <c r="P193" s="916" t="s">
        <v>8</v>
      </c>
      <c r="Q193" s="576" t="s">
        <v>343</v>
      </c>
      <c r="R193" s="917"/>
      <c r="S193" s="917"/>
      <c r="T193" s="437">
        <v>26</v>
      </c>
      <c r="U193" s="912"/>
      <c r="V193" s="524">
        <v>0</v>
      </c>
      <c r="W193" s="524">
        <v>0</v>
      </c>
      <c r="X193" s="600">
        <v>0</v>
      </c>
      <c r="Y193" s="914">
        <f t="shared" si="175"/>
        <v>0</v>
      </c>
      <c r="Z193" s="524">
        <v>0</v>
      </c>
      <c r="AA193" s="524">
        <v>0</v>
      </c>
      <c r="AB193" s="600">
        <v>0</v>
      </c>
      <c r="AC193" s="914">
        <f t="shared" si="176"/>
        <v>0</v>
      </c>
      <c r="AD193" s="439">
        <v>9.8000000000000007</v>
      </c>
      <c r="AE193" s="439">
        <v>9.8000000000000007</v>
      </c>
      <c r="AF193" s="611">
        <f t="shared" si="177"/>
        <v>9.8000000000000007</v>
      </c>
      <c r="AG193" s="914" t="e">
        <f t="shared" si="166"/>
        <v>#DIV/0!</v>
      </c>
      <c r="AH193" s="914" t="e">
        <f t="shared" si="167"/>
        <v>#DIV/0!</v>
      </c>
      <c r="AI193" s="914">
        <f t="shared" si="168"/>
        <v>0.37692307692307697</v>
      </c>
      <c r="AJ193" s="440">
        <f>9.8+1.85</f>
        <v>11.65</v>
      </c>
      <c r="AK193" s="440">
        <v>11.65</v>
      </c>
      <c r="AL193" s="440">
        <v>11.65</v>
      </c>
      <c r="AM193" s="358" t="e">
        <f t="shared" si="156"/>
        <v>#DIV/0!</v>
      </c>
      <c r="AN193" s="358" t="e">
        <f t="shared" si="157"/>
        <v>#DIV/0!</v>
      </c>
      <c r="AO193" s="358">
        <f t="shared" si="158"/>
        <v>0.44807692307692309</v>
      </c>
      <c r="AP193" s="907"/>
      <c r="AQ193" s="358" t="e">
        <f t="shared" si="173"/>
        <v>#DIV/0!</v>
      </c>
      <c r="AR193" s="907"/>
      <c r="AS193" s="358" t="e">
        <f t="shared" si="174"/>
        <v>#DIV/0!</v>
      </c>
      <c r="AT193" s="573">
        <v>26</v>
      </c>
      <c r="AU193" s="573">
        <v>11.65</v>
      </c>
      <c r="AV193" s="573">
        <v>11.65</v>
      </c>
      <c r="AW193" s="809" t="e">
        <f t="shared" si="169"/>
        <v>#DIV/0!</v>
      </c>
      <c r="AX193" s="358" t="e">
        <f t="shared" si="170"/>
        <v>#DIV/0!</v>
      </c>
      <c r="AY193" s="358">
        <f t="shared" si="171"/>
        <v>0.44807692307692309</v>
      </c>
      <c r="AZ193" s="357"/>
      <c r="BA193" s="358" t="e">
        <f t="shared" si="162"/>
        <v>#DIV/0!</v>
      </c>
      <c r="BB193" s="357"/>
      <c r="BC193" s="358">
        <f t="shared" si="178"/>
        <v>0</v>
      </c>
      <c r="BD193" s="189"/>
      <c r="BE193" s="189"/>
      <c r="BF193" s="189"/>
      <c r="BG193" s="189"/>
      <c r="BH193" s="189"/>
      <c r="BI193" s="189"/>
      <c r="BJ193" s="189"/>
      <c r="BK193" s="189"/>
      <c r="BL193" s="189"/>
      <c r="BM193" s="189"/>
      <c r="BN193" s="189"/>
      <c r="BO193" s="189"/>
      <c r="BP193" s="189"/>
      <c r="BQ193" s="189"/>
      <c r="BR193" s="189"/>
      <c r="BS193" s="189"/>
      <c r="BT193" s="189"/>
      <c r="BU193" s="189"/>
      <c r="BV193" s="189"/>
      <c r="BW193" s="189"/>
      <c r="BX193" s="904"/>
    </row>
    <row r="194" spans="1:76" s="191" customFormat="1" ht="40.9" customHeight="1" x14ac:dyDescent="0.2">
      <c r="A194" s="580">
        <v>13</v>
      </c>
      <c r="B194" s="173" t="s">
        <v>72</v>
      </c>
      <c r="C194" s="502"/>
      <c r="D194" s="502"/>
      <c r="E194" s="648" t="s">
        <v>295</v>
      </c>
      <c r="F194" s="173" t="s">
        <v>589</v>
      </c>
      <c r="G194" s="649"/>
      <c r="H194" s="649"/>
      <c r="I194" s="593" t="s">
        <v>296</v>
      </c>
      <c r="J194" s="594" t="s">
        <v>236</v>
      </c>
      <c r="K194" s="595" t="s">
        <v>268</v>
      </c>
      <c r="L194" s="446" t="s">
        <v>1046</v>
      </c>
      <c r="M194" s="446"/>
      <c r="N194" s="520" t="s">
        <v>73</v>
      </c>
      <c r="O194" s="502" t="s">
        <v>414</v>
      </c>
      <c r="P194" s="594" t="s">
        <v>8</v>
      </c>
      <c r="Q194" s="576" t="s">
        <v>343</v>
      </c>
      <c r="R194" s="597"/>
      <c r="S194" s="597"/>
      <c r="T194" s="437">
        <v>24</v>
      </c>
      <c r="U194" s="455"/>
      <c r="V194" s="524">
        <v>0</v>
      </c>
      <c r="W194" s="524">
        <v>0</v>
      </c>
      <c r="X194" s="600">
        <v>0</v>
      </c>
      <c r="Y194" s="546">
        <f t="shared" si="175"/>
        <v>0</v>
      </c>
      <c r="Z194" s="524">
        <v>0</v>
      </c>
      <c r="AA194" s="524">
        <v>0</v>
      </c>
      <c r="AB194" s="600">
        <v>0</v>
      </c>
      <c r="AC194" s="546">
        <f t="shared" si="176"/>
        <v>0</v>
      </c>
      <c r="AD194" s="439">
        <v>2.4</v>
      </c>
      <c r="AE194" s="439">
        <v>2.4</v>
      </c>
      <c r="AF194" s="611">
        <f t="shared" si="177"/>
        <v>2.4</v>
      </c>
      <c r="AG194" s="546" t="e">
        <f t="shared" si="166"/>
        <v>#DIV/0!</v>
      </c>
      <c r="AH194" s="546" t="e">
        <f t="shared" si="167"/>
        <v>#DIV/0!</v>
      </c>
      <c r="AI194" s="546">
        <f t="shared" si="168"/>
        <v>9.9999999999999992E-2</v>
      </c>
      <c r="AJ194" s="440">
        <v>3.04</v>
      </c>
      <c r="AK194" s="440">
        <v>3.04</v>
      </c>
      <c r="AL194" s="440">
        <v>3.04</v>
      </c>
      <c r="AM194" s="358" t="e">
        <f t="shared" si="156"/>
        <v>#DIV/0!</v>
      </c>
      <c r="AN194" s="358" t="e">
        <f t="shared" si="157"/>
        <v>#DIV/0!</v>
      </c>
      <c r="AO194" s="358">
        <f t="shared" si="158"/>
        <v>0.12666666666666668</v>
      </c>
      <c r="AP194" s="357"/>
      <c r="AQ194" s="358" t="e">
        <f t="shared" si="173"/>
        <v>#DIV/0!</v>
      </c>
      <c r="AR194" s="357"/>
      <c r="AS194" s="358" t="e">
        <f t="shared" si="174"/>
        <v>#DIV/0!</v>
      </c>
      <c r="AT194" s="573">
        <v>24</v>
      </c>
      <c r="AU194" s="573">
        <v>4.74</v>
      </c>
      <c r="AV194" s="573">
        <v>4.74</v>
      </c>
      <c r="AW194" s="809" t="e">
        <f t="shared" si="169"/>
        <v>#DIV/0!</v>
      </c>
      <c r="AX194" s="358" t="e">
        <f t="shared" si="170"/>
        <v>#DIV/0!</v>
      </c>
      <c r="AY194" s="358">
        <f t="shared" si="171"/>
        <v>0.19750000000000001</v>
      </c>
      <c r="AZ194" s="357"/>
      <c r="BA194" s="358" t="e">
        <f t="shared" si="162"/>
        <v>#DIV/0!</v>
      </c>
      <c r="BB194" s="357"/>
      <c r="BC194" s="358">
        <f t="shared" si="178"/>
        <v>0</v>
      </c>
      <c r="BD194" s="189"/>
      <c r="BE194" s="189"/>
      <c r="BF194" s="189"/>
      <c r="BG194" s="189"/>
      <c r="BH194" s="189"/>
      <c r="BI194" s="189"/>
      <c r="BJ194" s="189"/>
      <c r="BK194" s="189"/>
      <c r="BL194" s="189"/>
      <c r="BM194" s="189"/>
      <c r="BN194" s="189"/>
      <c r="BO194" s="189"/>
      <c r="BP194" s="189"/>
      <c r="BQ194" s="189"/>
      <c r="BR194" s="189"/>
      <c r="BS194" s="189"/>
      <c r="BT194" s="189"/>
      <c r="BU194" s="189"/>
      <c r="BV194" s="189"/>
      <c r="BW194" s="189"/>
      <c r="BX194" s="870"/>
    </row>
    <row r="195" spans="1:76" s="191" customFormat="1" ht="40.5" customHeight="1" x14ac:dyDescent="0.2">
      <c r="A195" s="580">
        <v>13</v>
      </c>
      <c r="B195" s="905" t="s">
        <v>72</v>
      </c>
      <c r="C195" s="502"/>
      <c r="D195" s="502"/>
      <c r="E195" s="648" t="s">
        <v>295</v>
      </c>
      <c r="F195" s="905" t="s">
        <v>589</v>
      </c>
      <c r="G195" s="649"/>
      <c r="H195" s="649"/>
      <c r="I195" s="915" t="s">
        <v>296</v>
      </c>
      <c r="J195" s="916" t="s">
        <v>236</v>
      </c>
      <c r="K195" s="916" t="s">
        <v>268</v>
      </c>
      <c r="L195" s="446" t="s">
        <v>1047</v>
      </c>
      <c r="M195" s="446"/>
      <c r="N195" s="1048" t="s">
        <v>292</v>
      </c>
      <c r="O195" s="502" t="s">
        <v>414</v>
      </c>
      <c r="P195" s="916" t="s">
        <v>8</v>
      </c>
      <c r="Q195" s="576" t="s">
        <v>343</v>
      </c>
      <c r="R195" s="917"/>
      <c r="S195" s="917"/>
      <c r="T195" s="437">
        <v>282</v>
      </c>
      <c r="U195" s="912"/>
      <c r="V195" s="524">
        <v>0</v>
      </c>
      <c r="W195" s="524">
        <v>0</v>
      </c>
      <c r="X195" s="600">
        <v>0</v>
      </c>
      <c r="Y195" s="914">
        <f t="shared" si="175"/>
        <v>0</v>
      </c>
      <c r="Z195" s="524">
        <v>0</v>
      </c>
      <c r="AA195" s="524">
        <v>0</v>
      </c>
      <c r="AB195" s="600">
        <v>0</v>
      </c>
      <c r="AC195" s="914">
        <f t="shared" si="176"/>
        <v>0</v>
      </c>
      <c r="AD195" s="910">
        <v>282</v>
      </c>
      <c r="AE195" s="910">
        <v>33</v>
      </c>
      <c r="AF195" s="547">
        <f t="shared" si="177"/>
        <v>33</v>
      </c>
      <c r="AG195" s="914" t="e">
        <f t="shared" si="166"/>
        <v>#DIV/0!</v>
      </c>
      <c r="AH195" s="914" t="e">
        <f t="shared" si="167"/>
        <v>#DIV/0!</v>
      </c>
      <c r="AI195" s="914">
        <f t="shared" si="168"/>
        <v>0.11702127659574468</v>
      </c>
      <c r="AJ195" s="440">
        <f>20.76+AF195</f>
        <v>53.760000000000005</v>
      </c>
      <c r="AK195" s="440">
        <v>53.76</v>
      </c>
      <c r="AL195" s="440">
        <v>53.76</v>
      </c>
      <c r="AM195" s="908" t="e">
        <f t="shared" si="156"/>
        <v>#DIV/0!</v>
      </c>
      <c r="AN195" s="908" t="e">
        <f t="shared" si="157"/>
        <v>#DIV/0!</v>
      </c>
      <c r="AO195" s="908">
        <f t="shared" si="158"/>
        <v>0.19063829787234041</v>
      </c>
      <c r="AP195" s="907"/>
      <c r="AQ195" s="908" t="e">
        <f t="shared" si="173"/>
        <v>#DIV/0!</v>
      </c>
      <c r="AR195" s="907"/>
      <c r="AS195" s="908" t="e">
        <f t="shared" si="174"/>
        <v>#DIV/0!</v>
      </c>
      <c r="AT195" s="573">
        <v>282</v>
      </c>
      <c r="AU195" s="573">
        <v>76.84</v>
      </c>
      <c r="AV195" s="573">
        <v>76.84</v>
      </c>
      <c r="AW195" s="919" t="e">
        <f t="shared" si="169"/>
        <v>#DIV/0!</v>
      </c>
      <c r="AX195" s="908" t="e">
        <f t="shared" si="170"/>
        <v>#DIV/0!</v>
      </c>
      <c r="AY195" s="908">
        <f t="shared" si="171"/>
        <v>0.27248226950354609</v>
      </c>
      <c r="AZ195" s="907"/>
      <c r="BA195" s="908" t="e">
        <f t="shared" si="162"/>
        <v>#DIV/0!</v>
      </c>
      <c r="BB195" s="907"/>
      <c r="BC195" s="908">
        <f t="shared" si="178"/>
        <v>0</v>
      </c>
      <c r="BD195" s="189"/>
      <c r="BE195" s="189"/>
      <c r="BF195" s="189"/>
      <c r="BG195" s="189"/>
      <c r="BH195" s="189"/>
      <c r="BI195" s="189"/>
      <c r="BJ195" s="189"/>
      <c r="BK195" s="189"/>
      <c r="BL195" s="189"/>
      <c r="BM195" s="189"/>
      <c r="BN195" s="189"/>
      <c r="BO195" s="189"/>
      <c r="BP195" s="189"/>
      <c r="BQ195" s="189"/>
      <c r="BR195" s="189"/>
      <c r="BS195" s="189"/>
      <c r="BT195" s="189"/>
      <c r="BU195" s="189"/>
      <c r="BV195" s="189"/>
      <c r="BW195" s="189"/>
      <c r="BX195" s="870"/>
    </row>
    <row r="196" spans="1:76" s="191" customFormat="1" ht="88.5" customHeight="1" x14ac:dyDescent="0.2">
      <c r="A196" s="580">
        <v>13</v>
      </c>
      <c r="B196" s="905" t="s">
        <v>72</v>
      </c>
      <c r="C196" s="502"/>
      <c r="D196" s="502"/>
      <c r="E196" s="648" t="s">
        <v>295</v>
      </c>
      <c r="F196" s="905" t="s">
        <v>589</v>
      </c>
      <c r="G196" s="649"/>
      <c r="H196" s="649"/>
      <c r="I196" s="915" t="s">
        <v>296</v>
      </c>
      <c r="J196" s="916" t="s">
        <v>236</v>
      </c>
      <c r="K196" s="595" t="s">
        <v>268</v>
      </c>
      <c r="L196" s="446" t="s">
        <v>1048</v>
      </c>
      <c r="M196" s="446"/>
      <c r="N196" s="1048" t="s">
        <v>294</v>
      </c>
      <c r="O196" s="502" t="s">
        <v>414</v>
      </c>
      <c r="P196" s="916" t="s">
        <v>8</v>
      </c>
      <c r="Q196" s="576" t="s">
        <v>343</v>
      </c>
      <c r="R196" s="917"/>
      <c r="S196" s="917"/>
      <c r="T196" s="437">
        <v>273</v>
      </c>
      <c r="U196" s="912"/>
      <c r="V196" s="524">
        <v>0</v>
      </c>
      <c r="W196" s="524">
        <v>0</v>
      </c>
      <c r="X196" s="600">
        <v>0</v>
      </c>
      <c r="Y196" s="914">
        <f t="shared" si="175"/>
        <v>0</v>
      </c>
      <c r="Z196" s="524">
        <v>0</v>
      </c>
      <c r="AA196" s="524">
        <v>0</v>
      </c>
      <c r="AB196" s="600">
        <v>0</v>
      </c>
      <c r="AC196" s="914">
        <f t="shared" si="176"/>
        <v>0</v>
      </c>
      <c r="AD196" s="625">
        <f>332.11*0.64</f>
        <v>212.55040000000002</v>
      </c>
      <c r="AE196" s="625">
        <v>212.6</v>
      </c>
      <c r="AF196" s="626">
        <f t="shared" si="177"/>
        <v>212.6</v>
      </c>
      <c r="AG196" s="546" t="e">
        <f t="shared" si="166"/>
        <v>#DIV/0!</v>
      </c>
      <c r="AH196" s="546" t="e">
        <f t="shared" si="167"/>
        <v>#DIV/0!</v>
      </c>
      <c r="AI196" s="546">
        <f t="shared" si="168"/>
        <v>0.77875457875457876</v>
      </c>
      <c r="AJ196" s="439">
        <v>194.1</v>
      </c>
      <c r="AK196" s="439">
        <v>194.1</v>
      </c>
      <c r="AL196" s="439">
        <v>194.1</v>
      </c>
      <c r="AM196" s="358" t="e">
        <f t="shared" si="156"/>
        <v>#DIV/0!</v>
      </c>
      <c r="AN196" s="358" t="e">
        <f t="shared" si="157"/>
        <v>#DIV/0!</v>
      </c>
      <c r="AO196" s="358">
        <f t="shared" si="158"/>
        <v>0.71098901098901102</v>
      </c>
      <c r="AP196" s="357"/>
      <c r="AQ196" s="358" t="e">
        <f t="shared" si="173"/>
        <v>#DIV/0!</v>
      </c>
      <c r="AR196" s="357"/>
      <c r="AS196" s="358" t="e">
        <f t="shared" si="174"/>
        <v>#DIV/0!</v>
      </c>
      <c r="AT196" s="573">
        <v>184</v>
      </c>
      <c r="AU196" s="573">
        <v>184</v>
      </c>
      <c r="AV196" s="573">
        <v>184</v>
      </c>
      <c r="AW196" s="919" t="e">
        <f t="shared" si="169"/>
        <v>#DIV/0!</v>
      </c>
      <c r="AX196" s="358" t="e">
        <f t="shared" si="170"/>
        <v>#DIV/0!</v>
      </c>
      <c r="AY196" s="358">
        <f t="shared" si="171"/>
        <v>0.67399267399267404</v>
      </c>
      <c r="AZ196" s="357"/>
      <c r="BA196" s="358" t="e">
        <f t="shared" si="162"/>
        <v>#DIV/0!</v>
      </c>
      <c r="BB196" s="357"/>
      <c r="BC196" s="358">
        <f t="shared" si="178"/>
        <v>0</v>
      </c>
      <c r="BD196" s="189"/>
      <c r="BE196" s="189"/>
      <c r="BF196" s="189"/>
      <c r="BG196" s="189"/>
      <c r="BH196" s="189"/>
      <c r="BI196" s="189"/>
      <c r="BJ196" s="189"/>
      <c r="BK196" s="189"/>
      <c r="BL196" s="189"/>
      <c r="BM196" s="189"/>
      <c r="BN196" s="189"/>
      <c r="BO196" s="189"/>
      <c r="BP196" s="189"/>
      <c r="BQ196" s="189"/>
      <c r="BR196" s="189"/>
      <c r="BS196" s="189"/>
      <c r="BT196" s="189"/>
      <c r="BU196" s="189"/>
      <c r="BV196" s="189"/>
      <c r="BW196" s="189"/>
      <c r="BX196" s="904" t="s">
        <v>1422</v>
      </c>
    </row>
    <row r="197" spans="1:76" s="191" customFormat="1" ht="82.5" customHeight="1" x14ac:dyDescent="0.2">
      <c r="A197" s="632">
        <v>14</v>
      </c>
      <c r="B197" s="905" t="s">
        <v>72</v>
      </c>
      <c r="C197" s="502"/>
      <c r="D197" s="502"/>
      <c r="E197" s="648" t="s">
        <v>1050</v>
      </c>
      <c r="F197" s="905" t="s">
        <v>1051</v>
      </c>
      <c r="G197" s="649"/>
      <c r="H197" s="649"/>
      <c r="I197" s="915" t="s">
        <v>297</v>
      </c>
      <c r="J197" s="916" t="s">
        <v>236</v>
      </c>
      <c r="K197" s="916" t="s">
        <v>268</v>
      </c>
      <c r="L197" s="446" t="s">
        <v>955</v>
      </c>
      <c r="M197" s="446"/>
      <c r="N197" s="1048" t="s">
        <v>293</v>
      </c>
      <c r="O197" s="502" t="s">
        <v>414</v>
      </c>
      <c r="P197" s="916" t="s">
        <v>232</v>
      </c>
      <c r="Q197" s="576" t="s">
        <v>343</v>
      </c>
      <c r="R197" s="917"/>
      <c r="S197" s="917"/>
      <c r="T197" s="437">
        <v>10</v>
      </c>
      <c r="U197" s="912"/>
      <c r="V197" s="524">
        <v>0</v>
      </c>
      <c r="W197" s="524">
        <v>0</v>
      </c>
      <c r="X197" s="600">
        <v>0</v>
      </c>
      <c r="Y197" s="914">
        <f t="shared" si="175"/>
        <v>0</v>
      </c>
      <c r="Z197" s="524">
        <v>0</v>
      </c>
      <c r="AA197" s="524">
        <v>0</v>
      </c>
      <c r="AB197" s="600">
        <v>0</v>
      </c>
      <c r="AC197" s="914">
        <f t="shared" si="176"/>
        <v>0</v>
      </c>
      <c r="AD197" s="910">
        <v>0</v>
      </c>
      <c r="AE197" s="910">
        <v>0</v>
      </c>
      <c r="AF197" s="547">
        <f t="shared" si="177"/>
        <v>0</v>
      </c>
      <c r="AG197" s="546" t="e">
        <f t="shared" si="166"/>
        <v>#DIV/0!</v>
      </c>
      <c r="AH197" s="546" t="e">
        <f t="shared" si="167"/>
        <v>#DIV/0!</v>
      </c>
      <c r="AI197" s="546">
        <f t="shared" si="168"/>
        <v>0</v>
      </c>
      <c r="AJ197" s="910">
        <v>3</v>
      </c>
      <c r="AK197" s="910">
        <v>2</v>
      </c>
      <c r="AL197" s="910">
        <v>2</v>
      </c>
      <c r="AM197" s="358" t="e">
        <f t="shared" si="156"/>
        <v>#DIV/0!</v>
      </c>
      <c r="AN197" s="358" t="e">
        <f t="shared" si="157"/>
        <v>#DIV/0!</v>
      </c>
      <c r="AO197" s="358">
        <f t="shared" si="158"/>
        <v>0.2</v>
      </c>
      <c r="AP197" s="357"/>
      <c r="AQ197" s="358" t="e">
        <f t="shared" si="173"/>
        <v>#DIV/0!</v>
      </c>
      <c r="AR197" s="357"/>
      <c r="AS197" s="358" t="e">
        <f t="shared" si="174"/>
        <v>#DIV/0!</v>
      </c>
      <c r="AT197" s="524">
        <v>10</v>
      </c>
      <c r="AU197" s="573">
        <v>2.5499999999999998</v>
      </c>
      <c r="AV197" s="573">
        <v>2.5499999999999998</v>
      </c>
      <c r="AW197" s="809" t="e">
        <f t="shared" si="169"/>
        <v>#DIV/0!</v>
      </c>
      <c r="AX197" s="358" t="e">
        <f t="shared" si="170"/>
        <v>#DIV/0!</v>
      </c>
      <c r="AY197" s="358">
        <f t="shared" si="171"/>
        <v>0.255</v>
      </c>
      <c r="AZ197" s="357"/>
      <c r="BA197" s="358" t="e">
        <f t="shared" si="162"/>
        <v>#DIV/0!</v>
      </c>
      <c r="BB197" s="357"/>
      <c r="BC197" s="358" t="e">
        <f t="shared" si="178"/>
        <v>#DIV/0!</v>
      </c>
      <c r="BD197" s="189"/>
      <c r="BE197" s="189"/>
      <c r="BF197" s="189"/>
      <c r="BG197" s="189"/>
      <c r="BH197" s="189"/>
      <c r="BI197" s="189"/>
      <c r="BJ197" s="189"/>
      <c r="BK197" s="189"/>
      <c r="BL197" s="189"/>
      <c r="BM197" s="189"/>
      <c r="BN197" s="189"/>
      <c r="BO197" s="189"/>
      <c r="BP197" s="189"/>
      <c r="BQ197" s="189"/>
      <c r="BR197" s="189"/>
      <c r="BS197" s="189"/>
      <c r="BT197" s="189"/>
      <c r="BU197" s="189"/>
      <c r="BV197" s="189"/>
      <c r="BW197" s="189"/>
      <c r="BX197" s="275" t="s">
        <v>1364</v>
      </c>
    </row>
    <row r="198" spans="1:76" s="191" customFormat="1" ht="40.15" customHeight="1" x14ac:dyDescent="0.2">
      <c r="A198" s="632">
        <v>14</v>
      </c>
      <c r="B198" s="905" t="s">
        <v>72</v>
      </c>
      <c r="C198" s="502"/>
      <c r="D198" s="502"/>
      <c r="E198" s="648" t="s">
        <v>1050</v>
      </c>
      <c r="F198" s="905" t="s">
        <v>1051</v>
      </c>
      <c r="G198" s="649"/>
      <c r="H198" s="649"/>
      <c r="I198" s="915" t="s">
        <v>297</v>
      </c>
      <c r="J198" s="916" t="s">
        <v>236</v>
      </c>
      <c r="K198" s="595" t="s">
        <v>268</v>
      </c>
      <c r="L198" s="446" t="s">
        <v>1045</v>
      </c>
      <c r="M198" s="446"/>
      <c r="N198" s="1048" t="s">
        <v>291</v>
      </c>
      <c r="O198" s="502" t="s">
        <v>414</v>
      </c>
      <c r="P198" s="916" t="s">
        <v>232</v>
      </c>
      <c r="Q198" s="576" t="s">
        <v>343</v>
      </c>
      <c r="R198" s="917"/>
      <c r="S198" s="917"/>
      <c r="T198" s="437">
        <v>15</v>
      </c>
      <c r="U198" s="912"/>
      <c r="V198" s="524">
        <v>0</v>
      </c>
      <c r="W198" s="524">
        <v>0</v>
      </c>
      <c r="X198" s="600">
        <v>0</v>
      </c>
      <c r="Y198" s="914">
        <f t="shared" si="175"/>
        <v>0</v>
      </c>
      <c r="Z198" s="524">
        <v>0</v>
      </c>
      <c r="AA198" s="524">
        <v>0</v>
      </c>
      <c r="AB198" s="600">
        <v>0</v>
      </c>
      <c r="AC198" s="914">
        <f t="shared" si="176"/>
        <v>0</v>
      </c>
      <c r="AD198" s="439">
        <v>5.5</v>
      </c>
      <c r="AE198" s="439">
        <v>5.5</v>
      </c>
      <c r="AF198" s="611">
        <f t="shared" si="177"/>
        <v>5.5</v>
      </c>
      <c r="AG198" s="914" t="e">
        <f t="shared" si="166"/>
        <v>#DIV/0!</v>
      </c>
      <c r="AH198" s="914" t="e">
        <f t="shared" si="167"/>
        <v>#DIV/0!</v>
      </c>
      <c r="AI198" s="914">
        <f t="shared" si="168"/>
        <v>0.36666666666666664</v>
      </c>
      <c r="AJ198" s="439">
        <f>5.5+1.06</f>
        <v>6.5600000000000005</v>
      </c>
      <c r="AK198" s="439">
        <v>6.6</v>
      </c>
      <c r="AL198" s="439">
        <v>6.6</v>
      </c>
      <c r="AM198" s="908" t="e">
        <f t="shared" si="156"/>
        <v>#DIV/0!</v>
      </c>
      <c r="AN198" s="908" t="e">
        <f t="shared" si="157"/>
        <v>#DIV/0!</v>
      </c>
      <c r="AO198" s="908">
        <f t="shared" si="158"/>
        <v>0.44</v>
      </c>
      <c r="AP198" s="907"/>
      <c r="AQ198" s="908" t="e">
        <f t="shared" si="173"/>
        <v>#DIV/0!</v>
      </c>
      <c r="AR198" s="907"/>
      <c r="AS198" s="908" t="e">
        <f t="shared" si="174"/>
        <v>#DIV/0!</v>
      </c>
      <c r="AT198" s="573">
        <v>15</v>
      </c>
      <c r="AU198" s="625">
        <v>6.6</v>
      </c>
      <c r="AV198" s="625">
        <v>6.6</v>
      </c>
      <c r="AW198" s="809" t="e">
        <f t="shared" si="169"/>
        <v>#DIV/0!</v>
      </c>
      <c r="AX198" s="358" t="e">
        <f t="shared" si="170"/>
        <v>#DIV/0!</v>
      </c>
      <c r="AY198" s="358">
        <f t="shared" si="171"/>
        <v>0.44</v>
      </c>
      <c r="AZ198" s="907"/>
      <c r="BA198" s="358" t="e">
        <f t="shared" si="162"/>
        <v>#DIV/0!</v>
      </c>
      <c r="BB198" s="907"/>
      <c r="BC198" s="358">
        <f t="shared" si="178"/>
        <v>0</v>
      </c>
      <c r="BD198" s="189"/>
      <c r="BE198" s="189"/>
      <c r="BF198" s="189"/>
      <c r="BG198" s="189"/>
      <c r="BH198" s="189"/>
      <c r="BI198" s="189"/>
      <c r="BJ198" s="189"/>
      <c r="BK198" s="189"/>
      <c r="BL198" s="189"/>
      <c r="BM198" s="189"/>
      <c r="BN198" s="189"/>
      <c r="BO198" s="189"/>
      <c r="BP198" s="189"/>
      <c r="BQ198" s="189"/>
      <c r="BR198" s="189"/>
      <c r="BS198" s="189"/>
      <c r="BT198" s="189"/>
      <c r="BU198" s="189"/>
      <c r="BV198" s="189"/>
      <c r="BW198" s="189"/>
      <c r="BX198" s="904"/>
    </row>
    <row r="199" spans="1:76" s="191" customFormat="1" ht="43.15" customHeight="1" x14ac:dyDescent="0.2">
      <c r="A199" s="632">
        <v>14</v>
      </c>
      <c r="B199" s="905" t="s">
        <v>72</v>
      </c>
      <c r="C199" s="502"/>
      <c r="D199" s="502"/>
      <c r="E199" s="648" t="s">
        <v>1050</v>
      </c>
      <c r="F199" s="905" t="s">
        <v>1051</v>
      </c>
      <c r="G199" s="649"/>
      <c r="H199" s="649"/>
      <c r="I199" s="593" t="s">
        <v>297</v>
      </c>
      <c r="J199" s="594" t="s">
        <v>236</v>
      </c>
      <c r="K199" s="594" t="s">
        <v>268</v>
      </c>
      <c r="L199" s="446" t="s">
        <v>1046</v>
      </c>
      <c r="M199" s="446"/>
      <c r="N199" s="520" t="s">
        <v>73</v>
      </c>
      <c r="O199" s="502" t="s">
        <v>414</v>
      </c>
      <c r="P199" s="594" t="s">
        <v>232</v>
      </c>
      <c r="Q199" s="576" t="s">
        <v>343</v>
      </c>
      <c r="R199" s="597"/>
      <c r="S199" s="597"/>
      <c r="T199" s="437">
        <v>13</v>
      </c>
      <c r="U199" s="455"/>
      <c r="V199" s="524">
        <v>0</v>
      </c>
      <c r="W199" s="524">
        <v>0</v>
      </c>
      <c r="X199" s="600">
        <v>0</v>
      </c>
      <c r="Y199" s="546">
        <f t="shared" si="175"/>
        <v>0</v>
      </c>
      <c r="Z199" s="524">
        <v>0</v>
      </c>
      <c r="AA199" s="524">
        <v>0</v>
      </c>
      <c r="AB199" s="600">
        <v>0</v>
      </c>
      <c r="AC199" s="546">
        <f t="shared" si="176"/>
        <v>0</v>
      </c>
      <c r="AD199" s="439">
        <v>1.4</v>
      </c>
      <c r="AE199" s="439">
        <v>1.4</v>
      </c>
      <c r="AF199" s="611">
        <f t="shared" si="177"/>
        <v>1.4</v>
      </c>
      <c r="AG199" s="546" t="e">
        <f t="shared" si="166"/>
        <v>#DIV/0!</v>
      </c>
      <c r="AH199" s="546" t="e">
        <f t="shared" si="167"/>
        <v>#DIV/0!</v>
      </c>
      <c r="AI199" s="546">
        <f t="shared" si="168"/>
        <v>0.10769230769230768</v>
      </c>
      <c r="AJ199" s="439">
        <f>1.4+0.36</f>
        <v>1.7599999999999998</v>
      </c>
      <c r="AK199" s="439">
        <v>1.8</v>
      </c>
      <c r="AL199" s="439">
        <v>1.8</v>
      </c>
      <c r="AM199" s="358" t="e">
        <f t="shared" si="156"/>
        <v>#DIV/0!</v>
      </c>
      <c r="AN199" s="358" t="e">
        <f t="shared" si="157"/>
        <v>#DIV/0!</v>
      </c>
      <c r="AO199" s="358">
        <f t="shared" si="158"/>
        <v>0.13846153846153847</v>
      </c>
      <c r="AP199" s="357"/>
      <c r="AQ199" s="358" t="e">
        <f t="shared" si="173"/>
        <v>#DIV/0!</v>
      </c>
      <c r="AR199" s="357"/>
      <c r="AS199" s="358" t="e">
        <f t="shared" si="174"/>
        <v>#DIV/0!</v>
      </c>
      <c r="AT199" s="573">
        <v>13</v>
      </c>
      <c r="AU199" s="573">
        <v>2.76</v>
      </c>
      <c r="AV199" s="573">
        <v>2.76</v>
      </c>
      <c r="AW199" s="809" t="e">
        <f t="shared" si="169"/>
        <v>#DIV/0!</v>
      </c>
      <c r="AX199" s="358" t="e">
        <f t="shared" si="170"/>
        <v>#DIV/0!</v>
      </c>
      <c r="AY199" s="358">
        <f t="shared" si="171"/>
        <v>0.21230769230769228</v>
      </c>
      <c r="AZ199" s="357"/>
      <c r="BA199" s="358" t="e">
        <f t="shared" si="162"/>
        <v>#DIV/0!</v>
      </c>
      <c r="BB199" s="357"/>
      <c r="BC199" s="358">
        <f t="shared" si="178"/>
        <v>0</v>
      </c>
      <c r="BD199" s="189"/>
      <c r="BE199" s="189"/>
      <c r="BF199" s="189"/>
      <c r="BG199" s="189"/>
      <c r="BH199" s="189"/>
      <c r="BI199" s="189"/>
      <c r="BJ199" s="189"/>
      <c r="BK199" s="189"/>
      <c r="BL199" s="189"/>
      <c r="BM199" s="189"/>
      <c r="BN199" s="189"/>
      <c r="BO199" s="189"/>
      <c r="BP199" s="189"/>
      <c r="BQ199" s="189"/>
      <c r="BR199" s="189"/>
      <c r="BS199" s="189"/>
      <c r="BT199" s="189"/>
      <c r="BU199" s="189"/>
      <c r="BV199" s="189"/>
      <c r="BW199" s="189"/>
      <c r="BX199" s="904"/>
    </row>
    <row r="200" spans="1:76" s="191" customFormat="1" ht="43.15" customHeight="1" x14ac:dyDescent="0.2">
      <c r="A200" s="632">
        <v>14</v>
      </c>
      <c r="B200" s="905" t="s">
        <v>72</v>
      </c>
      <c r="C200" s="502"/>
      <c r="D200" s="502"/>
      <c r="E200" s="648" t="s">
        <v>1050</v>
      </c>
      <c r="F200" s="905" t="s">
        <v>1051</v>
      </c>
      <c r="G200" s="649"/>
      <c r="H200" s="649"/>
      <c r="I200" s="915" t="s">
        <v>297</v>
      </c>
      <c r="J200" s="916" t="s">
        <v>236</v>
      </c>
      <c r="K200" s="595" t="s">
        <v>268</v>
      </c>
      <c r="L200" s="446" t="s">
        <v>1047</v>
      </c>
      <c r="M200" s="446"/>
      <c r="N200" s="1048" t="s">
        <v>292</v>
      </c>
      <c r="O200" s="502" t="s">
        <v>414</v>
      </c>
      <c r="P200" s="916" t="s">
        <v>232</v>
      </c>
      <c r="Q200" s="576" t="s">
        <v>343</v>
      </c>
      <c r="R200" s="917"/>
      <c r="S200" s="917"/>
      <c r="T200" s="437">
        <v>162</v>
      </c>
      <c r="U200" s="912"/>
      <c r="V200" s="524">
        <v>0</v>
      </c>
      <c r="W200" s="524">
        <v>0</v>
      </c>
      <c r="X200" s="600">
        <v>0</v>
      </c>
      <c r="Y200" s="914">
        <f t="shared" si="175"/>
        <v>0</v>
      </c>
      <c r="Z200" s="524">
        <v>0</v>
      </c>
      <c r="AA200" s="524">
        <v>0</v>
      </c>
      <c r="AB200" s="600">
        <v>0</v>
      </c>
      <c r="AC200" s="914">
        <f t="shared" si="176"/>
        <v>0</v>
      </c>
      <c r="AD200" s="439">
        <v>18.600000000000001</v>
      </c>
      <c r="AE200" s="439">
        <v>18.600000000000001</v>
      </c>
      <c r="AF200" s="611">
        <f t="shared" si="177"/>
        <v>18.600000000000001</v>
      </c>
      <c r="AG200" s="914" t="e">
        <f t="shared" si="166"/>
        <v>#DIV/0!</v>
      </c>
      <c r="AH200" s="914" t="e">
        <f t="shared" si="167"/>
        <v>#DIV/0!</v>
      </c>
      <c r="AI200" s="914">
        <f t="shared" si="168"/>
        <v>0.11481481481481483</v>
      </c>
      <c r="AJ200" s="439">
        <f>18.6+11.91</f>
        <v>30.51</v>
      </c>
      <c r="AK200" s="439">
        <v>30.5</v>
      </c>
      <c r="AL200" s="439">
        <v>30.5</v>
      </c>
      <c r="AM200" s="908" t="e">
        <f t="shared" si="156"/>
        <v>#DIV/0!</v>
      </c>
      <c r="AN200" s="908" t="e">
        <f t="shared" si="157"/>
        <v>#DIV/0!</v>
      </c>
      <c r="AO200" s="908">
        <f t="shared" si="158"/>
        <v>0.18827160493827161</v>
      </c>
      <c r="AP200" s="907"/>
      <c r="AQ200" s="908" t="e">
        <f t="shared" si="173"/>
        <v>#DIV/0!</v>
      </c>
      <c r="AR200" s="907"/>
      <c r="AS200" s="908" t="e">
        <f t="shared" si="174"/>
        <v>#DIV/0!</v>
      </c>
      <c r="AT200" s="573">
        <v>162</v>
      </c>
      <c r="AU200" s="573">
        <v>43.81</v>
      </c>
      <c r="AV200" s="573">
        <v>43.81</v>
      </c>
      <c r="AW200" s="919" t="e">
        <f t="shared" si="169"/>
        <v>#DIV/0!</v>
      </c>
      <c r="AX200" s="908" t="e">
        <f t="shared" si="170"/>
        <v>#DIV/0!</v>
      </c>
      <c r="AY200" s="908">
        <f t="shared" si="171"/>
        <v>0.27043209876543212</v>
      </c>
      <c r="AZ200" s="907"/>
      <c r="BA200" s="908" t="e">
        <f t="shared" si="162"/>
        <v>#DIV/0!</v>
      </c>
      <c r="BB200" s="907"/>
      <c r="BC200" s="908">
        <f t="shared" si="178"/>
        <v>0</v>
      </c>
      <c r="BD200" s="189"/>
      <c r="BE200" s="189"/>
      <c r="BF200" s="189"/>
      <c r="BG200" s="189"/>
      <c r="BH200" s="189"/>
      <c r="BI200" s="189"/>
      <c r="BJ200" s="189"/>
      <c r="BK200" s="189"/>
      <c r="BL200" s="189"/>
      <c r="BM200" s="189"/>
      <c r="BN200" s="189"/>
      <c r="BO200" s="189"/>
      <c r="BP200" s="189"/>
      <c r="BQ200" s="189"/>
      <c r="BR200" s="189"/>
      <c r="BS200" s="189"/>
      <c r="BT200" s="189"/>
      <c r="BU200" s="189"/>
      <c r="BV200" s="189"/>
      <c r="BW200" s="189"/>
      <c r="BX200" s="904"/>
    </row>
    <row r="201" spans="1:76" s="191" customFormat="1" ht="87.75" customHeight="1" thickBot="1" x14ac:dyDescent="0.25">
      <c r="A201" s="633">
        <v>14</v>
      </c>
      <c r="B201" s="222" t="s">
        <v>72</v>
      </c>
      <c r="C201" s="592"/>
      <c r="D201" s="592"/>
      <c r="E201" s="656" t="s">
        <v>1050</v>
      </c>
      <c r="F201" s="222" t="s">
        <v>1051</v>
      </c>
      <c r="G201" s="654"/>
      <c r="H201" s="654"/>
      <c r="I201" s="636" t="s">
        <v>297</v>
      </c>
      <c r="J201" s="614" t="s">
        <v>236</v>
      </c>
      <c r="K201" s="614" t="s">
        <v>1156</v>
      </c>
      <c r="L201" s="637" t="s">
        <v>1048</v>
      </c>
      <c r="M201" s="637"/>
      <c r="N201" s="522" t="s">
        <v>294</v>
      </c>
      <c r="O201" s="592" t="s">
        <v>414</v>
      </c>
      <c r="P201" s="614" t="s">
        <v>232</v>
      </c>
      <c r="Q201" s="634" t="s">
        <v>343</v>
      </c>
      <c r="R201" s="638"/>
      <c r="S201" s="638"/>
      <c r="T201" s="826">
        <v>156</v>
      </c>
      <c r="U201" s="583"/>
      <c r="V201" s="584">
        <v>0</v>
      </c>
      <c r="W201" s="584">
        <v>0</v>
      </c>
      <c r="X201" s="602">
        <v>0</v>
      </c>
      <c r="Y201" s="577">
        <f t="shared" si="175"/>
        <v>0</v>
      </c>
      <c r="Z201" s="584">
        <v>0</v>
      </c>
      <c r="AA201" s="584">
        <v>0</v>
      </c>
      <c r="AB201" s="602">
        <v>0</v>
      </c>
      <c r="AC201" s="577">
        <f t="shared" si="176"/>
        <v>0</v>
      </c>
      <c r="AD201" s="442">
        <f>332.11*0.36</f>
        <v>119.5596</v>
      </c>
      <c r="AE201" s="442">
        <f>332.11*0.36</f>
        <v>119.5596</v>
      </c>
      <c r="AF201" s="612">
        <f t="shared" si="177"/>
        <v>119.5596</v>
      </c>
      <c r="AG201" s="577" t="e">
        <f t="shared" si="166"/>
        <v>#DIV/0!</v>
      </c>
      <c r="AH201" s="577" t="e">
        <f t="shared" si="167"/>
        <v>#DIV/0!</v>
      </c>
      <c r="AI201" s="577">
        <f t="shared" si="168"/>
        <v>0.76640769230769235</v>
      </c>
      <c r="AJ201" s="442">
        <v>111.3</v>
      </c>
      <c r="AK201" s="442">
        <v>111.3</v>
      </c>
      <c r="AL201" s="442">
        <v>111.3</v>
      </c>
      <c r="AM201" s="456" t="e">
        <f t="shared" si="156"/>
        <v>#DIV/0!</v>
      </c>
      <c r="AN201" s="456" t="e">
        <f t="shared" si="157"/>
        <v>#DIV/0!</v>
      </c>
      <c r="AO201" s="456">
        <f t="shared" si="158"/>
        <v>0.71346153846153848</v>
      </c>
      <c r="AP201" s="888"/>
      <c r="AQ201" s="456" t="e">
        <f t="shared" si="173"/>
        <v>#DIV/0!</v>
      </c>
      <c r="AR201" s="888"/>
      <c r="AS201" s="456" t="e">
        <f t="shared" si="174"/>
        <v>#DIV/0!</v>
      </c>
      <c r="AT201" s="1067">
        <v>105</v>
      </c>
      <c r="AU201" s="1067">
        <v>105</v>
      </c>
      <c r="AV201" s="1067">
        <v>105</v>
      </c>
      <c r="AW201" s="456" t="e">
        <f t="shared" si="169"/>
        <v>#DIV/0!</v>
      </c>
      <c r="AX201" s="456" t="e">
        <f t="shared" si="170"/>
        <v>#DIV/0!</v>
      </c>
      <c r="AY201" s="456">
        <f t="shared" si="171"/>
        <v>0.67307692307692313</v>
      </c>
      <c r="AZ201" s="888"/>
      <c r="BA201" s="456" t="e">
        <f t="shared" si="162"/>
        <v>#DIV/0!</v>
      </c>
      <c r="BB201" s="888"/>
      <c r="BC201" s="456">
        <f t="shared" si="178"/>
        <v>0</v>
      </c>
      <c r="BD201" s="372"/>
      <c r="BE201" s="372"/>
      <c r="BF201" s="372"/>
      <c r="BG201" s="372"/>
      <c r="BH201" s="372"/>
      <c r="BI201" s="372"/>
      <c r="BJ201" s="372"/>
      <c r="BK201" s="372"/>
      <c r="BL201" s="372"/>
      <c r="BM201" s="372"/>
      <c r="BN201" s="372"/>
      <c r="BO201" s="372"/>
      <c r="BP201" s="372"/>
      <c r="BQ201" s="372"/>
      <c r="BR201" s="372"/>
      <c r="BS201" s="372"/>
      <c r="BT201" s="372"/>
      <c r="BU201" s="372"/>
      <c r="BV201" s="372"/>
      <c r="BW201" s="372"/>
      <c r="BX201" s="904" t="s">
        <v>1423</v>
      </c>
    </row>
    <row r="203" spans="1:76" x14ac:dyDescent="0.2">
      <c r="A203" s="74" t="s">
        <v>1306</v>
      </c>
    </row>
    <row r="204" spans="1:76" x14ac:dyDescent="0.2">
      <c r="A204" s="42" t="s">
        <v>1307</v>
      </c>
      <c r="AF204" s="631"/>
    </row>
    <row r="211" spans="34:34" x14ac:dyDescent="0.2">
      <c r="AH211" s="760"/>
    </row>
  </sheetData>
  <autoFilter ref="A4:BX201" xr:uid="{00000000-0009-0000-0000-000004000000}"/>
  <dataConsolidate/>
  <mergeCells count="32">
    <mergeCell ref="BH3:BK3"/>
    <mergeCell ref="L3:L4"/>
    <mergeCell ref="AJ3:AS3"/>
    <mergeCell ref="N3:N4"/>
    <mergeCell ref="BX3:BX4"/>
    <mergeCell ref="P3:P4"/>
    <mergeCell ref="Q3:Q4"/>
    <mergeCell ref="T3:T4"/>
    <mergeCell ref="V3:Y3"/>
    <mergeCell ref="S3:S4"/>
    <mergeCell ref="BL3:BO3"/>
    <mergeCell ref="BP3:BS3"/>
    <mergeCell ref="BT3:BW3"/>
    <mergeCell ref="Z3:AC3"/>
    <mergeCell ref="AD3:AI3"/>
    <mergeCell ref="U3:U4"/>
    <mergeCell ref="M3:M4"/>
    <mergeCell ref="R3:R4"/>
    <mergeCell ref="BD3:BG3"/>
    <mergeCell ref="A3:A4"/>
    <mergeCell ref="B3:B4"/>
    <mergeCell ref="AT3:BC3"/>
    <mergeCell ref="C3:C4"/>
    <mergeCell ref="D3:D4"/>
    <mergeCell ref="G3:G4"/>
    <mergeCell ref="H3:H4"/>
    <mergeCell ref="E3:E4"/>
    <mergeCell ref="F3:F4"/>
    <mergeCell ref="O3:O4"/>
    <mergeCell ref="K3:K4"/>
    <mergeCell ref="I3:I4"/>
    <mergeCell ref="J3:J4"/>
  </mergeCells>
  <pageMargins left="0.19685039370078741" right="0.19685039370078741" top="0.19685039370078741" bottom="0.19685039370078741" header="0.31496062992125984" footer="0.31496062992125984"/>
  <pageSetup paperSize="9" scale="24" fitToHeight="0" orientation="landscape" r:id="rId1"/>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11"/>
  <sheetViews>
    <sheetView zoomScaleNormal="100" workbookViewId="0">
      <selection activeCell="G4" sqref="G4"/>
    </sheetView>
  </sheetViews>
  <sheetFormatPr defaultRowHeight="12.75" x14ac:dyDescent="0.2"/>
  <cols>
    <col min="1" max="1" width="6.7109375" customWidth="1"/>
    <col min="2" max="2" width="37" customWidth="1"/>
    <col min="3" max="3" width="25.42578125" customWidth="1"/>
    <col min="4" max="4" width="10.140625" bestFit="1" customWidth="1"/>
    <col min="5" max="6" width="10.140625" customWidth="1"/>
    <col min="7" max="7" width="18" customWidth="1"/>
    <col min="8" max="8" width="10.42578125" customWidth="1"/>
    <col min="9" max="9" width="10.140625" bestFit="1" customWidth="1"/>
    <col min="10" max="10" width="10.7109375" customWidth="1"/>
    <col min="11" max="11" width="17.28515625" customWidth="1"/>
    <col min="12" max="12" width="16.85546875" hidden="1" customWidth="1"/>
    <col min="13" max="13" width="12" customWidth="1"/>
    <col min="14" max="14" width="11.42578125" customWidth="1"/>
  </cols>
  <sheetData>
    <row r="1" spans="1:15" ht="18.75" customHeight="1" x14ac:dyDescent="0.2">
      <c r="A1" s="1345" t="s">
        <v>1052</v>
      </c>
      <c r="B1" s="1345"/>
      <c r="C1" s="1345"/>
      <c r="D1" s="1345"/>
      <c r="E1" s="1345"/>
      <c r="F1" s="1345"/>
      <c r="G1" s="1345"/>
      <c r="H1" s="1345"/>
      <c r="I1" s="1345"/>
      <c r="J1" s="1345"/>
      <c r="K1" s="1345"/>
      <c r="L1" s="1345"/>
      <c r="M1" s="1345"/>
      <c r="N1" s="1345"/>
    </row>
    <row r="2" spans="1:15" ht="22.5" customHeight="1" x14ac:dyDescent="0.2">
      <c r="A2" s="1345" t="s">
        <v>1053</v>
      </c>
      <c r="B2" s="1345"/>
      <c r="C2" s="1345"/>
      <c r="D2" s="1345"/>
      <c r="E2" s="1345"/>
      <c r="F2" s="1345"/>
      <c r="G2" s="1345"/>
      <c r="H2" s="1345"/>
      <c r="I2" s="1345"/>
      <c r="J2" s="1345"/>
      <c r="K2" s="1345"/>
      <c r="L2" s="1345"/>
      <c r="M2" s="1345"/>
      <c r="N2" s="1345"/>
    </row>
    <row r="3" spans="1:15" ht="66" customHeight="1" x14ac:dyDescent="0.2">
      <c r="A3" s="1344" t="s">
        <v>716</v>
      </c>
      <c r="B3" s="1344"/>
      <c r="C3" s="857" t="s">
        <v>454</v>
      </c>
      <c r="D3" s="858">
        <v>42735</v>
      </c>
      <c r="E3" s="858">
        <v>43100</v>
      </c>
      <c r="F3" s="858">
        <v>43465</v>
      </c>
      <c r="G3" s="857" t="s">
        <v>1289</v>
      </c>
      <c r="H3" s="858" t="s">
        <v>1316</v>
      </c>
      <c r="I3" s="858" t="s">
        <v>1290</v>
      </c>
      <c r="J3" s="858" t="s">
        <v>1291</v>
      </c>
      <c r="K3" s="925" t="s">
        <v>1303</v>
      </c>
      <c r="L3" s="925" t="s">
        <v>1304</v>
      </c>
      <c r="M3" s="926" t="s">
        <v>253</v>
      </c>
      <c r="N3" s="925" t="s">
        <v>1098</v>
      </c>
    </row>
    <row r="4" spans="1:15" ht="25.5" x14ac:dyDescent="0.2">
      <c r="A4" s="68" t="s">
        <v>607</v>
      </c>
      <c r="B4" s="13" t="s">
        <v>455</v>
      </c>
      <c r="C4" s="1225">
        <v>9448</v>
      </c>
      <c r="D4" s="669">
        <v>4478</v>
      </c>
      <c r="E4" s="669">
        <v>2285</v>
      </c>
      <c r="F4" s="669">
        <f>C4-D4-E4</f>
        <v>2685</v>
      </c>
      <c r="G4" s="284">
        <f>SUM(H4:J4)</f>
        <v>276</v>
      </c>
      <c r="H4" s="669">
        <v>62</v>
      </c>
      <c r="I4" s="669">
        <v>70</v>
      </c>
      <c r="J4" s="669">
        <v>144</v>
      </c>
      <c r="K4" s="1226">
        <v>2383</v>
      </c>
      <c r="L4" s="1226">
        <v>7960</v>
      </c>
      <c r="M4" s="1226">
        <v>734</v>
      </c>
      <c r="N4" s="1226">
        <v>7646</v>
      </c>
    </row>
    <row r="5" spans="1:15" ht="25.5" x14ac:dyDescent="0.2">
      <c r="A5" s="68" t="s">
        <v>611</v>
      </c>
      <c r="B5" s="13" t="s">
        <v>456</v>
      </c>
      <c r="C5" s="1225">
        <v>1240</v>
      </c>
      <c r="D5" s="669">
        <v>695</v>
      </c>
      <c r="E5" s="669">
        <v>489</v>
      </c>
      <c r="F5" s="669">
        <f t="shared" ref="F5:F8" si="0">C5-D5-E5</f>
        <v>56</v>
      </c>
      <c r="G5" s="284">
        <v>0</v>
      </c>
      <c r="H5" s="669">
        <v>0</v>
      </c>
      <c r="I5" s="669">
        <v>0</v>
      </c>
      <c r="J5" s="669">
        <v>0</v>
      </c>
      <c r="K5" s="1226">
        <v>909</v>
      </c>
      <c r="L5" s="1226">
        <v>367</v>
      </c>
      <c r="M5" s="1226">
        <v>3</v>
      </c>
      <c r="N5" s="1226">
        <v>364</v>
      </c>
    </row>
    <row r="6" spans="1:15" ht="38.25" x14ac:dyDescent="0.2">
      <c r="A6" s="68" t="s">
        <v>612</v>
      </c>
      <c r="B6" s="13" t="s">
        <v>1054</v>
      </c>
      <c r="C6" s="1225">
        <f t="shared" ref="C6" si="1">SUM(D6:F6)</f>
        <v>276</v>
      </c>
      <c r="D6" s="1045">
        <v>62</v>
      </c>
      <c r="E6" s="1045">
        <v>70</v>
      </c>
      <c r="F6" s="1045">
        <v>144</v>
      </c>
      <c r="G6" s="16">
        <f>SUM(H6:J6)</f>
        <v>276</v>
      </c>
      <c r="H6" s="1045">
        <v>62</v>
      </c>
      <c r="I6" s="1045">
        <v>70</v>
      </c>
      <c r="J6" s="1045">
        <v>144</v>
      </c>
      <c r="K6" s="1226">
        <v>0</v>
      </c>
      <c r="L6" s="1226">
        <v>0</v>
      </c>
      <c r="M6" s="1226">
        <v>0</v>
      </c>
      <c r="N6" s="1226">
        <v>0</v>
      </c>
    </row>
    <row r="7" spans="1:15" ht="38.25" x14ac:dyDescent="0.2">
      <c r="A7" s="68" t="s">
        <v>570</v>
      </c>
      <c r="B7" s="13" t="s">
        <v>457</v>
      </c>
      <c r="C7" s="1225">
        <v>8936</v>
      </c>
      <c r="D7" s="669">
        <v>4117</v>
      </c>
      <c r="E7" s="669">
        <v>2169</v>
      </c>
      <c r="F7" s="669">
        <f t="shared" si="0"/>
        <v>2650</v>
      </c>
      <c r="G7" s="284">
        <v>0</v>
      </c>
      <c r="H7" s="669">
        <v>0</v>
      </c>
      <c r="I7" s="669">
        <v>0</v>
      </c>
      <c r="J7" s="669">
        <v>0</v>
      </c>
      <c r="K7" s="1226">
        <v>1749</v>
      </c>
      <c r="L7" s="1226">
        <v>7941</v>
      </c>
      <c r="M7" s="1226">
        <v>734</v>
      </c>
      <c r="N7" s="1226">
        <v>7632</v>
      </c>
    </row>
    <row r="8" spans="1:15" ht="51" x14ac:dyDescent="0.2">
      <c r="A8" s="68" t="s">
        <v>613</v>
      </c>
      <c r="B8" s="13" t="s">
        <v>458</v>
      </c>
      <c r="C8" s="1225">
        <v>3921</v>
      </c>
      <c r="D8" s="669">
        <v>1885</v>
      </c>
      <c r="E8" s="669">
        <v>834</v>
      </c>
      <c r="F8" s="669">
        <f t="shared" si="0"/>
        <v>1202</v>
      </c>
      <c r="G8" s="284">
        <f>SUM(H8:J8)</f>
        <v>112</v>
      </c>
      <c r="H8" s="669">
        <v>39</v>
      </c>
      <c r="I8" s="669">
        <v>34</v>
      </c>
      <c r="J8" s="669">
        <v>39</v>
      </c>
      <c r="K8" s="1226">
        <v>833</v>
      </c>
      <c r="L8" s="1226">
        <v>3300</v>
      </c>
      <c r="M8" s="1226">
        <v>153</v>
      </c>
      <c r="N8" s="1226">
        <v>3250</v>
      </c>
      <c r="O8" s="61"/>
    </row>
    <row r="10" spans="1:15" x14ac:dyDescent="0.2">
      <c r="A10" s="1044" t="s">
        <v>1317</v>
      </c>
    </row>
    <row r="11" spans="1:15" x14ac:dyDescent="0.2">
      <c r="K11" s="1253"/>
    </row>
  </sheetData>
  <autoFilter ref="A1:N8" xr:uid="{00000000-0009-0000-0000-000005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autoFilter>
  <mergeCells count="3">
    <mergeCell ref="A3:B3"/>
    <mergeCell ref="A2:N2"/>
    <mergeCell ref="A1:N1"/>
  </mergeCells>
  <pageMargins left="0.7" right="0.7" top="0.75" bottom="0.75" header="0.3" footer="0.3"/>
  <pageSetup paperSize="9" orientation="portrait" r:id="rId1"/>
  <customProperties>
    <customPr name="EpmWorksheetKeyString_GUID" r:id="rId2"/>
  </customProperties>
  <ignoredErrors>
    <ignoredError sqref="C6"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dimension ref="A1:AI133"/>
  <sheetViews>
    <sheetView workbookViewId="0">
      <pane ySplit="4" topLeftCell="A5" activePane="bottomLeft" state="frozen"/>
      <selection pane="bottomLeft" activeCell="R44" sqref="R44"/>
    </sheetView>
  </sheetViews>
  <sheetFormatPr defaultColWidth="9.140625" defaultRowHeight="12.75" x14ac:dyDescent="0.2"/>
  <cols>
    <col min="1" max="1" width="4.42578125" style="66" customWidth="1"/>
    <col min="2" max="2" width="21.5703125" style="66" customWidth="1"/>
    <col min="3" max="3" width="5.28515625" style="66" customWidth="1"/>
    <col min="4" max="4" width="28.7109375" style="66" customWidth="1"/>
    <col min="5" max="5" width="5.140625" style="66" customWidth="1"/>
    <col min="6" max="6" width="29.42578125" style="66" customWidth="1"/>
    <col min="7" max="7" width="15.140625" style="66" hidden="1" customWidth="1"/>
    <col min="8" max="8" width="7.7109375" style="150" customWidth="1"/>
    <col min="9" max="10" width="7.7109375" style="149" customWidth="1"/>
    <col min="11" max="11" width="7.7109375" style="150" customWidth="1"/>
    <col min="12" max="13" width="7.7109375" style="149" customWidth="1"/>
    <col min="14" max="19" width="7.7109375" style="150" customWidth="1"/>
    <col min="20" max="20" width="7.7109375" style="765" customWidth="1"/>
    <col min="21" max="22" width="7.7109375" style="150" customWidth="1"/>
    <col min="23" max="32" width="7.7109375" style="149" hidden="1" customWidth="1"/>
    <col min="33" max="35" width="7.7109375" style="150" customWidth="1"/>
    <col min="36" max="16384" width="9.140625" style="66"/>
  </cols>
  <sheetData>
    <row r="1" spans="1:35" ht="18.75" x14ac:dyDescent="0.2">
      <c r="A1" s="1346" t="s">
        <v>844</v>
      </c>
      <c r="B1" s="1347"/>
      <c r="C1" s="1347"/>
      <c r="D1" s="1347"/>
      <c r="E1" s="1347"/>
      <c r="F1" s="1347"/>
      <c r="G1" s="1347"/>
      <c r="H1" s="1347"/>
      <c r="I1" s="1347"/>
      <c r="J1" s="1347"/>
      <c r="K1" s="1347"/>
      <c r="L1" s="1347"/>
      <c r="M1" s="1347"/>
      <c r="N1" s="1347"/>
      <c r="O1" s="1347"/>
      <c r="P1" s="1347"/>
      <c r="Q1" s="1347"/>
      <c r="R1" s="1347"/>
      <c r="S1" s="1347"/>
      <c r="T1" s="1347"/>
      <c r="U1" s="1347"/>
      <c r="V1" s="1347"/>
      <c r="W1" s="1347"/>
      <c r="X1" s="1347"/>
      <c r="Y1" s="1347"/>
      <c r="Z1" s="1347"/>
      <c r="AA1" s="1347"/>
      <c r="AB1" s="1347"/>
      <c r="AC1" s="1347"/>
      <c r="AD1" s="1347"/>
      <c r="AE1" s="1347"/>
      <c r="AF1" s="1347"/>
      <c r="AG1" s="1347"/>
      <c r="AH1" s="1347"/>
      <c r="AI1" s="1348"/>
    </row>
    <row r="2" spans="1:35" ht="18.75" x14ac:dyDescent="0.2">
      <c r="A2" s="1349" t="s">
        <v>847</v>
      </c>
      <c r="B2" s="1350"/>
      <c r="C2" s="1350"/>
      <c r="D2" s="1350"/>
      <c r="E2" s="1350"/>
      <c r="F2" s="1350"/>
      <c r="G2" s="1350"/>
      <c r="H2" s="1350"/>
      <c r="I2" s="1350"/>
      <c r="J2" s="1350"/>
      <c r="K2" s="1350"/>
      <c r="L2" s="1350"/>
      <c r="M2" s="1350"/>
      <c r="N2" s="1350"/>
      <c r="O2" s="1350"/>
      <c r="P2" s="1350"/>
      <c r="Q2" s="1350"/>
      <c r="R2" s="1350"/>
      <c r="S2" s="1350"/>
      <c r="T2" s="1350"/>
      <c r="U2" s="1350"/>
      <c r="V2" s="1350"/>
      <c r="W2" s="1350"/>
      <c r="X2" s="1350"/>
      <c r="Y2" s="1350"/>
      <c r="Z2" s="1350"/>
      <c r="AA2" s="1350"/>
      <c r="AB2" s="1350"/>
      <c r="AC2" s="1350"/>
      <c r="AD2" s="1350"/>
      <c r="AE2" s="1350"/>
      <c r="AF2" s="1350"/>
      <c r="AG2" s="1350"/>
      <c r="AH2" s="1350"/>
      <c r="AI2" s="1351"/>
    </row>
    <row r="3" spans="1:35" s="151" customFormat="1" ht="12.75" customHeight="1" x14ac:dyDescent="0.2">
      <c r="A3" s="1320" t="s">
        <v>657</v>
      </c>
      <c r="B3" s="1320" t="s">
        <v>806</v>
      </c>
      <c r="C3" s="1320" t="s">
        <v>658</v>
      </c>
      <c r="D3" s="1320" t="s">
        <v>538</v>
      </c>
      <c r="E3" s="1352" t="s">
        <v>490</v>
      </c>
      <c r="F3" s="1307" t="s">
        <v>716</v>
      </c>
      <c r="G3" s="1354" t="s">
        <v>824</v>
      </c>
      <c r="H3" s="1356" t="s">
        <v>850</v>
      </c>
      <c r="I3" s="1356"/>
      <c r="J3" s="1356"/>
      <c r="K3" s="1358" t="s">
        <v>851</v>
      </c>
      <c r="L3" s="1359"/>
      <c r="M3" s="1360"/>
      <c r="N3" s="1358" t="s">
        <v>852</v>
      </c>
      <c r="O3" s="1359"/>
      <c r="P3" s="1360"/>
      <c r="Q3" s="1358" t="s">
        <v>853</v>
      </c>
      <c r="R3" s="1359"/>
      <c r="S3" s="1360"/>
      <c r="T3" s="1361" t="s">
        <v>1210</v>
      </c>
      <c r="U3" s="1362"/>
      <c r="V3" s="1363"/>
      <c r="W3" s="1357">
        <v>2019</v>
      </c>
      <c r="X3" s="1357"/>
      <c r="Y3" s="1357">
        <v>2020</v>
      </c>
      <c r="Z3" s="1357"/>
      <c r="AA3" s="1357">
        <v>2021</v>
      </c>
      <c r="AB3" s="1357"/>
      <c r="AC3" s="1357">
        <v>2022</v>
      </c>
      <c r="AD3" s="1357"/>
      <c r="AE3" s="1357">
        <v>2023</v>
      </c>
      <c r="AF3" s="1357"/>
      <c r="AG3" s="1357" t="s">
        <v>845</v>
      </c>
      <c r="AH3" s="1357"/>
      <c r="AI3" s="1357"/>
    </row>
    <row r="4" spans="1:35" s="151" customFormat="1" x14ac:dyDescent="0.2">
      <c r="A4" s="1320"/>
      <c r="B4" s="1320"/>
      <c r="C4" s="1320"/>
      <c r="D4" s="1320"/>
      <c r="E4" s="1353"/>
      <c r="F4" s="1307"/>
      <c r="G4" s="1355"/>
      <c r="H4" s="142" t="s">
        <v>502</v>
      </c>
      <c r="I4" s="152" t="s">
        <v>526</v>
      </c>
      <c r="J4" s="152" t="s">
        <v>527</v>
      </c>
      <c r="K4" s="143" t="s">
        <v>502</v>
      </c>
      <c r="L4" s="143" t="s">
        <v>526</v>
      </c>
      <c r="M4" s="143" t="s">
        <v>527</v>
      </c>
      <c r="N4" s="143" t="s">
        <v>502</v>
      </c>
      <c r="O4" s="143" t="s">
        <v>526</v>
      </c>
      <c r="P4" s="143" t="s">
        <v>527</v>
      </c>
      <c r="Q4" s="143" t="s">
        <v>502</v>
      </c>
      <c r="R4" s="143" t="s">
        <v>526</v>
      </c>
      <c r="S4" s="143" t="s">
        <v>527</v>
      </c>
      <c r="T4" s="143" t="s">
        <v>502</v>
      </c>
      <c r="U4" s="143" t="s">
        <v>526</v>
      </c>
      <c r="V4" s="143" t="s">
        <v>527</v>
      </c>
      <c r="W4" s="143" t="s">
        <v>526</v>
      </c>
      <c r="X4" s="143" t="s">
        <v>527</v>
      </c>
      <c r="Y4" s="143" t="s">
        <v>526</v>
      </c>
      <c r="Z4" s="143" t="s">
        <v>527</v>
      </c>
      <c r="AA4" s="143" t="s">
        <v>526</v>
      </c>
      <c r="AB4" s="143" t="s">
        <v>527</v>
      </c>
      <c r="AC4" s="143" t="s">
        <v>526</v>
      </c>
      <c r="AD4" s="143" t="s">
        <v>527</v>
      </c>
      <c r="AE4" s="143" t="s">
        <v>526</v>
      </c>
      <c r="AF4" s="143" t="s">
        <v>527</v>
      </c>
      <c r="AG4" s="144" t="s">
        <v>502</v>
      </c>
      <c r="AH4" s="143" t="s">
        <v>526</v>
      </c>
      <c r="AI4" s="143" t="s">
        <v>527</v>
      </c>
    </row>
    <row r="5" spans="1:35" ht="27" hidden="1" customHeight="1" x14ac:dyDescent="0.2">
      <c r="A5" s="68">
        <v>1</v>
      </c>
      <c r="B5" s="141" t="s">
        <v>800</v>
      </c>
      <c r="C5" s="68" t="s">
        <v>523</v>
      </c>
      <c r="D5" s="7" t="s">
        <v>846</v>
      </c>
      <c r="E5" s="7" t="s">
        <v>607</v>
      </c>
      <c r="F5" s="45" t="s">
        <v>539</v>
      </c>
      <c r="G5" s="7" t="s">
        <v>719</v>
      </c>
      <c r="H5" s="146">
        <f t="shared" ref="H5:H59" si="0">I5+J5</f>
        <v>0</v>
      </c>
      <c r="I5" s="147">
        <v>0</v>
      </c>
      <c r="J5" s="147">
        <v>0</v>
      </c>
      <c r="K5" s="146">
        <f t="shared" ref="K5:K59" si="1">L5+M5</f>
        <v>2</v>
      </c>
      <c r="L5" s="1247">
        <v>1</v>
      </c>
      <c r="M5" s="1247">
        <v>1</v>
      </c>
      <c r="N5" s="146">
        <f t="shared" ref="N5:N20" si="2">O5+P5</f>
        <v>2</v>
      </c>
      <c r="O5" s="1247">
        <v>1</v>
      </c>
      <c r="P5" s="1247">
        <v>1</v>
      </c>
      <c r="Q5" s="146">
        <f t="shared" ref="Q5:Q59" si="3">R5+S5</f>
        <v>1</v>
      </c>
      <c r="R5" s="1247">
        <v>1</v>
      </c>
      <c r="S5" s="1247">
        <v>0</v>
      </c>
      <c r="T5" s="148">
        <f>U5+V5</f>
        <v>0</v>
      </c>
      <c r="U5" s="1090">
        <v>0</v>
      </c>
      <c r="V5" s="1090">
        <v>0</v>
      </c>
      <c r="W5" s="147"/>
      <c r="X5" s="147"/>
      <c r="Y5" s="147"/>
      <c r="Z5" s="147"/>
      <c r="AA5" s="147"/>
      <c r="AB5" s="147"/>
      <c r="AC5" s="147"/>
      <c r="AD5" s="147"/>
      <c r="AE5" s="147"/>
      <c r="AF5" s="147"/>
      <c r="AG5" s="148">
        <f>H5+K5+N5+Q5+T5</f>
        <v>5</v>
      </c>
      <c r="AH5" s="148">
        <f>L5+O5+R5+U5</f>
        <v>3</v>
      </c>
      <c r="AI5" s="148">
        <f>M5+P5+S5+V5</f>
        <v>2</v>
      </c>
    </row>
    <row r="6" spans="1:35" ht="13.5" hidden="1" customHeight="1" x14ac:dyDescent="0.2">
      <c r="A6" s="68">
        <v>1</v>
      </c>
      <c r="B6" s="141" t="s">
        <v>800</v>
      </c>
      <c r="C6" s="68" t="s">
        <v>523</v>
      </c>
      <c r="D6" s="7" t="s">
        <v>846</v>
      </c>
      <c r="E6" s="50" t="s">
        <v>611</v>
      </c>
      <c r="F6" s="45" t="s">
        <v>540</v>
      </c>
      <c r="G6" s="7" t="s">
        <v>719</v>
      </c>
      <c r="H6" s="146">
        <f t="shared" si="0"/>
        <v>0</v>
      </c>
      <c r="I6" s="147">
        <v>0</v>
      </c>
      <c r="J6" s="147">
        <v>0</v>
      </c>
      <c r="K6" s="146">
        <f t="shared" si="1"/>
        <v>0</v>
      </c>
      <c r="L6" s="1247">
        <v>0</v>
      </c>
      <c r="M6" s="1247">
        <v>0</v>
      </c>
      <c r="N6" s="146">
        <f t="shared" si="2"/>
        <v>0</v>
      </c>
      <c r="O6" s="1247">
        <v>0</v>
      </c>
      <c r="P6" s="1247">
        <v>0</v>
      </c>
      <c r="Q6" s="146">
        <f t="shared" si="3"/>
        <v>0</v>
      </c>
      <c r="R6" s="1247">
        <v>0</v>
      </c>
      <c r="S6" s="1247">
        <v>0</v>
      </c>
      <c r="T6" s="148">
        <f t="shared" ref="T6:T20" si="4">U6+V6</f>
        <v>0</v>
      </c>
      <c r="U6" s="1090">
        <v>0</v>
      </c>
      <c r="V6" s="1090">
        <v>0</v>
      </c>
      <c r="W6" s="147"/>
      <c r="X6" s="147"/>
      <c r="Y6" s="147"/>
      <c r="Z6" s="147"/>
      <c r="AA6" s="147"/>
      <c r="AB6" s="147"/>
      <c r="AC6" s="147"/>
      <c r="AD6" s="147"/>
      <c r="AE6" s="147"/>
      <c r="AF6" s="147"/>
      <c r="AG6" s="148">
        <f t="shared" ref="AG6:AG20" si="5">H6+K6+N6+Q6+T6</f>
        <v>0</v>
      </c>
      <c r="AH6" s="148">
        <f t="shared" ref="AH6:AH15" si="6">L6+O6+R6+U6</f>
        <v>0</v>
      </c>
      <c r="AI6" s="148">
        <f t="shared" ref="AI6:AI24" si="7">M6+P6+S6+V6</f>
        <v>0</v>
      </c>
    </row>
    <row r="7" spans="1:35" ht="15.75" hidden="1" customHeight="1" x14ac:dyDescent="0.2">
      <c r="A7" s="140">
        <v>1</v>
      </c>
      <c r="B7" s="141" t="s">
        <v>800</v>
      </c>
      <c r="C7" s="68" t="s">
        <v>523</v>
      </c>
      <c r="D7" s="7" t="s">
        <v>846</v>
      </c>
      <c r="E7" s="51" t="s">
        <v>612</v>
      </c>
      <c r="F7" s="45" t="s">
        <v>541</v>
      </c>
      <c r="G7" s="7" t="s">
        <v>719</v>
      </c>
      <c r="H7" s="146">
        <f t="shared" si="0"/>
        <v>0</v>
      </c>
      <c r="I7" s="147">
        <v>0</v>
      </c>
      <c r="J7" s="147">
        <v>0</v>
      </c>
      <c r="K7" s="146">
        <f t="shared" si="1"/>
        <v>2</v>
      </c>
      <c r="L7" s="1247">
        <v>0</v>
      </c>
      <c r="M7" s="1247">
        <v>2</v>
      </c>
      <c r="N7" s="146">
        <f t="shared" si="2"/>
        <v>8</v>
      </c>
      <c r="O7" s="1247">
        <v>0</v>
      </c>
      <c r="P7" s="1248">
        <v>8</v>
      </c>
      <c r="Q7" s="146">
        <f t="shared" si="3"/>
        <v>5</v>
      </c>
      <c r="R7" s="1247">
        <v>1</v>
      </c>
      <c r="S7" s="1248">
        <v>4</v>
      </c>
      <c r="T7" s="148">
        <f t="shared" si="4"/>
        <v>22</v>
      </c>
      <c r="U7" s="1090">
        <v>1</v>
      </c>
      <c r="V7" s="1090">
        <v>21</v>
      </c>
      <c r="W7" s="147"/>
      <c r="X7" s="147"/>
      <c r="Y7" s="147"/>
      <c r="Z7" s="147"/>
      <c r="AA7" s="147"/>
      <c r="AB7" s="147"/>
      <c r="AC7" s="147"/>
      <c r="AD7" s="147"/>
      <c r="AE7" s="147"/>
      <c r="AF7" s="147"/>
      <c r="AG7" s="148">
        <f t="shared" si="5"/>
        <v>37</v>
      </c>
      <c r="AH7" s="148">
        <f t="shared" si="6"/>
        <v>2</v>
      </c>
      <c r="AI7" s="148">
        <f t="shared" si="7"/>
        <v>35</v>
      </c>
    </row>
    <row r="8" spans="1:35" ht="26.25" hidden="1" customHeight="1" x14ac:dyDescent="0.2">
      <c r="A8" s="68">
        <v>1</v>
      </c>
      <c r="B8" s="141" t="s">
        <v>800</v>
      </c>
      <c r="C8" s="68" t="s">
        <v>523</v>
      </c>
      <c r="D8" s="7" t="s">
        <v>846</v>
      </c>
      <c r="E8" s="51" t="s">
        <v>570</v>
      </c>
      <c r="F8" s="45" t="s">
        <v>542</v>
      </c>
      <c r="G8" s="7" t="s">
        <v>719</v>
      </c>
      <c r="H8" s="146">
        <f t="shared" si="0"/>
        <v>0</v>
      </c>
      <c r="I8" s="147">
        <v>0</v>
      </c>
      <c r="J8" s="147">
        <v>0</v>
      </c>
      <c r="K8" s="146">
        <f t="shared" si="1"/>
        <v>2</v>
      </c>
      <c r="L8" s="1247">
        <v>0</v>
      </c>
      <c r="M8" s="1247">
        <v>2</v>
      </c>
      <c r="N8" s="146">
        <f t="shared" si="2"/>
        <v>8</v>
      </c>
      <c r="O8" s="1247">
        <v>0</v>
      </c>
      <c r="P8" s="1248">
        <v>8</v>
      </c>
      <c r="Q8" s="146">
        <f t="shared" si="3"/>
        <v>3</v>
      </c>
      <c r="R8" s="1247">
        <v>0</v>
      </c>
      <c r="S8" s="1248">
        <v>3</v>
      </c>
      <c r="T8" s="148">
        <f t="shared" si="4"/>
        <v>17</v>
      </c>
      <c r="U8" s="1090">
        <v>0</v>
      </c>
      <c r="V8" s="1090">
        <v>17</v>
      </c>
      <c r="W8" s="147"/>
      <c r="X8" s="147"/>
      <c r="Y8" s="147"/>
      <c r="Z8" s="147"/>
      <c r="AA8" s="147"/>
      <c r="AB8" s="147"/>
      <c r="AC8" s="147"/>
      <c r="AD8" s="147"/>
      <c r="AE8" s="147"/>
      <c r="AF8" s="147"/>
      <c r="AG8" s="148">
        <f t="shared" si="5"/>
        <v>30</v>
      </c>
      <c r="AH8" s="148">
        <f t="shared" si="6"/>
        <v>0</v>
      </c>
      <c r="AI8" s="148">
        <f t="shared" si="7"/>
        <v>30</v>
      </c>
    </row>
    <row r="9" spans="1:35" ht="16.5" hidden="1" customHeight="1" x14ac:dyDescent="0.2">
      <c r="A9" s="68">
        <v>1</v>
      </c>
      <c r="B9" s="141" t="s">
        <v>800</v>
      </c>
      <c r="C9" s="68" t="s">
        <v>523</v>
      </c>
      <c r="D9" s="7" t="s">
        <v>846</v>
      </c>
      <c r="E9" s="51" t="s">
        <v>613</v>
      </c>
      <c r="F9" s="45" t="s">
        <v>543</v>
      </c>
      <c r="G9" s="7" t="s">
        <v>719</v>
      </c>
      <c r="H9" s="146">
        <f t="shared" si="0"/>
        <v>0</v>
      </c>
      <c r="I9" s="147">
        <v>0</v>
      </c>
      <c r="J9" s="147">
        <v>0</v>
      </c>
      <c r="K9" s="146">
        <f t="shared" si="1"/>
        <v>168</v>
      </c>
      <c r="L9" s="1248">
        <v>35</v>
      </c>
      <c r="M9" s="1248">
        <v>133</v>
      </c>
      <c r="N9" s="146">
        <f t="shared" si="2"/>
        <v>2432</v>
      </c>
      <c r="O9" s="1247">
        <v>273</v>
      </c>
      <c r="P9" s="1248">
        <v>2159</v>
      </c>
      <c r="Q9" s="146">
        <f t="shared" si="3"/>
        <v>2461</v>
      </c>
      <c r="R9" s="1248">
        <v>235</v>
      </c>
      <c r="S9" s="1248">
        <v>2226</v>
      </c>
      <c r="T9" s="148">
        <f t="shared" si="4"/>
        <v>2622</v>
      </c>
      <c r="U9" s="1090">
        <v>181</v>
      </c>
      <c r="V9" s="1090">
        <v>2441</v>
      </c>
      <c r="W9" s="147"/>
      <c r="X9" s="147"/>
      <c r="Y9" s="147"/>
      <c r="Z9" s="147"/>
      <c r="AA9" s="147"/>
      <c r="AB9" s="147"/>
      <c r="AC9" s="147"/>
      <c r="AD9" s="147"/>
      <c r="AE9" s="147"/>
      <c r="AF9" s="147"/>
      <c r="AG9" s="148">
        <f t="shared" si="5"/>
        <v>7683</v>
      </c>
      <c r="AH9" s="148">
        <f t="shared" si="6"/>
        <v>724</v>
      </c>
      <c r="AI9" s="148">
        <f t="shared" si="7"/>
        <v>6959</v>
      </c>
    </row>
    <row r="10" spans="1:35" ht="14.25" hidden="1" customHeight="1" x14ac:dyDescent="0.2">
      <c r="A10" s="68">
        <v>1</v>
      </c>
      <c r="B10" s="141" t="s">
        <v>800</v>
      </c>
      <c r="C10" s="68" t="s">
        <v>523</v>
      </c>
      <c r="D10" s="7" t="s">
        <v>846</v>
      </c>
      <c r="E10" s="51" t="s">
        <v>854</v>
      </c>
      <c r="F10" s="45" t="s">
        <v>544</v>
      </c>
      <c r="G10" s="7" t="s">
        <v>719</v>
      </c>
      <c r="H10" s="146">
        <f t="shared" si="0"/>
        <v>0</v>
      </c>
      <c r="I10" s="147">
        <v>0</v>
      </c>
      <c r="J10" s="147">
        <v>0</v>
      </c>
      <c r="K10" s="146">
        <f t="shared" si="1"/>
        <v>12</v>
      </c>
      <c r="L10" s="1247">
        <v>3</v>
      </c>
      <c r="M10" s="1247">
        <v>9</v>
      </c>
      <c r="N10" s="146">
        <f t="shared" si="2"/>
        <v>88</v>
      </c>
      <c r="O10" s="1247">
        <v>16</v>
      </c>
      <c r="P10" s="1248">
        <v>72</v>
      </c>
      <c r="Q10" s="146">
        <f t="shared" si="3"/>
        <v>96</v>
      </c>
      <c r="R10" s="1248">
        <v>19</v>
      </c>
      <c r="S10" s="1248">
        <v>77</v>
      </c>
      <c r="T10" s="148">
        <f t="shared" si="4"/>
        <v>98</v>
      </c>
      <c r="U10" s="1090">
        <v>10</v>
      </c>
      <c r="V10" s="1090">
        <v>88</v>
      </c>
      <c r="W10" s="147"/>
      <c r="X10" s="147"/>
      <c r="Y10" s="147"/>
      <c r="Z10" s="147"/>
      <c r="AA10" s="147"/>
      <c r="AB10" s="147"/>
      <c r="AC10" s="147"/>
      <c r="AD10" s="147"/>
      <c r="AE10" s="147"/>
      <c r="AF10" s="147"/>
      <c r="AG10" s="148">
        <f t="shared" si="5"/>
        <v>294</v>
      </c>
      <c r="AH10" s="148">
        <f t="shared" si="6"/>
        <v>48</v>
      </c>
      <c r="AI10" s="148">
        <f t="shared" si="7"/>
        <v>246</v>
      </c>
    </row>
    <row r="11" spans="1:35" ht="13.5" hidden="1" customHeight="1" x14ac:dyDescent="0.2">
      <c r="A11" s="68">
        <v>1</v>
      </c>
      <c r="B11" s="141" t="s">
        <v>800</v>
      </c>
      <c r="C11" s="68" t="s">
        <v>523</v>
      </c>
      <c r="D11" s="7" t="s">
        <v>846</v>
      </c>
      <c r="E11" s="51" t="s">
        <v>855</v>
      </c>
      <c r="F11" s="45" t="s">
        <v>545</v>
      </c>
      <c r="G11" s="7" t="s">
        <v>719</v>
      </c>
      <c r="H11" s="146">
        <f t="shared" si="0"/>
        <v>0</v>
      </c>
      <c r="I11" s="147">
        <v>0</v>
      </c>
      <c r="J11" s="147">
        <v>0</v>
      </c>
      <c r="K11" s="146">
        <f t="shared" si="1"/>
        <v>15</v>
      </c>
      <c r="L11" s="1247">
        <v>3</v>
      </c>
      <c r="M11" s="1247">
        <v>12</v>
      </c>
      <c r="N11" s="146">
        <f t="shared" si="2"/>
        <v>444</v>
      </c>
      <c r="O11" s="1248">
        <v>61</v>
      </c>
      <c r="P11" s="1247">
        <v>383</v>
      </c>
      <c r="Q11" s="146">
        <f t="shared" si="3"/>
        <v>460</v>
      </c>
      <c r="R11" s="1248">
        <v>57</v>
      </c>
      <c r="S11" s="1248">
        <v>403</v>
      </c>
      <c r="T11" s="148">
        <f t="shared" si="4"/>
        <v>508</v>
      </c>
      <c r="U11" s="1090">
        <v>42</v>
      </c>
      <c r="V11" s="1090">
        <v>466</v>
      </c>
      <c r="W11" s="147"/>
      <c r="X11" s="147"/>
      <c r="Y11" s="147"/>
      <c r="Z11" s="147"/>
      <c r="AA11" s="147"/>
      <c r="AB11" s="147"/>
      <c r="AC11" s="147"/>
      <c r="AD11" s="147"/>
      <c r="AE11" s="147"/>
      <c r="AF11" s="147"/>
      <c r="AG11" s="148">
        <f t="shared" si="5"/>
        <v>1427</v>
      </c>
      <c r="AH11" s="148">
        <f t="shared" si="6"/>
        <v>163</v>
      </c>
      <c r="AI11" s="148">
        <f t="shared" si="7"/>
        <v>1264</v>
      </c>
    </row>
    <row r="12" spans="1:35" ht="39" hidden="1" customHeight="1" x14ac:dyDescent="0.2">
      <c r="A12" s="68">
        <v>1</v>
      </c>
      <c r="B12" s="141" t="s">
        <v>800</v>
      </c>
      <c r="C12" s="68" t="s">
        <v>523</v>
      </c>
      <c r="D12" s="7" t="s">
        <v>846</v>
      </c>
      <c r="E12" s="51" t="s">
        <v>608</v>
      </c>
      <c r="F12" s="45" t="s">
        <v>546</v>
      </c>
      <c r="G12" s="7" t="s">
        <v>719</v>
      </c>
      <c r="H12" s="146">
        <f t="shared" si="0"/>
        <v>0</v>
      </c>
      <c r="I12" s="147">
        <v>0</v>
      </c>
      <c r="J12" s="147">
        <v>0</v>
      </c>
      <c r="K12" s="146">
        <f t="shared" si="1"/>
        <v>0</v>
      </c>
      <c r="L12" s="1247">
        <v>0</v>
      </c>
      <c r="M12" s="1247">
        <v>0</v>
      </c>
      <c r="N12" s="146">
        <f t="shared" si="2"/>
        <v>0</v>
      </c>
      <c r="O12" s="1247">
        <v>0</v>
      </c>
      <c r="P12" s="1247">
        <v>0</v>
      </c>
      <c r="Q12" s="146">
        <f t="shared" si="3"/>
        <v>0</v>
      </c>
      <c r="R12" s="1247">
        <v>0</v>
      </c>
      <c r="S12" s="1247">
        <v>0</v>
      </c>
      <c r="T12" s="148">
        <f t="shared" si="4"/>
        <v>0</v>
      </c>
      <c r="U12" s="1090">
        <v>0</v>
      </c>
      <c r="V12" s="1090">
        <v>0</v>
      </c>
      <c r="W12" s="147"/>
      <c r="X12" s="147"/>
      <c r="Y12" s="147"/>
      <c r="Z12" s="147"/>
      <c r="AA12" s="147"/>
      <c r="AB12" s="147"/>
      <c r="AC12" s="147"/>
      <c r="AD12" s="147"/>
      <c r="AE12" s="147"/>
      <c r="AF12" s="147"/>
      <c r="AG12" s="148">
        <f t="shared" si="5"/>
        <v>0</v>
      </c>
      <c r="AH12" s="148">
        <f t="shared" si="6"/>
        <v>0</v>
      </c>
      <c r="AI12" s="148">
        <f t="shared" si="7"/>
        <v>0</v>
      </c>
    </row>
    <row r="13" spans="1:35" ht="15" hidden="1" customHeight="1" x14ac:dyDescent="0.2">
      <c r="A13" s="68">
        <v>1</v>
      </c>
      <c r="B13" s="141" t="s">
        <v>800</v>
      </c>
      <c r="C13" s="68" t="s">
        <v>523</v>
      </c>
      <c r="D13" s="7" t="s">
        <v>846</v>
      </c>
      <c r="E13" s="51" t="s">
        <v>856</v>
      </c>
      <c r="F13" s="45" t="s">
        <v>547</v>
      </c>
      <c r="G13" s="7" t="s">
        <v>719</v>
      </c>
      <c r="H13" s="146">
        <f t="shared" si="0"/>
        <v>0</v>
      </c>
      <c r="I13" s="147">
        <v>0</v>
      </c>
      <c r="J13" s="147">
        <v>0</v>
      </c>
      <c r="K13" s="146">
        <f t="shared" si="1"/>
        <v>1</v>
      </c>
      <c r="L13" s="1247">
        <v>0</v>
      </c>
      <c r="M13" s="1247">
        <v>1</v>
      </c>
      <c r="N13" s="146">
        <f t="shared" si="2"/>
        <v>11</v>
      </c>
      <c r="O13" s="1247">
        <v>3</v>
      </c>
      <c r="P13" s="1247">
        <v>8</v>
      </c>
      <c r="Q13" s="146">
        <f t="shared" si="3"/>
        <v>10</v>
      </c>
      <c r="R13" s="1247">
        <v>2</v>
      </c>
      <c r="S13" s="1247">
        <v>8</v>
      </c>
      <c r="T13" s="148">
        <f t="shared" si="4"/>
        <v>32</v>
      </c>
      <c r="U13" s="1090">
        <v>3</v>
      </c>
      <c r="V13" s="1090">
        <v>29</v>
      </c>
      <c r="W13" s="147"/>
      <c r="X13" s="147"/>
      <c r="Y13" s="147"/>
      <c r="Z13" s="147"/>
      <c r="AA13" s="147"/>
      <c r="AB13" s="147"/>
      <c r="AC13" s="147"/>
      <c r="AD13" s="147"/>
      <c r="AE13" s="147"/>
      <c r="AF13" s="147"/>
      <c r="AG13" s="148">
        <f t="shared" si="5"/>
        <v>54</v>
      </c>
      <c r="AH13" s="148">
        <f t="shared" si="6"/>
        <v>8</v>
      </c>
      <c r="AI13" s="148">
        <f t="shared" si="7"/>
        <v>46</v>
      </c>
    </row>
    <row r="14" spans="1:35" ht="14.25" hidden="1" customHeight="1" x14ac:dyDescent="0.2">
      <c r="A14" s="68">
        <v>1</v>
      </c>
      <c r="B14" s="141" t="s">
        <v>800</v>
      </c>
      <c r="C14" s="68" t="s">
        <v>523</v>
      </c>
      <c r="D14" s="7" t="s">
        <v>846</v>
      </c>
      <c r="E14" s="51" t="s">
        <v>857</v>
      </c>
      <c r="F14" s="45" t="s">
        <v>548</v>
      </c>
      <c r="G14" s="7" t="s">
        <v>719</v>
      </c>
      <c r="H14" s="146">
        <f t="shared" si="0"/>
        <v>0</v>
      </c>
      <c r="I14" s="147">
        <v>0</v>
      </c>
      <c r="J14" s="147">
        <v>0</v>
      </c>
      <c r="K14" s="146">
        <f t="shared" si="1"/>
        <v>26</v>
      </c>
      <c r="L14" s="1247">
        <v>3</v>
      </c>
      <c r="M14" s="1248">
        <v>23</v>
      </c>
      <c r="N14" s="146">
        <f t="shared" si="2"/>
        <v>272</v>
      </c>
      <c r="O14" s="1248">
        <v>45</v>
      </c>
      <c r="P14" s="1247">
        <v>227</v>
      </c>
      <c r="Q14" s="146">
        <f t="shared" si="3"/>
        <v>184</v>
      </c>
      <c r="R14" s="1248">
        <v>37</v>
      </c>
      <c r="S14" s="1248">
        <v>147</v>
      </c>
      <c r="T14" s="148">
        <f t="shared" si="4"/>
        <v>228</v>
      </c>
      <c r="U14" s="1090">
        <v>40</v>
      </c>
      <c r="V14" s="1090">
        <v>188</v>
      </c>
      <c r="W14" s="147"/>
      <c r="X14" s="147"/>
      <c r="Y14" s="147"/>
      <c r="Z14" s="147"/>
      <c r="AA14" s="147"/>
      <c r="AB14" s="147"/>
      <c r="AC14" s="147"/>
      <c r="AD14" s="147"/>
      <c r="AE14" s="147"/>
      <c r="AF14" s="147"/>
      <c r="AG14" s="148">
        <f t="shared" si="5"/>
        <v>710</v>
      </c>
      <c r="AH14" s="148">
        <f t="shared" si="6"/>
        <v>125</v>
      </c>
      <c r="AI14" s="148">
        <f t="shared" si="7"/>
        <v>585</v>
      </c>
    </row>
    <row r="15" spans="1:35" ht="15" hidden="1" customHeight="1" x14ac:dyDescent="0.2">
      <c r="A15" s="68">
        <v>1</v>
      </c>
      <c r="B15" s="141" t="s">
        <v>800</v>
      </c>
      <c r="C15" s="68" t="s">
        <v>523</v>
      </c>
      <c r="D15" s="7" t="s">
        <v>846</v>
      </c>
      <c r="E15" s="51" t="s">
        <v>858</v>
      </c>
      <c r="F15" s="45" t="s">
        <v>549</v>
      </c>
      <c r="G15" s="7" t="s">
        <v>719</v>
      </c>
      <c r="H15" s="146">
        <f t="shared" si="0"/>
        <v>0</v>
      </c>
      <c r="I15" s="147">
        <v>0</v>
      </c>
      <c r="J15" s="147">
        <v>0</v>
      </c>
      <c r="K15" s="146">
        <f t="shared" si="1"/>
        <v>145</v>
      </c>
      <c r="L15" s="1248">
        <v>33</v>
      </c>
      <c r="M15" s="1247">
        <v>112</v>
      </c>
      <c r="N15" s="146">
        <f t="shared" si="2"/>
        <v>2159</v>
      </c>
      <c r="O15" s="1248">
        <v>226</v>
      </c>
      <c r="P15" s="1248">
        <v>1933</v>
      </c>
      <c r="Q15" s="146">
        <f t="shared" si="3"/>
        <v>2273</v>
      </c>
      <c r="R15" s="1248">
        <v>198</v>
      </c>
      <c r="S15" s="1248">
        <v>2075</v>
      </c>
      <c r="T15" s="148">
        <f t="shared" si="4"/>
        <v>2383</v>
      </c>
      <c r="U15" s="1090">
        <v>139</v>
      </c>
      <c r="V15" s="1090">
        <v>2244</v>
      </c>
      <c r="W15" s="147"/>
      <c r="X15" s="147"/>
      <c r="Y15" s="147"/>
      <c r="Z15" s="147"/>
      <c r="AA15" s="147"/>
      <c r="AB15" s="147"/>
      <c r="AC15" s="147"/>
      <c r="AD15" s="147"/>
      <c r="AE15" s="147"/>
      <c r="AF15" s="147"/>
      <c r="AG15" s="148">
        <f t="shared" si="5"/>
        <v>6960</v>
      </c>
      <c r="AH15" s="148">
        <f t="shared" si="6"/>
        <v>596</v>
      </c>
      <c r="AI15" s="148">
        <f t="shared" si="7"/>
        <v>6364</v>
      </c>
    </row>
    <row r="16" spans="1:35" ht="39" hidden="1" customHeight="1" x14ac:dyDescent="0.2">
      <c r="A16" s="68">
        <v>1</v>
      </c>
      <c r="B16" s="141" t="s">
        <v>800</v>
      </c>
      <c r="C16" s="68" t="s">
        <v>523</v>
      </c>
      <c r="D16" s="7" t="s">
        <v>846</v>
      </c>
      <c r="E16" s="51" t="s">
        <v>860</v>
      </c>
      <c r="F16" s="45" t="s">
        <v>553</v>
      </c>
      <c r="G16" s="7" t="s">
        <v>719</v>
      </c>
      <c r="H16" s="146">
        <f t="shared" si="0"/>
        <v>0</v>
      </c>
      <c r="I16" s="147">
        <v>0</v>
      </c>
      <c r="J16" s="147">
        <v>0</v>
      </c>
      <c r="K16" s="146">
        <f t="shared" ref="K16:K23" si="8">L16+M16</f>
        <v>14</v>
      </c>
      <c r="L16" s="1247">
        <v>2</v>
      </c>
      <c r="M16" s="1247">
        <v>12</v>
      </c>
      <c r="N16" s="146">
        <f t="shared" si="2"/>
        <v>268</v>
      </c>
      <c r="O16" s="1248">
        <v>24</v>
      </c>
      <c r="P16" s="1248">
        <v>244</v>
      </c>
      <c r="Q16" s="146">
        <f t="shared" si="3"/>
        <v>445</v>
      </c>
      <c r="R16" s="1248">
        <v>55</v>
      </c>
      <c r="S16" s="1248">
        <v>390</v>
      </c>
      <c r="T16" s="148">
        <f t="shared" si="4"/>
        <v>546</v>
      </c>
      <c r="U16" s="68">
        <v>32</v>
      </c>
      <c r="V16" s="68">
        <v>514</v>
      </c>
      <c r="W16" s="147"/>
      <c r="X16" s="147"/>
      <c r="Y16" s="147"/>
      <c r="Z16" s="147"/>
      <c r="AA16" s="147"/>
      <c r="AB16" s="147"/>
      <c r="AC16" s="147"/>
      <c r="AD16" s="147"/>
      <c r="AE16" s="147"/>
      <c r="AF16" s="147"/>
      <c r="AG16" s="148">
        <f t="shared" si="5"/>
        <v>1273</v>
      </c>
      <c r="AH16" s="148">
        <f t="shared" ref="AH16:AI23" si="9">L16+O16+R16+U16</f>
        <v>113</v>
      </c>
      <c r="AI16" s="148">
        <f t="shared" si="9"/>
        <v>1160</v>
      </c>
    </row>
    <row r="17" spans="1:35" ht="14.25" hidden="1" customHeight="1" x14ac:dyDescent="0.2">
      <c r="A17" s="68">
        <v>1</v>
      </c>
      <c r="B17" s="141" t="s">
        <v>800</v>
      </c>
      <c r="C17" s="68" t="s">
        <v>523</v>
      </c>
      <c r="D17" s="7" t="s">
        <v>846</v>
      </c>
      <c r="E17" s="51" t="s">
        <v>861</v>
      </c>
      <c r="F17" s="45" t="s">
        <v>554</v>
      </c>
      <c r="G17" s="7" t="s">
        <v>719</v>
      </c>
      <c r="H17" s="146">
        <f t="shared" si="0"/>
        <v>0</v>
      </c>
      <c r="I17" s="147">
        <v>0</v>
      </c>
      <c r="J17" s="147">
        <v>0</v>
      </c>
      <c r="K17" s="146">
        <f t="shared" si="8"/>
        <v>3</v>
      </c>
      <c r="L17" s="1247">
        <v>1</v>
      </c>
      <c r="M17" s="1247">
        <v>2</v>
      </c>
      <c r="N17" s="146">
        <f t="shared" si="2"/>
        <v>42</v>
      </c>
      <c r="O17" s="1247">
        <v>7</v>
      </c>
      <c r="P17" s="1248">
        <v>35</v>
      </c>
      <c r="Q17" s="146">
        <f t="shared" si="3"/>
        <v>45</v>
      </c>
      <c r="R17" s="1248">
        <v>5</v>
      </c>
      <c r="S17" s="1248">
        <v>40</v>
      </c>
      <c r="T17" s="148">
        <f t="shared" si="4"/>
        <v>70</v>
      </c>
      <c r="U17" s="1090">
        <v>4</v>
      </c>
      <c r="V17" s="1090">
        <v>66</v>
      </c>
      <c r="W17" s="147"/>
      <c r="X17" s="147"/>
      <c r="Y17" s="147"/>
      <c r="Z17" s="147"/>
      <c r="AA17" s="147"/>
      <c r="AB17" s="147"/>
      <c r="AC17" s="147"/>
      <c r="AD17" s="147"/>
      <c r="AE17" s="147"/>
      <c r="AF17" s="147"/>
      <c r="AG17" s="148">
        <f t="shared" si="5"/>
        <v>160</v>
      </c>
      <c r="AH17" s="148">
        <f t="shared" si="9"/>
        <v>17</v>
      </c>
      <c r="AI17" s="148">
        <f t="shared" si="9"/>
        <v>143</v>
      </c>
    </row>
    <row r="18" spans="1:35" ht="25.5" hidden="1" customHeight="1" x14ac:dyDescent="0.2">
      <c r="A18" s="68">
        <v>1</v>
      </c>
      <c r="B18" s="141" t="s">
        <v>800</v>
      </c>
      <c r="C18" s="68" t="s">
        <v>523</v>
      </c>
      <c r="D18" s="7" t="s">
        <v>846</v>
      </c>
      <c r="E18" s="51" t="s">
        <v>862</v>
      </c>
      <c r="F18" s="45" t="s">
        <v>555</v>
      </c>
      <c r="G18" s="7" t="s">
        <v>719</v>
      </c>
      <c r="H18" s="146">
        <f t="shared" si="0"/>
        <v>0</v>
      </c>
      <c r="I18" s="147">
        <v>0</v>
      </c>
      <c r="J18" s="147">
        <v>0</v>
      </c>
      <c r="K18" s="146">
        <f t="shared" si="8"/>
        <v>9</v>
      </c>
      <c r="L18" s="1247">
        <v>2</v>
      </c>
      <c r="M18" s="1247">
        <v>7</v>
      </c>
      <c r="N18" s="146">
        <f t="shared" si="2"/>
        <v>85</v>
      </c>
      <c r="O18" s="1247">
        <v>29</v>
      </c>
      <c r="P18" s="1248">
        <v>56</v>
      </c>
      <c r="Q18" s="146">
        <f t="shared" si="3"/>
        <v>63</v>
      </c>
      <c r="R18" s="1248">
        <v>15</v>
      </c>
      <c r="S18" s="1248">
        <v>48</v>
      </c>
      <c r="T18" s="148">
        <f t="shared" si="4"/>
        <v>71</v>
      </c>
      <c r="U18" s="1090">
        <v>13</v>
      </c>
      <c r="V18" s="1090">
        <v>58</v>
      </c>
      <c r="W18" s="147"/>
      <c r="X18" s="147"/>
      <c r="Y18" s="147"/>
      <c r="Z18" s="147"/>
      <c r="AA18" s="147"/>
      <c r="AB18" s="147"/>
      <c r="AC18" s="147"/>
      <c r="AD18" s="147"/>
      <c r="AE18" s="147"/>
      <c r="AF18" s="147"/>
      <c r="AG18" s="148">
        <f t="shared" si="5"/>
        <v>228</v>
      </c>
      <c r="AH18" s="148">
        <f t="shared" si="9"/>
        <v>59</v>
      </c>
      <c r="AI18" s="148">
        <f t="shared" si="9"/>
        <v>169</v>
      </c>
    </row>
    <row r="19" spans="1:35" ht="26.25" hidden="1" customHeight="1" x14ac:dyDescent="0.2">
      <c r="A19" s="68">
        <v>1</v>
      </c>
      <c r="B19" s="141" t="s">
        <v>800</v>
      </c>
      <c r="C19" s="68" t="s">
        <v>523</v>
      </c>
      <c r="D19" s="7" t="s">
        <v>846</v>
      </c>
      <c r="E19" s="51" t="s">
        <v>638</v>
      </c>
      <c r="F19" s="45" t="s">
        <v>556</v>
      </c>
      <c r="G19" s="7" t="s">
        <v>719</v>
      </c>
      <c r="H19" s="146">
        <f t="shared" si="0"/>
        <v>0</v>
      </c>
      <c r="I19" s="147">
        <v>0</v>
      </c>
      <c r="J19" s="147">
        <v>0</v>
      </c>
      <c r="K19" s="146">
        <f t="shared" si="8"/>
        <v>0</v>
      </c>
      <c r="L19" s="1247">
        <v>0</v>
      </c>
      <c r="M19" s="1247">
        <v>0</v>
      </c>
      <c r="N19" s="146">
        <f t="shared" si="2"/>
        <v>0</v>
      </c>
      <c r="O19" s="1247">
        <v>0</v>
      </c>
      <c r="P19" s="1247">
        <v>0</v>
      </c>
      <c r="Q19" s="146">
        <f t="shared" si="3"/>
        <v>0</v>
      </c>
      <c r="R19" s="1247">
        <v>0</v>
      </c>
      <c r="S19" s="1247">
        <v>0</v>
      </c>
      <c r="T19" s="148">
        <f t="shared" si="4"/>
        <v>0</v>
      </c>
      <c r="U19" s="1090">
        <v>0</v>
      </c>
      <c r="V19" s="1090">
        <v>0</v>
      </c>
      <c r="W19" s="147"/>
      <c r="X19" s="147"/>
      <c r="Y19" s="147"/>
      <c r="Z19" s="147"/>
      <c r="AA19" s="147"/>
      <c r="AB19" s="147"/>
      <c r="AC19" s="147"/>
      <c r="AD19" s="147"/>
      <c r="AE19" s="147"/>
      <c r="AF19" s="147"/>
      <c r="AG19" s="148">
        <f t="shared" si="5"/>
        <v>0</v>
      </c>
      <c r="AH19" s="148">
        <f t="shared" si="9"/>
        <v>0</v>
      </c>
      <c r="AI19" s="148">
        <f t="shared" si="9"/>
        <v>0</v>
      </c>
    </row>
    <row r="20" spans="1:35" ht="15" hidden="1" customHeight="1" x14ac:dyDescent="0.2">
      <c r="A20" s="68">
        <v>1</v>
      </c>
      <c r="B20" s="141" t="s">
        <v>800</v>
      </c>
      <c r="C20" s="68" t="s">
        <v>523</v>
      </c>
      <c r="D20" s="7" t="s">
        <v>846</v>
      </c>
      <c r="E20" s="51" t="s">
        <v>639</v>
      </c>
      <c r="F20" s="45" t="s">
        <v>557</v>
      </c>
      <c r="G20" s="7" t="s">
        <v>719</v>
      </c>
      <c r="H20" s="146">
        <f t="shared" si="0"/>
        <v>0</v>
      </c>
      <c r="I20" s="147">
        <v>0</v>
      </c>
      <c r="J20" s="147">
        <v>0</v>
      </c>
      <c r="K20" s="146">
        <f t="shared" si="8"/>
        <v>80</v>
      </c>
      <c r="L20" s="1247">
        <v>13</v>
      </c>
      <c r="M20" s="1248">
        <v>67</v>
      </c>
      <c r="N20" s="146">
        <f t="shared" si="2"/>
        <v>1318</v>
      </c>
      <c r="O20" s="1248">
        <v>152</v>
      </c>
      <c r="P20" s="1248">
        <v>1166</v>
      </c>
      <c r="Q20" s="146">
        <f t="shared" si="3"/>
        <v>1113</v>
      </c>
      <c r="R20" s="1248">
        <v>95</v>
      </c>
      <c r="S20" s="1248">
        <v>1018</v>
      </c>
      <c r="T20" s="148">
        <f t="shared" si="4"/>
        <v>1159</v>
      </c>
      <c r="U20" s="1090">
        <v>75</v>
      </c>
      <c r="V20" s="1090">
        <v>1084</v>
      </c>
      <c r="W20" s="147"/>
      <c r="X20" s="147"/>
      <c r="Y20" s="147"/>
      <c r="Z20" s="147"/>
      <c r="AA20" s="147"/>
      <c r="AB20" s="147"/>
      <c r="AC20" s="147"/>
      <c r="AD20" s="147"/>
      <c r="AE20" s="147"/>
      <c r="AF20" s="147"/>
      <c r="AG20" s="148">
        <f t="shared" si="5"/>
        <v>3670</v>
      </c>
      <c r="AH20" s="148">
        <f t="shared" si="9"/>
        <v>335</v>
      </c>
      <c r="AI20" s="148">
        <f t="shared" si="9"/>
        <v>3335</v>
      </c>
    </row>
    <row r="21" spans="1:35" ht="52.5" customHeight="1" x14ac:dyDescent="0.2">
      <c r="A21" s="68">
        <v>1</v>
      </c>
      <c r="B21" s="141" t="s">
        <v>800</v>
      </c>
      <c r="C21" s="68" t="s">
        <v>523</v>
      </c>
      <c r="D21" s="7" t="s">
        <v>846</v>
      </c>
      <c r="E21" s="51" t="s">
        <v>863</v>
      </c>
      <c r="F21" s="45" t="s">
        <v>867</v>
      </c>
      <c r="G21" s="7" t="s">
        <v>719</v>
      </c>
      <c r="H21" s="146">
        <f t="shared" si="0"/>
        <v>0</v>
      </c>
      <c r="I21" s="147"/>
      <c r="J21" s="147"/>
      <c r="K21" s="1268">
        <f t="shared" si="8"/>
        <v>9</v>
      </c>
      <c r="L21" s="1247">
        <v>2</v>
      </c>
      <c r="M21" s="1247">
        <v>7</v>
      </c>
      <c r="N21" s="146">
        <v>19</v>
      </c>
      <c r="O21" s="147"/>
      <c r="P21" s="147"/>
      <c r="Q21" s="853">
        <v>94</v>
      </c>
      <c r="R21" s="148"/>
      <c r="S21" s="148"/>
      <c r="T21" s="1267">
        <f>AG21-Q21-N21-K21-H21</f>
        <v>124</v>
      </c>
      <c r="U21" s="148">
        <v>181</v>
      </c>
      <c r="V21" s="148">
        <v>2441</v>
      </c>
      <c r="W21" s="147"/>
      <c r="X21" s="147"/>
      <c r="Y21" s="147"/>
      <c r="Z21" s="147"/>
      <c r="AA21" s="147"/>
      <c r="AB21" s="147"/>
      <c r="AC21" s="147"/>
      <c r="AD21" s="147"/>
      <c r="AE21" s="147"/>
      <c r="AF21" s="147"/>
      <c r="AG21" s="148">
        <v>246</v>
      </c>
      <c r="AH21" s="148">
        <f t="shared" si="9"/>
        <v>183</v>
      </c>
      <c r="AI21" s="148">
        <f t="shared" si="9"/>
        <v>2448</v>
      </c>
    </row>
    <row r="22" spans="1:35" ht="41.25" customHeight="1" x14ac:dyDescent="0.2">
      <c r="A22" s="68">
        <v>1</v>
      </c>
      <c r="B22" s="141" t="s">
        <v>800</v>
      </c>
      <c r="C22" s="68" t="s">
        <v>523</v>
      </c>
      <c r="D22" s="7" t="s">
        <v>846</v>
      </c>
      <c r="E22" s="51" t="s">
        <v>864</v>
      </c>
      <c r="F22" s="45" t="s">
        <v>868</v>
      </c>
      <c r="G22" s="7" t="s">
        <v>719</v>
      </c>
      <c r="H22" s="146">
        <f t="shared" si="0"/>
        <v>0</v>
      </c>
      <c r="I22" s="147"/>
      <c r="J22" s="147"/>
      <c r="K22" s="146">
        <f t="shared" si="8"/>
        <v>0</v>
      </c>
      <c r="L22" s="1247">
        <v>0</v>
      </c>
      <c r="M22" s="1247">
        <v>0</v>
      </c>
      <c r="N22" s="146">
        <v>3</v>
      </c>
      <c r="O22" s="147"/>
      <c r="P22" s="147"/>
      <c r="Q22" s="853">
        <v>110</v>
      </c>
      <c r="R22" s="148"/>
      <c r="S22" s="148"/>
      <c r="T22" s="148">
        <f t="shared" ref="T22:T24" si="10">AG22-Q22-N22-K22-H22</f>
        <v>133</v>
      </c>
      <c r="U22" s="148">
        <v>10</v>
      </c>
      <c r="V22" s="148">
        <v>88</v>
      </c>
      <c r="W22" s="147"/>
      <c r="X22" s="147"/>
      <c r="Y22" s="147"/>
      <c r="Z22" s="147"/>
      <c r="AA22" s="147"/>
      <c r="AB22" s="147"/>
      <c r="AC22" s="147"/>
      <c r="AD22" s="147"/>
      <c r="AE22" s="147"/>
      <c r="AF22" s="147"/>
      <c r="AG22" s="148">
        <v>246</v>
      </c>
      <c r="AH22" s="148">
        <f t="shared" si="9"/>
        <v>10</v>
      </c>
      <c r="AI22" s="148">
        <f t="shared" si="9"/>
        <v>88</v>
      </c>
    </row>
    <row r="23" spans="1:35" ht="40.5" customHeight="1" x14ac:dyDescent="0.2">
      <c r="A23" s="68">
        <v>1</v>
      </c>
      <c r="B23" s="141" t="s">
        <v>800</v>
      </c>
      <c r="C23" s="68" t="s">
        <v>523</v>
      </c>
      <c r="D23" s="7" t="s">
        <v>846</v>
      </c>
      <c r="E23" s="51" t="s">
        <v>865</v>
      </c>
      <c r="F23" s="45" t="s">
        <v>869</v>
      </c>
      <c r="G23" s="7" t="s">
        <v>719</v>
      </c>
      <c r="H23" s="146">
        <f t="shared" si="0"/>
        <v>0</v>
      </c>
      <c r="I23" s="147"/>
      <c r="J23" s="147"/>
      <c r="K23" s="1268">
        <f t="shared" si="8"/>
        <v>80</v>
      </c>
      <c r="L23" s="1247">
        <v>13</v>
      </c>
      <c r="M23" s="1248">
        <v>67</v>
      </c>
      <c r="N23" s="146">
        <v>9</v>
      </c>
      <c r="O23" s="147"/>
      <c r="P23" s="147"/>
      <c r="Q23" s="853">
        <v>104</v>
      </c>
      <c r="R23" s="148"/>
      <c r="S23" s="148"/>
      <c r="T23" s="148">
        <f t="shared" si="10"/>
        <v>53</v>
      </c>
      <c r="U23" s="148">
        <v>42</v>
      </c>
      <c r="V23" s="148">
        <v>466</v>
      </c>
      <c r="W23" s="147"/>
      <c r="X23" s="147"/>
      <c r="Y23" s="147"/>
      <c r="Z23" s="147"/>
      <c r="AA23" s="147"/>
      <c r="AB23" s="147"/>
      <c r="AC23" s="147"/>
      <c r="AD23" s="147"/>
      <c r="AE23" s="147"/>
      <c r="AF23" s="147"/>
      <c r="AG23" s="148">
        <v>246</v>
      </c>
      <c r="AH23" s="148">
        <f t="shared" si="9"/>
        <v>55</v>
      </c>
      <c r="AI23" s="148">
        <f t="shared" si="9"/>
        <v>533</v>
      </c>
    </row>
    <row r="24" spans="1:35" ht="51.75" hidden="1" customHeight="1" x14ac:dyDescent="0.2">
      <c r="A24" s="68">
        <v>1</v>
      </c>
      <c r="B24" s="141" t="s">
        <v>800</v>
      </c>
      <c r="C24" s="68" t="s">
        <v>523</v>
      </c>
      <c r="D24" s="7" t="s">
        <v>846</v>
      </c>
      <c r="E24" s="51" t="s">
        <v>866</v>
      </c>
      <c r="F24" s="45" t="s">
        <v>870</v>
      </c>
      <c r="G24" s="7" t="s">
        <v>719</v>
      </c>
      <c r="H24" s="146">
        <f t="shared" si="0"/>
        <v>0</v>
      </c>
      <c r="I24" s="147"/>
      <c r="J24" s="147"/>
      <c r="K24" s="146">
        <f t="shared" si="1"/>
        <v>0</v>
      </c>
      <c r="L24" s="147"/>
      <c r="M24" s="147"/>
      <c r="N24" s="146">
        <v>0</v>
      </c>
      <c r="O24" s="147"/>
      <c r="P24" s="147"/>
      <c r="Q24" s="853">
        <v>0</v>
      </c>
      <c r="R24" s="148"/>
      <c r="S24" s="148"/>
      <c r="T24" s="148">
        <f t="shared" si="10"/>
        <v>1</v>
      </c>
      <c r="U24" s="148">
        <v>0</v>
      </c>
      <c r="V24" s="148">
        <v>0</v>
      </c>
      <c r="W24" s="147"/>
      <c r="X24" s="147"/>
      <c r="Y24" s="147"/>
      <c r="Z24" s="147"/>
      <c r="AA24" s="147"/>
      <c r="AB24" s="147"/>
      <c r="AC24" s="147"/>
      <c r="AD24" s="147"/>
      <c r="AE24" s="147"/>
      <c r="AF24" s="147"/>
      <c r="AG24" s="148">
        <v>1</v>
      </c>
      <c r="AH24" s="148">
        <f t="shared" ref="AH24" si="11">L24+O24+R24+U24</f>
        <v>0</v>
      </c>
      <c r="AI24" s="148">
        <f t="shared" si="7"/>
        <v>0</v>
      </c>
    </row>
    <row r="25" spans="1:35" ht="14.25" hidden="1" customHeight="1" thickBot="1" x14ac:dyDescent="0.25">
      <c r="A25" s="266">
        <v>1</v>
      </c>
      <c r="B25" s="267" t="s">
        <v>800</v>
      </c>
      <c r="C25" s="266" t="s">
        <v>523</v>
      </c>
      <c r="D25" s="268" t="s">
        <v>846</v>
      </c>
      <c r="E25" s="269"/>
      <c r="F25" s="270" t="s">
        <v>871</v>
      </c>
      <c r="G25" s="268" t="s">
        <v>719</v>
      </c>
      <c r="H25" s="271">
        <f t="shared" si="0"/>
        <v>0</v>
      </c>
      <c r="I25" s="272">
        <v>0</v>
      </c>
      <c r="J25" s="272">
        <v>0</v>
      </c>
      <c r="K25" s="271">
        <f t="shared" si="1"/>
        <v>173</v>
      </c>
      <c r="L25" s="271">
        <v>36</v>
      </c>
      <c r="M25" s="271">
        <v>137</v>
      </c>
      <c r="N25" s="271">
        <f>O25+P25</f>
        <v>2448</v>
      </c>
      <c r="O25" s="271">
        <v>276</v>
      </c>
      <c r="P25" s="271">
        <v>2172</v>
      </c>
      <c r="Q25" s="271">
        <f>R25+S25</f>
        <v>2468</v>
      </c>
      <c r="R25" s="271">
        <v>237</v>
      </c>
      <c r="S25" s="271">
        <v>2231</v>
      </c>
      <c r="T25" s="271">
        <f>U25+V25</f>
        <v>2646</v>
      </c>
      <c r="U25" s="271">
        <v>183</v>
      </c>
      <c r="V25" s="271">
        <v>2463</v>
      </c>
      <c r="W25" s="271"/>
      <c r="X25" s="271"/>
      <c r="Y25" s="271"/>
      <c r="Z25" s="271"/>
      <c r="AA25" s="271"/>
      <c r="AB25" s="271"/>
      <c r="AC25" s="271"/>
      <c r="AD25" s="271"/>
      <c r="AE25" s="271"/>
      <c r="AF25" s="271"/>
      <c r="AG25" s="271">
        <f>SUM(AH25:AI25)</f>
        <v>7735</v>
      </c>
      <c r="AH25" s="272">
        <f>L25+O25+R25+U25</f>
        <v>732</v>
      </c>
      <c r="AI25" s="272">
        <f>M25+P25+S25+V25</f>
        <v>7003</v>
      </c>
    </row>
    <row r="26" spans="1:35" ht="15" hidden="1" customHeight="1" x14ac:dyDescent="0.2">
      <c r="A26" s="261">
        <v>1</v>
      </c>
      <c r="B26" s="213" t="s">
        <v>800</v>
      </c>
      <c r="C26" s="213" t="s">
        <v>524</v>
      </c>
      <c r="D26" s="213" t="s">
        <v>710</v>
      </c>
      <c r="E26" s="202" t="s">
        <v>607</v>
      </c>
      <c r="F26" s="262" t="s">
        <v>539</v>
      </c>
      <c r="G26" s="202" t="s">
        <v>719</v>
      </c>
      <c r="H26" s="263">
        <f t="shared" si="0"/>
        <v>0</v>
      </c>
      <c r="I26" s="264">
        <v>0</v>
      </c>
      <c r="J26" s="264">
        <v>0</v>
      </c>
      <c r="K26" s="263">
        <f t="shared" si="1"/>
        <v>8</v>
      </c>
      <c r="L26" s="1248">
        <v>0</v>
      </c>
      <c r="M26" s="1248">
        <v>8</v>
      </c>
      <c r="N26" s="263">
        <f t="shared" ref="N26:N41" si="12">O26+P26</f>
        <v>1720</v>
      </c>
      <c r="O26" s="1248">
        <v>753</v>
      </c>
      <c r="P26" s="1248">
        <v>967</v>
      </c>
      <c r="Q26" s="263">
        <f t="shared" si="3"/>
        <v>1797</v>
      </c>
      <c r="R26" s="1248">
        <v>664</v>
      </c>
      <c r="S26" s="1248">
        <v>1133</v>
      </c>
      <c r="T26" s="265">
        <f>U26+V26</f>
        <v>1787</v>
      </c>
      <c r="U26" s="1090">
        <v>645</v>
      </c>
      <c r="V26" s="1090">
        <v>1142</v>
      </c>
      <c r="W26" s="264"/>
      <c r="X26" s="264"/>
      <c r="Y26" s="264"/>
      <c r="Z26" s="264"/>
      <c r="AA26" s="264"/>
      <c r="AB26" s="264"/>
      <c r="AC26" s="264"/>
      <c r="AD26" s="264"/>
      <c r="AE26" s="264"/>
      <c r="AF26" s="264"/>
      <c r="AG26" s="265">
        <f>H26+K26+N26+Q26+T26</f>
        <v>5312</v>
      </c>
      <c r="AH26" s="265">
        <f>L26+O26+R26+V26</f>
        <v>2559</v>
      </c>
      <c r="AI26" s="265">
        <f>M26+P26+S26+V26</f>
        <v>3250</v>
      </c>
    </row>
    <row r="27" spans="1:35" ht="13.5" hidden="1" customHeight="1" x14ac:dyDescent="0.2">
      <c r="A27" s="68">
        <v>1</v>
      </c>
      <c r="B27" s="141" t="s">
        <v>800</v>
      </c>
      <c r="C27" s="141" t="s">
        <v>524</v>
      </c>
      <c r="D27" s="141" t="s">
        <v>710</v>
      </c>
      <c r="E27" s="50" t="s">
        <v>611</v>
      </c>
      <c r="F27" s="45" t="s">
        <v>540</v>
      </c>
      <c r="G27" s="7" t="s">
        <v>719</v>
      </c>
      <c r="H27" s="146">
        <f t="shared" si="0"/>
        <v>0</v>
      </c>
      <c r="I27" s="147">
        <v>0</v>
      </c>
      <c r="J27" s="147">
        <v>0</v>
      </c>
      <c r="K27" s="146">
        <f t="shared" si="1"/>
        <v>3</v>
      </c>
      <c r="L27" s="1248">
        <v>0</v>
      </c>
      <c r="M27" s="1248">
        <v>3</v>
      </c>
      <c r="N27" s="146">
        <f t="shared" si="12"/>
        <v>301</v>
      </c>
      <c r="O27" s="1248">
        <v>113</v>
      </c>
      <c r="P27" s="1248">
        <v>188</v>
      </c>
      <c r="Q27" s="146">
        <f t="shared" si="3"/>
        <v>351</v>
      </c>
      <c r="R27" s="1248">
        <v>113</v>
      </c>
      <c r="S27" s="1248">
        <v>238</v>
      </c>
      <c r="T27" s="265">
        <f t="shared" ref="T27:T41" si="13">U27+V27</f>
        <v>315</v>
      </c>
      <c r="U27" s="1090">
        <v>89</v>
      </c>
      <c r="V27" s="1090">
        <v>226</v>
      </c>
      <c r="W27" s="147"/>
      <c r="X27" s="147"/>
      <c r="Y27" s="147"/>
      <c r="Z27" s="147"/>
      <c r="AA27" s="147"/>
      <c r="AB27" s="147"/>
      <c r="AC27" s="147"/>
      <c r="AD27" s="147"/>
      <c r="AE27" s="147"/>
      <c r="AF27" s="147"/>
      <c r="AG27" s="265">
        <f t="shared" ref="AG27:AG41" si="14">H27+K27+N27+Q27+T27</f>
        <v>970</v>
      </c>
      <c r="AH27" s="265">
        <f t="shared" ref="AH27:AH45" si="15">L27+O27+R27+V27</f>
        <v>452</v>
      </c>
      <c r="AI27" s="265">
        <f t="shared" ref="AI27:AI45" si="16">M27+P27+S27+V27</f>
        <v>655</v>
      </c>
    </row>
    <row r="28" spans="1:35" ht="15" hidden="1" customHeight="1" x14ac:dyDescent="0.2">
      <c r="A28" s="68">
        <v>1</v>
      </c>
      <c r="B28" s="141" t="s">
        <v>800</v>
      </c>
      <c r="C28" s="141" t="s">
        <v>524</v>
      </c>
      <c r="D28" s="141" t="s">
        <v>710</v>
      </c>
      <c r="E28" s="51" t="s">
        <v>612</v>
      </c>
      <c r="F28" s="45" t="s">
        <v>541</v>
      </c>
      <c r="G28" s="7" t="s">
        <v>719</v>
      </c>
      <c r="H28" s="146">
        <f t="shared" si="0"/>
        <v>0</v>
      </c>
      <c r="I28" s="147">
        <v>0</v>
      </c>
      <c r="J28" s="147">
        <v>0</v>
      </c>
      <c r="K28" s="146">
        <f t="shared" si="1"/>
        <v>14</v>
      </c>
      <c r="L28" s="1247">
        <v>4</v>
      </c>
      <c r="M28" s="1247">
        <v>10</v>
      </c>
      <c r="N28" s="146">
        <f t="shared" si="12"/>
        <v>1014</v>
      </c>
      <c r="O28" s="1248">
        <v>351</v>
      </c>
      <c r="P28" s="1248">
        <v>663</v>
      </c>
      <c r="Q28" s="146">
        <f t="shared" si="3"/>
        <v>1393</v>
      </c>
      <c r="R28" s="1248">
        <v>518</v>
      </c>
      <c r="S28" s="1248">
        <v>875</v>
      </c>
      <c r="T28" s="265">
        <f t="shared" si="13"/>
        <v>1408</v>
      </c>
      <c r="U28" s="1090">
        <v>516</v>
      </c>
      <c r="V28" s="1090">
        <v>892</v>
      </c>
      <c r="W28" s="147"/>
      <c r="X28" s="147"/>
      <c r="Y28" s="147"/>
      <c r="Z28" s="147"/>
      <c r="AA28" s="147"/>
      <c r="AB28" s="147"/>
      <c r="AC28" s="147"/>
      <c r="AD28" s="147"/>
      <c r="AE28" s="147"/>
      <c r="AF28" s="147"/>
      <c r="AG28" s="265">
        <f t="shared" si="14"/>
        <v>3829</v>
      </c>
      <c r="AH28" s="265">
        <f t="shared" si="15"/>
        <v>1765</v>
      </c>
      <c r="AI28" s="265">
        <f t="shared" si="16"/>
        <v>2440</v>
      </c>
    </row>
    <row r="29" spans="1:35" ht="27.75" hidden="1" customHeight="1" x14ac:dyDescent="0.2">
      <c r="A29" s="68">
        <v>1</v>
      </c>
      <c r="B29" s="141" t="s">
        <v>800</v>
      </c>
      <c r="C29" s="141" t="s">
        <v>524</v>
      </c>
      <c r="D29" s="141" t="s">
        <v>710</v>
      </c>
      <c r="E29" s="51" t="s">
        <v>570</v>
      </c>
      <c r="F29" s="45" t="s">
        <v>542</v>
      </c>
      <c r="G29" s="7" t="s">
        <v>719</v>
      </c>
      <c r="H29" s="146">
        <f t="shared" si="0"/>
        <v>0</v>
      </c>
      <c r="I29" s="147">
        <v>0</v>
      </c>
      <c r="J29" s="147">
        <v>0</v>
      </c>
      <c r="K29" s="146">
        <f t="shared" si="1"/>
        <v>1</v>
      </c>
      <c r="L29" s="1247">
        <v>0</v>
      </c>
      <c r="M29" s="1247">
        <v>1</v>
      </c>
      <c r="N29" s="146">
        <f t="shared" si="12"/>
        <v>614</v>
      </c>
      <c r="O29" s="1248">
        <v>196</v>
      </c>
      <c r="P29" s="1248">
        <v>418</v>
      </c>
      <c r="Q29" s="853">
        <f t="shared" si="3"/>
        <v>761</v>
      </c>
      <c r="R29" s="1248">
        <v>231</v>
      </c>
      <c r="S29" s="1248">
        <v>530</v>
      </c>
      <c r="T29" s="265">
        <f t="shared" si="13"/>
        <v>905</v>
      </c>
      <c r="U29" s="1090">
        <v>280</v>
      </c>
      <c r="V29" s="1090">
        <v>625</v>
      </c>
      <c r="W29" s="147"/>
      <c r="X29" s="147"/>
      <c r="Y29" s="147"/>
      <c r="Z29" s="147"/>
      <c r="AA29" s="147"/>
      <c r="AB29" s="147"/>
      <c r="AC29" s="147"/>
      <c r="AD29" s="147"/>
      <c r="AE29" s="147"/>
      <c r="AF29" s="147"/>
      <c r="AG29" s="265">
        <f t="shared" si="14"/>
        <v>2281</v>
      </c>
      <c r="AH29" s="265">
        <f t="shared" si="15"/>
        <v>1052</v>
      </c>
      <c r="AI29" s="265">
        <f t="shared" si="16"/>
        <v>1574</v>
      </c>
    </row>
    <row r="30" spans="1:35" ht="14.25" hidden="1" customHeight="1" x14ac:dyDescent="0.2">
      <c r="A30" s="68">
        <v>1</v>
      </c>
      <c r="B30" s="141" t="s">
        <v>800</v>
      </c>
      <c r="C30" s="141" t="s">
        <v>524</v>
      </c>
      <c r="D30" s="141" t="s">
        <v>710</v>
      </c>
      <c r="E30" s="51" t="s">
        <v>613</v>
      </c>
      <c r="F30" s="45" t="s">
        <v>543</v>
      </c>
      <c r="G30" s="7" t="s">
        <v>719</v>
      </c>
      <c r="H30" s="146">
        <f t="shared" si="0"/>
        <v>0</v>
      </c>
      <c r="I30" s="147">
        <v>0</v>
      </c>
      <c r="J30" s="147">
        <v>0</v>
      </c>
      <c r="K30" s="146">
        <f t="shared" si="1"/>
        <v>164</v>
      </c>
      <c r="L30" s="1248">
        <v>34</v>
      </c>
      <c r="M30" s="1247">
        <v>130</v>
      </c>
      <c r="N30" s="146">
        <f t="shared" si="12"/>
        <v>7985</v>
      </c>
      <c r="O30" s="1248">
        <v>3061</v>
      </c>
      <c r="P30" s="1248">
        <v>4924</v>
      </c>
      <c r="Q30" s="853">
        <f t="shared" si="3"/>
        <v>8170</v>
      </c>
      <c r="R30" s="1248">
        <v>2855</v>
      </c>
      <c r="S30" s="1248">
        <v>5315</v>
      </c>
      <c r="T30" s="265">
        <f t="shared" si="13"/>
        <v>9094</v>
      </c>
      <c r="U30" s="1090">
        <v>3047</v>
      </c>
      <c r="V30" s="1090">
        <v>6047</v>
      </c>
      <c r="W30" s="147"/>
      <c r="X30" s="147"/>
      <c r="Y30" s="147"/>
      <c r="Z30" s="147"/>
      <c r="AA30" s="147"/>
      <c r="AB30" s="147"/>
      <c r="AC30" s="147"/>
      <c r="AD30" s="147"/>
      <c r="AE30" s="147"/>
      <c r="AF30" s="147"/>
      <c r="AG30" s="265">
        <f t="shared" si="14"/>
        <v>25413</v>
      </c>
      <c r="AH30" s="265">
        <f t="shared" si="15"/>
        <v>11997</v>
      </c>
      <c r="AI30" s="265">
        <f t="shared" si="16"/>
        <v>16416</v>
      </c>
    </row>
    <row r="31" spans="1:35" ht="15" hidden="1" customHeight="1" x14ac:dyDescent="0.2">
      <c r="A31" s="68">
        <v>1</v>
      </c>
      <c r="B31" s="141" t="s">
        <v>800</v>
      </c>
      <c r="C31" s="141" t="s">
        <v>524</v>
      </c>
      <c r="D31" s="141" t="s">
        <v>710</v>
      </c>
      <c r="E31" s="51" t="s">
        <v>854</v>
      </c>
      <c r="F31" s="45" t="s">
        <v>544</v>
      </c>
      <c r="G31" s="7" t="s">
        <v>719</v>
      </c>
      <c r="H31" s="146">
        <f t="shared" si="0"/>
        <v>0</v>
      </c>
      <c r="I31" s="147">
        <v>0</v>
      </c>
      <c r="J31" s="147">
        <v>0</v>
      </c>
      <c r="K31" s="146">
        <f t="shared" si="1"/>
        <v>26</v>
      </c>
      <c r="L31" s="1248">
        <v>9</v>
      </c>
      <c r="M31" s="1248">
        <v>17</v>
      </c>
      <c r="N31" s="146">
        <f t="shared" si="12"/>
        <v>1388</v>
      </c>
      <c r="O31" s="1248">
        <v>636</v>
      </c>
      <c r="P31" s="1248">
        <v>752</v>
      </c>
      <c r="Q31" s="853">
        <f t="shared" si="3"/>
        <v>1538</v>
      </c>
      <c r="R31" s="1248">
        <v>693</v>
      </c>
      <c r="S31" s="1248">
        <v>845</v>
      </c>
      <c r="T31" s="265">
        <f t="shared" si="13"/>
        <v>1438</v>
      </c>
      <c r="U31" s="1090">
        <v>637</v>
      </c>
      <c r="V31" s="1090">
        <v>801</v>
      </c>
      <c r="W31" s="147"/>
      <c r="X31" s="147"/>
      <c r="Y31" s="147"/>
      <c r="Z31" s="147"/>
      <c r="AA31" s="147"/>
      <c r="AB31" s="147"/>
      <c r="AC31" s="147"/>
      <c r="AD31" s="147"/>
      <c r="AE31" s="147"/>
      <c r="AF31" s="147"/>
      <c r="AG31" s="265">
        <f t="shared" si="14"/>
        <v>4390</v>
      </c>
      <c r="AH31" s="265">
        <f t="shared" si="15"/>
        <v>2139</v>
      </c>
      <c r="AI31" s="265">
        <f t="shared" si="16"/>
        <v>2415</v>
      </c>
    </row>
    <row r="32" spans="1:35" ht="15.75" hidden="1" customHeight="1" x14ac:dyDescent="0.2">
      <c r="A32" s="68">
        <v>1</v>
      </c>
      <c r="B32" s="141" t="s">
        <v>800</v>
      </c>
      <c r="C32" s="141" t="s">
        <v>524</v>
      </c>
      <c r="D32" s="141" t="s">
        <v>710</v>
      </c>
      <c r="E32" s="51" t="s">
        <v>855</v>
      </c>
      <c r="F32" s="45" t="s">
        <v>545</v>
      </c>
      <c r="G32" s="7" t="s">
        <v>719</v>
      </c>
      <c r="H32" s="146">
        <f t="shared" si="0"/>
        <v>0</v>
      </c>
      <c r="I32" s="147">
        <v>0</v>
      </c>
      <c r="J32" s="147">
        <v>0</v>
      </c>
      <c r="K32" s="146">
        <f t="shared" si="1"/>
        <v>17</v>
      </c>
      <c r="L32" s="1247">
        <v>0</v>
      </c>
      <c r="M32" s="1247">
        <v>17</v>
      </c>
      <c r="N32" s="146">
        <f t="shared" si="12"/>
        <v>1813</v>
      </c>
      <c r="O32" s="1248">
        <v>571</v>
      </c>
      <c r="P32" s="1248">
        <v>1242</v>
      </c>
      <c r="Q32" s="853">
        <f t="shared" si="3"/>
        <v>1925</v>
      </c>
      <c r="R32" s="1248">
        <v>485</v>
      </c>
      <c r="S32" s="1248">
        <v>1440</v>
      </c>
      <c r="T32" s="265">
        <f t="shared" si="13"/>
        <v>2361</v>
      </c>
      <c r="U32" s="1090">
        <v>559</v>
      </c>
      <c r="V32" s="1090">
        <v>1802</v>
      </c>
      <c r="W32" s="147"/>
      <c r="X32" s="147"/>
      <c r="Y32" s="147"/>
      <c r="Z32" s="147"/>
      <c r="AA32" s="147"/>
      <c r="AB32" s="147"/>
      <c r="AC32" s="147"/>
      <c r="AD32" s="147"/>
      <c r="AE32" s="147"/>
      <c r="AF32" s="147"/>
      <c r="AG32" s="265">
        <f t="shared" si="14"/>
        <v>6116</v>
      </c>
      <c r="AH32" s="265">
        <f t="shared" si="15"/>
        <v>2858</v>
      </c>
      <c r="AI32" s="265">
        <f t="shared" si="16"/>
        <v>4501</v>
      </c>
    </row>
    <row r="33" spans="1:35" ht="39.75" hidden="1" customHeight="1" x14ac:dyDescent="0.2">
      <c r="A33" s="68">
        <v>1</v>
      </c>
      <c r="B33" s="141" t="s">
        <v>800</v>
      </c>
      <c r="C33" s="141" t="s">
        <v>524</v>
      </c>
      <c r="D33" s="141" t="s">
        <v>710</v>
      </c>
      <c r="E33" s="51" t="s">
        <v>608</v>
      </c>
      <c r="F33" s="45" t="s">
        <v>546</v>
      </c>
      <c r="G33" s="7" t="s">
        <v>719</v>
      </c>
      <c r="H33" s="146">
        <f t="shared" si="0"/>
        <v>0</v>
      </c>
      <c r="I33" s="147">
        <v>0</v>
      </c>
      <c r="J33" s="147">
        <v>0</v>
      </c>
      <c r="K33" s="146">
        <f t="shared" si="1"/>
        <v>0</v>
      </c>
      <c r="L33" s="1247">
        <v>0</v>
      </c>
      <c r="M33" s="1247">
        <v>0</v>
      </c>
      <c r="N33" s="146">
        <f t="shared" si="12"/>
        <v>560</v>
      </c>
      <c r="O33" s="1248">
        <v>235</v>
      </c>
      <c r="P33" s="1248">
        <v>325</v>
      </c>
      <c r="Q33" s="853">
        <f t="shared" si="3"/>
        <v>614</v>
      </c>
      <c r="R33" s="1248">
        <v>199</v>
      </c>
      <c r="S33" s="1248">
        <v>415</v>
      </c>
      <c r="T33" s="265">
        <f t="shared" si="13"/>
        <v>720</v>
      </c>
      <c r="U33" s="1090">
        <v>225</v>
      </c>
      <c r="V33" s="1090">
        <v>495</v>
      </c>
      <c r="W33" s="147"/>
      <c r="X33" s="147"/>
      <c r="Y33" s="147"/>
      <c r="Z33" s="147"/>
      <c r="AA33" s="147"/>
      <c r="AB33" s="147"/>
      <c r="AC33" s="147"/>
      <c r="AD33" s="147"/>
      <c r="AE33" s="147"/>
      <c r="AF33" s="147"/>
      <c r="AG33" s="265">
        <f t="shared" si="14"/>
        <v>1894</v>
      </c>
      <c r="AH33" s="265">
        <f t="shared" si="15"/>
        <v>929</v>
      </c>
      <c r="AI33" s="265">
        <f t="shared" si="16"/>
        <v>1235</v>
      </c>
    </row>
    <row r="34" spans="1:35" ht="13.5" hidden="1" customHeight="1" x14ac:dyDescent="0.2">
      <c r="A34" s="68">
        <v>1</v>
      </c>
      <c r="B34" s="141" t="s">
        <v>800</v>
      </c>
      <c r="C34" s="141" t="s">
        <v>524</v>
      </c>
      <c r="D34" s="141" t="s">
        <v>710</v>
      </c>
      <c r="E34" s="51" t="s">
        <v>856</v>
      </c>
      <c r="F34" s="45" t="s">
        <v>547</v>
      </c>
      <c r="G34" s="7" t="s">
        <v>719</v>
      </c>
      <c r="H34" s="146">
        <f t="shared" si="0"/>
        <v>0</v>
      </c>
      <c r="I34" s="147">
        <v>0</v>
      </c>
      <c r="J34" s="147">
        <v>0</v>
      </c>
      <c r="K34" s="146">
        <f t="shared" si="1"/>
        <v>8</v>
      </c>
      <c r="L34" s="1247">
        <v>5</v>
      </c>
      <c r="M34" s="1247">
        <v>3</v>
      </c>
      <c r="N34" s="146">
        <f t="shared" si="12"/>
        <v>1710</v>
      </c>
      <c r="O34" s="1248">
        <v>813</v>
      </c>
      <c r="P34" s="1248">
        <v>897</v>
      </c>
      <c r="Q34" s="853">
        <f t="shared" si="3"/>
        <v>1953</v>
      </c>
      <c r="R34" s="1248">
        <v>936</v>
      </c>
      <c r="S34" s="1248">
        <v>1017</v>
      </c>
      <c r="T34" s="265">
        <f t="shared" si="13"/>
        <v>1820</v>
      </c>
      <c r="U34" s="1090">
        <v>899</v>
      </c>
      <c r="V34" s="1090">
        <v>921</v>
      </c>
      <c r="W34" s="147"/>
      <c r="X34" s="147"/>
      <c r="Y34" s="147"/>
      <c r="Z34" s="147"/>
      <c r="AA34" s="147"/>
      <c r="AB34" s="147"/>
      <c r="AC34" s="147"/>
      <c r="AD34" s="147"/>
      <c r="AE34" s="147"/>
      <c r="AF34" s="147"/>
      <c r="AG34" s="265">
        <f t="shared" si="14"/>
        <v>5491</v>
      </c>
      <c r="AH34" s="265">
        <f t="shared" si="15"/>
        <v>2675</v>
      </c>
      <c r="AI34" s="265">
        <f t="shared" si="16"/>
        <v>2838</v>
      </c>
    </row>
    <row r="35" spans="1:35" ht="13.5" hidden="1" customHeight="1" x14ac:dyDescent="0.2">
      <c r="A35" s="68">
        <v>1</v>
      </c>
      <c r="B35" s="141" t="s">
        <v>800</v>
      </c>
      <c r="C35" s="141" t="s">
        <v>524</v>
      </c>
      <c r="D35" s="141" t="s">
        <v>710</v>
      </c>
      <c r="E35" s="51" t="s">
        <v>857</v>
      </c>
      <c r="F35" s="45" t="s">
        <v>548</v>
      </c>
      <c r="G35" s="7" t="s">
        <v>719</v>
      </c>
      <c r="H35" s="146">
        <f t="shared" si="0"/>
        <v>0</v>
      </c>
      <c r="I35" s="147">
        <v>0</v>
      </c>
      <c r="J35" s="147">
        <v>0</v>
      </c>
      <c r="K35" s="146">
        <f t="shared" si="1"/>
        <v>48</v>
      </c>
      <c r="L35" s="1248">
        <v>18</v>
      </c>
      <c r="M35" s="1248">
        <v>30</v>
      </c>
      <c r="N35" s="146">
        <f t="shared" si="12"/>
        <v>5258</v>
      </c>
      <c r="O35" s="1248">
        <v>2254</v>
      </c>
      <c r="P35" s="1248">
        <v>3004</v>
      </c>
      <c r="Q35" s="853">
        <f t="shared" si="3"/>
        <v>5412</v>
      </c>
      <c r="R35" s="1248">
        <v>2076</v>
      </c>
      <c r="S35" s="1248">
        <v>3336</v>
      </c>
      <c r="T35" s="265">
        <f t="shared" si="13"/>
        <v>5730</v>
      </c>
      <c r="U35" s="1090">
        <v>2262</v>
      </c>
      <c r="V35" s="1090">
        <v>3468</v>
      </c>
      <c r="W35" s="147"/>
      <c r="X35" s="147"/>
      <c r="Y35" s="147"/>
      <c r="Z35" s="147"/>
      <c r="AA35" s="147"/>
      <c r="AB35" s="147"/>
      <c r="AC35" s="147"/>
      <c r="AD35" s="147"/>
      <c r="AE35" s="147"/>
      <c r="AF35" s="147"/>
      <c r="AG35" s="265">
        <f t="shared" si="14"/>
        <v>16448</v>
      </c>
      <c r="AH35" s="265">
        <f t="shared" si="15"/>
        <v>7816</v>
      </c>
      <c r="AI35" s="265">
        <f t="shared" si="16"/>
        <v>9838</v>
      </c>
    </row>
    <row r="36" spans="1:35" ht="13.5" hidden="1" customHeight="1" x14ac:dyDescent="0.2">
      <c r="A36" s="68">
        <v>1</v>
      </c>
      <c r="B36" s="141" t="s">
        <v>800</v>
      </c>
      <c r="C36" s="141" t="s">
        <v>524</v>
      </c>
      <c r="D36" s="141" t="s">
        <v>710</v>
      </c>
      <c r="E36" s="51" t="s">
        <v>858</v>
      </c>
      <c r="F36" s="45" t="s">
        <v>549</v>
      </c>
      <c r="G36" s="7" t="s">
        <v>719</v>
      </c>
      <c r="H36" s="146">
        <f t="shared" si="0"/>
        <v>0</v>
      </c>
      <c r="I36" s="147">
        <v>0</v>
      </c>
      <c r="J36" s="147">
        <v>0</v>
      </c>
      <c r="K36" s="146">
        <f t="shared" si="1"/>
        <v>130</v>
      </c>
      <c r="L36" s="1247">
        <v>15</v>
      </c>
      <c r="M36" s="1247">
        <v>115</v>
      </c>
      <c r="N36" s="146">
        <f t="shared" si="12"/>
        <v>3725</v>
      </c>
      <c r="O36" s="1247">
        <v>1086</v>
      </c>
      <c r="P36" s="1247">
        <v>2639</v>
      </c>
      <c r="Q36" s="853">
        <f t="shared" si="3"/>
        <v>3961</v>
      </c>
      <c r="R36" s="1247">
        <v>1010</v>
      </c>
      <c r="S36" s="1247">
        <v>2951</v>
      </c>
      <c r="T36" s="265">
        <f t="shared" si="13"/>
        <v>4690</v>
      </c>
      <c r="U36" s="1090">
        <v>1021</v>
      </c>
      <c r="V36" s="1090">
        <v>3669</v>
      </c>
      <c r="W36" s="147"/>
      <c r="X36" s="147"/>
      <c r="Y36" s="147"/>
      <c r="Z36" s="147"/>
      <c r="AA36" s="147"/>
      <c r="AB36" s="147"/>
      <c r="AC36" s="147"/>
      <c r="AD36" s="147"/>
      <c r="AE36" s="147"/>
      <c r="AF36" s="147"/>
      <c r="AG36" s="265">
        <f t="shared" si="14"/>
        <v>12506</v>
      </c>
      <c r="AH36" s="265">
        <f t="shared" si="15"/>
        <v>5780</v>
      </c>
      <c r="AI36" s="265">
        <f t="shared" si="16"/>
        <v>9374</v>
      </c>
    </row>
    <row r="37" spans="1:35" ht="39.75" hidden="1" customHeight="1" x14ac:dyDescent="0.2">
      <c r="A37" s="68">
        <v>1</v>
      </c>
      <c r="B37" s="141" t="s">
        <v>800</v>
      </c>
      <c r="C37" s="141" t="s">
        <v>524</v>
      </c>
      <c r="D37" s="141" t="s">
        <v>710</v>
      </c>
      <c r="E37" s="51" t="s">
        <v>860</v>
      </c>
      <c r="F37" s="45" t="s">
        <v>553</v>
      </c>
      <c r="G37" s="7" t="s">
        <v>719</v>
      </c>
      <c r="H37" s="146">
        <f t="shared" si="0"/>
        <v>0</v>
      </c>
      <c r="I37" s="147">
        <v>0</v>
      </c>
      <c r="J37" s="147">
        <v>0</v>
      </c>
      <c r="K37" s="146">
        <f t="shared" si="1"/>
        <v>41</v>
      </c>
      <c r="L37" s="1247">
        <v>4</v>
      </c>
      <c r="M37" s="1247">
        <v>37</v>
      </c>
      <c r="N37" s="146">
        <f t="shared" si="12"/>
        <v>3313</v>
      </c>
      <c r="O37" s="1248">
        <v>1568</v>
      </c>
      <c r="P37" s="1248">
        <v>1745</v>
      </c>
      <c r="Q37" s="853">
        <f t="shared" si="3"/>
        <v>3653</v>
      </c>
      <c r="R37" s="1248">
        <v>1450</v>
      </c>
      <c r="S37" s="1248">
        <v>2203</v>
      </c>
      <c r="T37" s="265">
        <f t="shared" si="13"/>
        <v>3971</v>
      </c>
      <c r="U37" s="1090">
        <v>1595</v>
      </c>
      <c r="V37" s="1090">
        <v>2376</v>
      </c>
      <c r="W37" s="147"/>
      <c r="X37" s="147"/>
      <c r="Y37" s="147"/>
      <c r="Z37" s="147"/>
      <c r="AA37" s="147"/>
      <c r="AB37" s="147"/>
      <c r="AC37" s="147"/>
      <c r="AD37" s="147"/>
      <c r="AE37" s="147"/>
      <c r="AF37" s="147"/>
      <c r="AG37" s="265">
        <f t="shared" si="14"/>
        <v>10978</v>
      </c>
      <c r="AH37" s="265">
        <f t="shared" si="15"/>
        <v>5398</v>
      </c>
      <c r="AI37" s="265">
        <f t="shared" si="16"/>
        <v>6361</v>
      </c>
    </row>
    <row r="38" spans="1:35" ht="15.75" hidden="1" customHeight="1" x14ac:dyDescent="0.2">
      <c r="A38" s="68">
        <v>1</v>
      </c>
      <c r="B38" s="141" t="s">
        <v>800</v>
      </c>
      <c r="C38" s="141" t="s">
        <v>524</v>
      </c>
      <c r="D38" s="141" t="s">
        <v>710</v>
      </c>
      <c r="E38" s="51" t="s">
        <v>861</v>
      </c>
      <c r="F38" s="45" t="s">
        <v>554</v>
      </c>
      <c r="G38" s="7" t="s">
        <v>719</v>
      </c>
      <c r="H38" s="146">
        <f t="shared" si="0"/>
        <v>0</v>
      </c>
      <c r="I38" s="147">
        <v>0</v>
      </c>
      <c r="J38" s="147">
        <v>0</v>
      </c>
      <c r="K38" s="146">
        <f t="shared" si="1"/>
        <v>5</v>
      </c>
      <c r="L38" s="1247">
        <v>0</v>
      </c>
      <c r="M38" s="1247">
        <v>5</v>
      </c>
      <c r="N38" s="146">
        <f t="shared" si="12"/>
        <v>517</v>
      </c>
      <c r="O38" s="1248">
        <v>205</v>
      </c>
      <c r="P38" s="1248">
        <v>312</v>
      </c>
      <c r="Q38" s="853">
        <f t="shared" si="3"/>
        <v>804</v>
      </c>
      <c r="R38" s="1248">
        <v>245</v>
      </c>
      <c r="S38" s="1248">
        <v>559</v>
      </c>
      <c r="T38" s="265">
        <f t="shared" si="13"/>
        <v>1081</v>
      </c>
      <c r="U38" s="1090">
        <v>322</v>
      </c>
      <c r="V38" s="1090">
        <v>759</v>
      </c>
      <c r="W38" s="147"/>
      <c r="X38" s="147"/>
      <c r="Y38" s="147"/>
      <c r="Z38" s="147"/>
      <c r="AA38" s="147"/>
      <c r="AB38" s="147"/>
      <c r="AC38" s="147"/>
      <c r="AD38" s="147"/>
      <c r="AE38" s="147"/>
      <c r="AF38" s="147"/>
      <c r="AG38" s="265">
        <f t="shared" si="14"/>
        <v>2407</v>
      </c>
      <c r="AH38" s="265">
        <f t="shared" si="15"/>
        <v>1209</v>
      </c>
      <c r="AI38" s="265">
        <f t="shared" si="16"/>
        <v>1635</v>
      </c>
    </row>
    <row r="39" spans="1:35" ht="26.25" hidden="1" customHeight="1" x14ac:dyDescent="0.2">
      <c r="A39" s="68">
        <v>1</v>
      </c>
      <c r="B39" s="141" t="s">
        <v>800</v>
      </c>
      <c r="C39" s="141" t="s">
        <v>524</v>
      </c>
      <c r="D39" s="141" t="s">
        <v>710</v>
      </c>
      <c r="E39" s="51" t="s">
        <v>862</v>
      </c>
      <c r="F39" s="45" t="s">
        <v>555</v>
      </c>
      <c r="G39" s="7" t="s">
        <v>719</v>
      </c>
      <c r="H39" s="146">
        <f t="shared" si="0"/>
        <v>0</v>
      </c>
      <c r="I39" s="147">
        <v>0</v>
      </c>
      <c r="J39" s="147">
        <v>0</v>
      </c>
      <c r="K39" s="146">
        <f t="shared" si="1"/>
        <v>11</v>
      </c>
      <c r="L39" s="1247">
        <v>4</v>
      </c>
      <c r="M39" s="1247">
        <v>7</v>
      </c>
      <c r="N39" s="146">
        <f t="shared" si="12"/>
        <v>1319</v>
      </c>
      <c r="O39" s="1248">
        <v>887</v>
      </c>
      <c r="P39" s="1248">
        <v>432</v>
      </c>
      <c r="Q39" s="853">
        <f t="shared" si="3"/>
        <v>1207</v>
      </c>
      <c r="R39" s="1248">
        <v>744</v>
      </c>
      <c r="S39" s="1248">
        <v>463</v>
      </c>
      <c r="T39" s="265">
        <f t="shared" si="13"/>
        <v>1249</v>
      </c>
      <c r="U39" s="1090">
        <v>841</v>
      </c>
      <c r="V39" s="1090">
        <v>408</v>
      </c>
      <c r="W39" s="147"/>
      <c r="X39" s="147"/>
      <c r="Y39" s="147"/>
      <c r="Z39" s="147"/>
      <c r="AA39" s="147"/>
      <c r="AB39" s="147"/>
      <c r="AC39" s="147"/>
      <c r="AD39" s="147"/>
      <c r="AE39" s="147"/>
      <c r="AF39" s="147"/>
      <c r="AG39" s="265">
        <f t="shared" si="14"/>
        <v>3786</v>
      </c>
      <c r="AH39" s="265">
        <f t="shared" si="15"/>
        <v>2043</v>
      </c>
      <c r="AI39" s="265">
        <f t="shared" si="16"/>
        <v>1310</v>
      </c>
    </row>
    <row r="40" spans="1:35" ht="26.25" hidden="1" customHeight="1" x14ac:dyDescent="0.2">
      <c r="A40" s="68">
        <v>1</v>
      </c>
      <c r="B40" s="141" t="s">
        <v>800</v>
      </c>
      <c r="C40" s="141" t="s">
        <v>524</v>
      </c>
      <c r="D40" s="141" t="s">
        <v>710</v>
      </c>
      <c r="E40" s="51" t="s">
        <v>638</v>
      </c>
      <c r="F40" s="45" t="s">
        <v>556</v>
      </c>
      <c r="G40" s="7" t="s">
        <v>719</v>
      </c>
      <c r="H40" s="146">
        <f t="shared" si="0"/>
        <v>0</v>
      </c>
      <c r="I40" s="147">
        <v>0</v>
      </c>
      <c r="J40" s="147">
        <v>0</v>
      </c>
      <c r="K40" s="146">
        <f t="shared" si="1"/>
        <v>0</v>
      </c>
      <c r="L40" s="1247">
        <v>0</v>
      </c>
      <c r="M40" s="1247">
        <v>0</v>
      </c>
      <c r="N40" s="146">
        <f t="shared" si="12"/>
        <v>1</v>
      </c>
      <c r="O40" s="1247">
        <v>1</v>
      </c>
      <c r="P40" s="1247">
        <v>0</v>
      </c>
      <c r="Q40" s="853">
        <f t="shared" si="3"/>
        <v>0</v>
      </c>
      <c r="R40" s="1247">
        <v>0</v>
      </c>
      <c r="S40" s="1247">
        <v>0</v>
      </c>
      <c r="T40" s="265">
        <f t="shared" si="13"/>
        <v>6</v>
      </c>
      <c r="U40" s="1090">
        <v>2</v>
      </c>
      <c r="V40" s="1090">
        <v>4</v>
      </c>
      <c r="W40" s="147"/>
      <c r="X40" s="147"/>
      <c r="Y40" s="147"/>
      <c r="Z40" s="147"/>
      <c r="AA40" s="147"/>
      <c r="AB40" s="147"/>
      <c r="AC40" s="147"/>
      <c r="AD40" s="147"/>
      <c r="AE40" s="147"/>
      <c r="AF40" s="147"/>
      <c r="AG40" s="265">
        <f t="shared" si="14"/>
        <v>7</v>
      </c>
      <c r="AH40" s="265">
        <f t="shared" si="15"/>
        <v>5</v>
      </c>
      <c r="AI40" s="265">
        <f t="shared" si="16"/>
        <v>4</v>
      </c>
    </row>
    <row r="41" spans="1:35" ht="14.25" hidden="1" customHeight="1" x14ac:dyDescent="0.2">
      <c r="A41" s="68">
        <v>1</v>
      </c>
      <c r="B41" s="141" t="s">
        <v>800</v>
      </c>
      <c r="C41" s="141" t="s">
        <v>524</v>
      </c>
      <c r="D41" s="141" t="s">
        <v>710</v>
      </c>
      <c r="E41" s="51" t="s">
        <v>639</v>
      </c>
      <c r="F41" s="45" t="s">
        <v>557</v>
      </c>
      <c r="G41" s="7" t="s">
        <v>719</v>
      </c>
      <c r="H41" s="146">
        <f t="shared" si="0"/>
        <v>0</v>
      </c>
      <c r="I41" s="147">
        <v>0</v>
      </c>
      <c r="J41" s="147">
        <v>0</v>
      </c>
      <c r="K41" s="146">
        <f t="shared" si="1"/>
        <v>64</v>
      </c>
      <c r="L41" s="1089">
        <v>20</v>
      </c>
      <c r="M41" s="1089">
        <v>44</v>
      </c>
      <c r="N41" s="146">
        <f t="shared" si="12"/>
        <v>4635</v>
      </c>
      <c r="O41" s="1248">
        <v>1796</v>
      </c>
      <c r="P41" s="1248">
        <v>2839</v>
      </c>
      <c r="Q41" s="853">
        <f t="shared" si="3"/>
        <v>4710</v>
      </c>
      <c r="R41" s="1248">
        <v>1638</v>
      </c>
      <c r="S41" s="1248">
        <v>3072</v>
      </c>
      <c r="T41" s="265">
        <f t="shared" si="13"/>
        <v>4652</v>
      </c>
      <c r="U41" s="1090">
        <v>1429</v>
      </c>
      <c r="V41" s="1090">
        <v>3223</v>
      </c>
      <c r="W41" s="147"/>
      <c r="X41" s="147"/>
      <c r="Y41" s="147"/>
      <c r="Z41" s="147"/>
      <c r="AA41" s="147"/>
      <c r="AB41" s="147"/>
      <c r="AC41" s="147"/>
      <c r="AD41" s="147"/>
      <c r="AE41" s="147"/>
      <c r="AF41" s="147"/>
      <c r="AG41" s="265">
        <f t="shared" si="14"/>
        <v>14061</v>
      </c>
      <c r="AH41" s="265">
        <f t="shared" si="15"/>
        <v>6677</v>
      </c>
      <c r="AI41" s="265">
        <f t="shared" si="16"/>
        <v>9178</v>
      </c>
    </row>
    <row r="42" spans="1:35" ht="52.5" customHeight="1" x14ac:dyDescent="0.2">
      <c r="A42" s="68">
        <v>1</v>
      </c>
      <c r="B42" s="141" t="s">
        <v>800</v>
      </c>
      <c r="C42" s="141" t="s">
        <v>524</v>
      </c>
      <c r="D42" s="141" t="s">
        <v>710</v>
      </c>
      <c r="E42" s="51" t="s">
        <v>863</v>
      </c>
      <c r="F42" s="45" t="s">
        <v>867</v>
      </c>
      <c r="G42" s="7" t="s">
        <v>719</v>
      </c>
      <c r="H42" s="146">
        <f t="shared" si="0"/>
        <v>0</v>
      </c>
      <c r="I42" s="147"/>
      <c r="J42" s="147"/>
      <c r="K42" s="146">
        <f t="shared" si="1"/>
        <v>0</v>
      </c>
      <c r="L42" s="147"/>
      <c r="M42" s="147"/>
      <c r="N42" s="146">
        <v>11</v>
      </c>
      <c r="O42" s="147"/>
      <c r="P42" s="147"/>
      <c r="Q42" s="853">
        <v>84</v>
      </c>
      <c r="R42" s="148"/>
      <c r="S42" s="148"/>
      <c r="T42" s="265">
        <f>AG42-Q42-N42-K42-H42</f>
        <v>36</v>
      </c>
      <c r="U42" s="148"/>
      <c r="V42" s="148"/>
      <c r="W42" s="147"/>
      <c r="X42" s="147"/>
      <c r="Y42" s="147"/>
      <c r="Z42" s="147"/>
      <c r="AA42" s="147"/>
      <c r="AB42" s="147"/>
      <c r="AC42" s="147"/>
      <c r="AD42" s="147"/>
      <c r="AE42" s="147"/>
      <c r="AF42" s="147"/>
      <c r="AG42" s="265">
        <v>131</v>
      </c>
      <c r="AH42" s="265">
        <f t="shared" si="15"/>
        <v>0</v>
      </c>
      <c r="AI42" s="265">
        <f t="shared" si="16"/>
        <v>0</v>
      </c>
    </row>
    <row r="43" spans="1:35" ht="41.25" customHeight="1" x14ac:dyDescent="0.2">
      <c r="A43" s="68">
        <v>1</v>
      </c>
      <c r="B43" s="141" t="s">
        <v>800</v>
      </c>
      <c r="C43" s="141" t="s">
        <v>524</v>
      </c>
      <c r="D43" s="141" t="s">
        <v>710</v>
      </c>
      <c r="E43" s="51" t="s">
        <v>864</v>
      </c>
      <c r="F43" s="45" t="s">
        <v>868</v>
      </c>
      <c r="G43" s="7" t="s">
        <v>719</v>
      </c>
      <c r="H43" s="146">
        <f t="shared" si="0"/>
        <v>0</v>
      </c>
      <c r="I43" s="147"/>
      <c r="J43" s="147"/>
      <c r="K43" s="146">
        <f t="shared" si="1"/>
        <v>0</v>
      </c>
      <c r="L43" s="147"/>
      <c r="M43" s="147"/>
      <c r="N43" s="146">
        <v>7</v>
      </c>
      <c r="O43" s="147"/>
      <c r="P43" s="147"/>
      <c r="Q43" s="853">
        <v>88</v>
      </c>
      <c r="R43" s="148"/>
      <c r="S43" s="148"/>
      <c r="T43" s="265">
        <f t="shared" ref="T43:T45" si="17">AG43-Q43-N43-K43-H43</f>
        <v>36</v>
      </c>
      <c r="U43" s="148"/>
      <c r="V43" s="148"/>
      <c r="W43" s="147"/>
      <c r="X43" s="147"/>
      <c r="Y43" s="147"/>
      <c r="Z43" s="147"/>
      <c r="AA43" s="147"/>
      <c r="AB43" s="147"/>
      <c r="AC43" s="147"/>
      <c r="AD43" s="147"/>
      <c r="AE43" s="147"/>
      <c r="AF43" s="147"/>
      <c r="AG43" s="265">
        <v>131</v>
      </c>
      <c r="AH43" s="265">
        <f t="shared" si="15"/>
        <v>0</v>
      </c>
      <c r="AI43" s="265">
        <f t="shared" si="16"/>
        <v>0</v>
      </c>
    </row>
    <row r="44" spans="1:35" ht="40.5" customHeight="1" x14ac:dyDescent="0.2">
      <c r="A44" s="68">
        <v>1</v>
      </c>
      <c r="B44" s="141" t="s">
        <v>800</v>
      </c>
      <c r="C44" s="141" t="s">
        <v>524</v>
      </c>
      <c r="D44" s="141" t="s">
        <v>710</v>
      </c>
      <c r="E44" s="51" t="s">
        <v>865</v>
      </c>
      <c r="F44" s="45" t="s">
        <v>869</v>
      </c>
      <c r="G44" s="7" t="s">
        <v>719</v>
      </c>
      <c r="H44" s="146">
        <f t="shared" si="0"/>
        <v>0</v>
      </c>
      <c r="I44" s="147"/>
      <c r="J44" s="147"/>
      <c r="K44" s="146">
        <f t="shared" si="1"/>
        <v>0</v>
      </c>
      <c r="L44" s="147"/>
      <c r="M44" s="147"/>
      <c r="N44" s="146">
        <v>14</v>
      </c>
      <c r="O44" s="147"/>
      <c r="P44" s="147"/>
      <c r="Q44" s="853">
        <v>81</v>
      </c>
      <c r="R44" s="148"/>
      <c r="S44" s="148"/>
      <c r="T44" s="265">
        <f t="shared" si="17"/>
        <v>36</v>
      </c>
      <c r="U44" s="148"/>
      <c r="V44" s="148"/>
      <c r="W44" s="147"/>
      <c r="X44" s="147"/>
      <c r="Y44" s="147"/>
      <c r="Z44" s="147"/>
      <c r="AA44" s="147"/>
      <c r="AB44" s="147"/>
      <c r="AC44" s="147"/>
      <c r="AD44" s="147"/>
      <c r="AE44" s="147"/>
      <c r="AF44" s="147"/>
      <c r="AG44" s="265">
        <v>131</v>
      </c>
      <c r="AH44" s="265">
        <f t="shared" si="15"/>
        <v>0</v>
      </c>
      <c r="AI44" s="265">
        <f t="shared" si="16"/>
        <v>0</v>
      </c>
    </row>
    <row r="45" spans="1:35" ht="51.75" hidden="1" customHeight="1" x14ac:dyDescent="0.2">
      <c r="A45" s="68">
        <v>1</v>
      </c>
      <c r="B45" s="141" t="s">
        <v>800</v>
      </c>
      <c r="C45" s="141" t="s">
        <v>524</v>
      </c>
      <c r="D45" s="141" t="s">
        <v>710</v>
      </c>
      <c r="E45" s="51" t="s">
        <v>866</v>
      </c>
      <c r="F45" s="45" t="s">
        <v>870</v>
      </c>
      <c r="G45" s="7" t="s">
        <v>719</v>
      </c>
      <c r="H45" s="146">
        <f t="shared" si="0"/>
        <v>0</v>
      </c>
      <c r="I45" s="147"/>
      <c r="J45" s="147"/>
      <c r="K45" s="146">
        <f t="shared" si="1"/>
        <v>0</v>
      </c>
      <c r="L45" s="147"/>
      <c r="M45" s="147"/>
      <c r="N45" s="146">
        <v>0</v>
      </c>
      <c r="O45" s="147"/>
      <c r="P45" s="147"/>
      <c r="Q45" s="853">
        <f t="shared" si="3"/>
        <v>0</v>
      </c>
      <c r="R45" s="148"/>
      <c r="S45" s="148"/>
      <c r="T45" s="265">
        <f t="shared" si="17"/>
        <v>1</v>
      </c>
      <c r="U45" s="148"/>
      <c r="V45" s="148"/>
      <c r="W45" s="147"/>
      <c r="X45" s="147"/>
      <c r="Y45" s="147"/>
      <c r="Z45" s="147"/>
      <c r="AA45" s="147"/>
      <c r="AB45" s="147"/>
      <c r="AC45" s="147"/>
      <c r="AD45" s="147"/>
      <c r="AE45" s="147"/>
      <c r="AF45" s="147"/>
      <c r="AG45" s="265">
        <v>1</v>
      </c>
      <c r="AH45" s="265">
        <f t="shared" si="15"/>
        <v>0</v>
      </c>
      <c r="AI45" s="265">
        <f t="shared" si="16"/>
        <v>0</v>
      </c>
    </row>
    <row r="46" spans="1:35" s="136" customFormat="1" ht="14.25" hidden="1" customHeight="1" thickBot="1" x14ac:dyDescent="0.25">
      <c r="A46" s="266">
        <v>1</v>
      </c>
      <c r="B46" s="267" t="s">
        <v>800</v>
      </c>
      <c r="C46" s="267" t="s">
        <v>524</v>
      </c>
      <c r="D46" s="267" t="s">
        <v>710</v>
      </c>
      <c r="E46" s="269"/>
      <c r="F46" s="270" t="s">
        <v>871</v>
      </c>
      <c r="G46" s="268" t="s">
        <v>719</v>
      </c>
      <c r="H46" s="271">
        <f t="shared" si="0"/>
        <v>0</v>
      </c>
      <c r="I46" s="272">
        <v>0</v>
      </c>
      <c r="J46" s="272">
        <v>0</v>
      </c>
      <c r="K46" s="271">
        <f t="shared" si="1"/>
        <v>206</v>
      </c>
      <c r="L46" s="271">
        <v>45</v>
      </c>
      <c r="M46" s="271">
        <v>161</v>
      </c>
      <c r="N46" s="271">
        <f>O46+P46</f>
        <v>10854</v>
      </c>
      <c r="O46" s="271">
        <v>4233</v>
      </c>
      <c r="P46" s="271">
        <v>6621</v>
      </c>
      <c r="Q46" s="271">
        <f t="shared" si="3"/>
        <v>11469</v>
      </c>
      <c r="R46" s="271">
        <v>4103</v>
      </c>
      <c r="S46" s="271">
        <v>7366</v>
      </c>
      <c r="T46" s="271">
        <f>U46+V46</f>
        <v>12411</v>
      </c>
      <c r="U46" s="271">
        <v>4265</v>
      </c>
      <c r="V46" s="271">
        <v>8146</v>
      </c>
      <c r="W46" s="272"/>
      <c r="X46" s="272"/>
      <c r="Y46" s="272"/>
      <c r="Z46" s="272"/>
      <c r="AA46" s="272"/>
      <c r="AB46" s="272"/>
      <c r="AC46" s="272"/>
      <c r="AD46" s="272"/>
      <c r="AE46" s="272"/>
      <c r="AF46" s="272"/>
      <c r="AG46" s="272">
        <f>H46+K46+N46+Q46+T46</f>
        <v>34940</v>
      </c>
      <c r="AH46" s="272">
        <f>L46+O46+R46+U46</f>
        <v>12646</v>
      </c>
      <c r="AI46" s="272">
        <f>M46+P46+S46+V46</f>
        <v>22294</v>
      </c>
    </row>
    <row r="47" spans="1:35" ht="13.5" hidden="1" customHeight="1" x14ac:dyDescent="0.2">
      <c r="A47" s="213">
        <v>2</v>
      </c>
      <c r="B47" s="213" t="s">
        <v>934</v>
      </c>
      <c r="C47" s="213" t="s">
        <v>567</v>
      </c>
      <c r="D47" s="214" t="s">
        <v>707</v>
      </c>
      <c r="E47" s="202" t="s">
        <v>607</v>
      </c>
      <c r="F47" s="262" t="s">
        <v>539</v>
      </c>
      <c r="G47" s="202" t="s">
        <v>719</v>
      </c>
      <c r="H47" s="263">
        <f t="shared" si="0"/>
        <v>0</v>
      </c>
      <c r="I47" s="264">
        <v>0</v>
      </c>
      <c r="J47" s="264">
        <v>0</v>
      </c>
      <c r="K47" s="263">
        <f t="shared" si="1"/>
        <v>65</v>
      </c>
      <c r="L47" s="1234">
        <v>15</v>
      </c>
      <c r="M47" s="1235">
        <v>50</v>
      </c>
      <c r="N47" s="263">
        <f t="shared" ref="N47:N101" si="18">O47+P47</f>
        <v>505</v>
      </c>
      <c r="O47" s="1235">
        <v>82</v>
      </c>
      <c r="P47" s="1235">
        <v>423</v>
      </c>
      <c r="Q47" s="263">
        <f t="shared" si="3"/>
        <v>342</v>
      </c>
      <c r="R47" s="1235">
        <v>74</v>
      </c>
      <c r="S47" s="1235">
        <v>268</v>
      </c>
      <c r="T47" s="265">
        <f>U47+V47</f>
        <v>381</v>
      </c>
      <c r="U47" s="1091">
        <v>74</v>
      </c>
      <c r="V47" s="1091">
        <v>307</v>
      </c>
      <c r="W47" s="264"/>
      <c r="X47" s="264"/>
      <c r="Y47" s="264"/>
      <c r="Z47" s="264"/>
      <c r="AA47" s="264"/>
      <c r="AB47" s="264"/>
      <c r="AC47" s="264"/>
      <c r="AD47" s="264"/>
      <c r="AE47" s="264"/>
      <c r="AF47" s="264"/>
      <c r="AG47" s="265">
        <f>H47+K47+N47+Q47+T47</f>
        <v>1293</v>
      </c>
      <c r="AH47" s="265">
        <f>L47+O47+R47+U47</f>
        <v>245</v>
      </c>
      <c r="AI47" s="265">
        <f>M47+P47+S47+V47</f>
        <v>1048</v>
      </c>
    </row>
    <row r="48" spans="1:35" ht="12.75" hidden="1" customHeight="1" x14ac:dyDescent="0.2">
      <c r="A48" s="141">
        <v>2</v>
      </c>
      <c r="B48" s="141" t="s">
        <v>934</v>
      </c>
      <c r="C48" s="141" t="s">
        <v>567</v>
      </c>
      <c r="D48" s="185" t="s">
        <v>707</v>
      </c>
      <c r="E48" s="50" t="s">
        <v>611</v>
      </c>
      <c r="F48" s="45" t="s">
        <v>540</v>
      </c>
      <c r="G48" s="7" t="s">
        <v>719</v>
      </c>
      <c r="H48" s="146">
        <f t="shared" si="0"/>
        <v>0</v>
      </c>
      <c r="I48" s="147">
        <v>0</v>
      </c>
      <c r="J48" s="147">
        <v>0</v>
      </c>
      <c r="K48" s="146">
        <f t="shared" si="1"/>
        <v>19</v>
      </c>
      <c r="L48" s="1234">
        <v>5</v>
      </c>
      <c r="M48" s="1235">
        <v>14</v>
      </c>
      <c r="N48" s="146">
        <f t="shared" si="18"/>
        <v>152</v>
      </c>
      <c r="O48" s="1235">
        <v>20</v>
      </c>
      <c r="P48" s="1235">
        <v>132</v>
      </c>
      <c r="Q48" s="146">
        <f t="shared" si="3"/>
        <v>118</v>
      </c>
      <c r="R48" s="1235">
        <v>28</v>
      </c>
      <c r="S48" s="1234">
        <v>90</v>
      </c>
      <c r="T48" s="265">
        <f t="shared" ref="T48:T66" si="19">U48+V48</f>
        <v>124</v>
      </c>
      <c r="U48" s="1091">
        <v>21</v>
      </c>
      <c r="V48" s="1091">
        <v>103</v>
      </c>
      <c r="W48" s="147"/>
      <c r="X48" s="147"/>
      <c r="Y48" s="147"/>
      <c r="Z48" s="147"/>
      <c r="AA48" s="147"/>
      <c r="AB48" s="147"/>
      <c r="AC48" s="147"/>
      <c r="AD48" s="147"/>
      <c r="AE48" s="147"/>
      <c r="AF48" s="147"/>
      <c r="AG48" s="265">
        <f t="shared" ref="AG48:AG66" si="20">H48+K48+N48+Q48+T48</f>
        <v>413</v>
      </c>
      <c r="AH48" s="265">
        <f t="shared" ref="AH48:AH66" si="21">L48+O48+R48+U48</f>
        <v>74</v>
      </c>
      <c r="AI48" s="265">
        <f t="shared" ref="AI48:AI66" si="22">M48+P48+S48+V48</f>
        <v>339</v>
      </c>
    </row>
    <row r="49" spans="1:35" ht="15" hidden="1" customHeight="1" x14ac:dyDescent="0.2">
      <c r="A49" s="141">
        <v>2</v>
      </c>
      <c r="B49" s="141" t="s">
        <v>934</v>
      </c>
      <c r="C49" s="141" t="s">
        <v>567</v>
      </c>
      <c r="D49" s="185" t="s">
        <v>707</v>
      </c>
      <c r="E49" s="51" t="s">
        <v>612</v>
      </c>
      <c r="F49" s="45" t="s">
        <v>541</v>
      </c>
      <c r="G49" s="7" t="s">
        <v>719</v>
      </c>
      <c r="H49" s="146">
        <f t="shared" si="0"/>
        <v>0</v>
      </c>
      <c r="I49" s="147">
        <v>0</v>
      </c>
      <c r="J49" s="147">
        <v>0</v>
      </c>
      <c r="K49" s="146">
        <f t="shared" si="1"/>
        <v>83</v>
      </c>
      <c r="L49" s="1234">
        <v>29</v>
      </c>
      <c r="M49" s="1234">
        <v>54</v>
      </c>
      <c r="N49" s="146">
        <f t="shared" si="18"/>
        <v>327</v>
      </c>
      <c r="O49" s="1235">
        <v>71</v>
      </c>
      <c r="P49" s="1235">
        <v>256</v>
      </c>
      <c r="Q49" s="146">
        <f t="shared" si="3"/>
        <v>230</v>
      </c>
      <c r="R49" s="1235">
        <v>76</v>
      </c>
      <c r="S49" s="1235">
        <v>154</v>
      </c>
      <c r="T49" s="265">
        <f t="shared" si="19"/>
        <v>236</v>
      </c>
      <c r="U49" s="1091">
        <v>77</v>
      </c>
      <c r="V49" s="1091">
        <v>159</v>
      </c>
      <c r="W49" s="147"/>
      <c r="X49" s="147"/>
      <c r="Y49" s="147"/>
      <c r="Z49" s="147"/>
      <c r="AA49" s="147"/>
      <c r="AB49" s="147"/>
      <c r="AC49" s="147"/>
      <c r="AD49" s="147"/>
      <c r="AE49" s="147"/>
      <c r="AF49" s="147"/>
      <c r="AG49" s="265">
        <f t="shared" si="20"/>
        <v>876</v>
      </c>
      <c r="AH49" s="265">
        <f t="shared" si="21"/>
        <v>253</v>
      </c>
      <c r="AI49" s="265">
        <f t="shared" si="22"/>
        <v>623</v>
      </c>
    </row>
    <row r="50" spans="1:35" ht="27" hidden="1" customHeight="1" x14ac:dyDescent="0.2">
      <c r="A50" s="141">
        <v>2</v>
      </c>
      <c r="B50" s="141" t="s">
        <v>934</v>
      </c>
      <c r="C50" s="141" t="s">
        <v>567</v>
      </c>
      <c r="D50" s="185" t="s">
        <v>707</v>
      </c>
      <c r="E50" s="51" t="s">
        <v>570</v>
      </c>
      <c r="F50" s="45" t="s">
        <v>542</v>
      </c>
      <c r="G50" s="7" t="s">
        <v>719</v>
      </c>
      <c r="H50" s="146">
        <f t="shared" si="0"/>
        <v>0</v>
      </c>
      <c r="I50" s="147">
        <v>0</v>
      </c>
      <c r="J50" s="147">
        <v>0</v>
      </c>
      <c r="K50" s="146">
        <f t="shared" si="1"/>
        <v>42</v>
      </c>
      <c r="L50" s="1234">
        <v>12</v>
      </c>
      <c r="M50" s="1234">
        <v>30</v>
      </c>
      <c r="N50" s="146">
        <f t="shared" si="18"/>
        <v>231</v>
      </c>
      <c r="O50" s="1235">
        <v>47</v>
      </c>
      <c r="P50" s="1235">
        <v>184</v>
      </c>
      <c r="Q50" s="146">
        <f t="shared" si="3"/>
        <v>193</v>
      </c>
      <c r="R50" s="1235">
        <v>58</v>
      </c>
      <c r="S50" s="1235">
        <v>135</v>
      </c>
      <c r="T50" s="265">
        <f t="shared" si="19"/>
        <v>197</v>
      </c>
      <c r="U50" s="1091">
        <v>63</v>
      </c>
      <c r="V50" s="1091">
        <v>134</v>
      </c>
      <c r="W50" s="147"/>
      <c r="X50" s="147"/>
      <c r="Y50" s="147"/>
      <c r="Z50" s="147"/>
      <c r="AA50" s="147"/>
      <c r="AB50" s="147"/>
      <c r="AC50" s="147"/>
      <c r="AD50" s="147"/>
      <c r="AE50" s="147"/>
      <c r="AF50" s="147"/>
      <c r="AG50" s="265">
        <f t="shared" si="20"/>
        <v>663</v>
      </c>
      <c r="AH50" s="265">
        <f t="shared" si="21"/>
        <v>180</v>
      </c>
      <c r="AI50" s="265">
        <f t="shared" si="22"/>
        <v>483</v>
      </c>
    </row>
    <row r="51" spans="1:35" ht="12.75" hidden="1" customHeight="1" x14ac:dyDescent="0.2">
      <c r="A51" s="141">
        <v>2</v>
      </c>
      <c r="B51" s="141" t="s">
        <v>934</v>
      </c>
      <c r="C51" s="141" t="s">
        <v>567</v>
      </c>
      <c r="D51" s="185" t="s">
        <v>707</v>
      </c>
      <c r="E51" s="51" t="s">
        <v>613</v>
      </c>
      <c r="F51" s="45" t="s">
        <v>543</v>
      </c>
      <c r="G51" s="7" t="s">
        <v>719</v>
      </c>
      <c r="H51" s="146">
        <f t="shared" si="0"/>
        <v>0</v>
      </c>
      <c r="I51" s="147">
        <v>0</v>
      </c>
      <c r="J51" s="147">
        <v>0</v>
      </c>
      <c r="K51" s="146">
        <f t="shared" si="1"/>
        <v>403</v>
      </c>
      <c r="L51" s="1234">
        <v>116</v>
      </c>
      <c r="M51" s="1235">
        <v>287</v>
      </c>
      <c r="N51" s="146">
        <f t="shared" si="18"/>
        <v>2472</v>
      </c>
      <c r="O51" s="1235">
        <v>652</v>
      </c>
      <c r="P51" s="1235">
        <v>1820</v>
      </c>
      <c r="Q51" s="146">
        <f t="shared" si="3"/>
        <v>1378</v>
      </c>
      <c r="R51" s="1235">
        <v>478</v>
      </c>
      <c r="S51" s="1235">
        <v>900</v>
      </c>
      <c r="T51" s="265">
        <f t="shared" si="19"/>
        <v>1436</v>
      </c>
      <c r="U51" s="1091">
        <v>480</v>
      </c>
      <c r="V51" s="1091">
        <v>956</v>
      </c>
      <c r="W51" s="147"/>
      <c r="X51" s="147"/>
      <c r="Y51" s="147"/>
      <c r="Z51" s="147"/>
      <c r="AA51" s="147"/>
      <c r="AB51" s="147"/>
      <c r="AC51" s="147"/>
      <c r="AD51" s="147"/>
      <c r="AE51" s="147"/>
      <c r="AF51" s="147"/>
      <c r="AG51" s="265">
        <f t="shared" si="20"/>
        <v>5689</v>
      </c>
      <c r="AH51" s="265">
        <f t="shared" si="21"/>
        <v>1726</v>
      </c>
      <c r="AI51" s="265">
        <f t="shared" si="22"/>
        <v>3963</v>
      </c>
    </row>
    <row r="52" spans="1:35" ht="12.75" hidden="1" customHeight="1" x14ac:dyDescent="0.2">
      <c r="A52" s="141">
        <v>2</v>
      </c>
      <c r="B52" s="141" t="s">
        <v>934</v>
      </c>
      <c r="C52" s="141" t="s">
        <v>567</v>
      </c>
      <c r="D52" s="185" t="s">
        <v>707</v>
      </c>
      <c r="E52" s="51" t="s">
        <v>854</v>
      </c>
      <c r="F52" s="45" t="s">
        <v>544</v>
      </c>
      <c r="G52" s="7" t="s">
        <v>719</v>
      </c>
      <c r="H52" s="146">
        <f t="shared" si="0"/>
        <v>0</v>
      </c>
      <c r="I52" s="147">
        <v>0</v>
      </c>
      <c r="J52" s="147">
        <v>0</v>
      </c>
      <c r="K52" s="146">
        <f t="shared" si="1"/>
        <v>37</v>
      </c>
      <c r="L52" s="1234">
        <v>11</v>
      </c>
      <c r="M52" s="1234">
        <v>26</v>
      </c>
      <c r="N52" s="146">
        <f t="shared" si="18"/>
        <v>194</v>
      </c>
      <c r="O52" s="1234">
        <v>58</v>
      </c>
      <c r="P52" s="1235">
        <v>136</v>
      </c>
      <c r="Q52" s="146">
        <f t="shared" si="3"/>
        <v>178</v>
      </c>
      <c r="R52" s="1235">
        <v>69</v>
      </c>
      <c r="S52" s="1235">
        <v>109</v>
      </c>
      <c r="T52" s="265">
        <f t="shared" si="19"/>
        <v>186</v>
      </c>
      <c r="U52" s="1091">
        <v>61</v>
      </c>
      <c r="V52" s="1091">
        <v>125</v>
      </c>
      <c r="W52" s="147"/>
      <c r="X52" s="147"/>
      <c r="Y52" s="147"/>
      <c r="Z52" s="147"/>
      <c r="AA52" s="147"/>
      <c r="AB52" s="147"/>
      <c r="AC52" s="147"/>
      <c r="AD52" s="147"/>
      <c r="AE52" s="147"/>
      <c r="AF52" s="147"/>
      <c r="AG52" s="265">
        <f t="shared" si="20"/>
        <v>595</v>
      </c>
      <c r="AH52" s="265">
        <f t="shared" si="21"/>
        <v>199</v>
      </c>
      <c r="AI52" s="265">
        <f t="shared" si="22"/>
        <v>396</v>
      </c>
    </row>
    <row r="53" spans="1:35" ht="13.5" hidden="1" customHeight="1" x14ac:dyDescent="0.2">
      <c r="A53" s="141">
        <v>2</v>
      </c>
      <c r="B53" s="141" t="s">
        <v>934</v>
      </c>
      <c r="C53" s="141" t="s">
        <v>567</v>
      </c>
      <c r="D53" s="185" t="s">
        <v>707</v>
      </c>
      <c r="E53" s="51" t="s">
        <v>855</v>
      </c>
      <c r="F53" s="45" t="s">
        <v>545</v>
      </c>
      <c r="G53" s="7" t="s">
        <v>719</v>
      </c>
      <c r="H53" s="146">
        <f t="shared" si="0"/>
        <v>0</v>
      </c>
      <c r="I53" s="147">
        <v>0</v>
      </c>
      <c r="J53" s="147">
        <v>0</v>
      </c>
      <c r="K53" s="146">
        <f t="shared" si="1"/>
        <v>60</v>
      </c>
      <c r="L53" s="1234">
        <v>11</v>
      </c>
      <c r="M53" s="1234">
        <v>49</v>
      </c>
      <c r="N53" s="146">
        <f t="shared" si="18"/>
        <v>405</v>
      </c>
      <c r="O53" s="1234">
        <v>65</v>
      </c>
      <c r="P53" s="1235">
        <v>340</v>
      </c>
      <c r="Q53" s="146">
        <f t="shared" si="3"/>
        <v>216</v>
      </c>
      <c r="R53" s="1235">
        <v>35</v>
      </c>
      <c r="S53" s="1235">
        <v>181</v>
      </c>
      <c r="T53" s="265">
        <f t="shared" si="19"/>
        <v>208</v>
      </c>
      <c r="U53" s="1091">
        <v>41</v>
      </c>
      <c r="V53" s="1091">
        <v>167</v>
      </c>
      <c r="W53" s="147"/>
      <c r="X53" s="147"/>
      <c r="Y53" s="147"/>
      <c r="Z53" s="147"/>
      <c r="AA53" s="147"/>
      <c r="AB53" s="147"/>
      <c r="AC53" s="147"/>
      <c r="AD53" s="147"/>
      <c r="AE53" s="147"/>
      <c r="AF53" s="147"/>
      <c r="AG53" s="265">
        <f t="shared" si="20"/>
        <v>889</v>
      </c>
      <c r="AH53" s="265">
        <f t="shared" si="21"/>
        <v>152</v>
      </c>
      <c r="AI53" s="265">
        <f t="shared" si="22"/>
        <v>737</v>
      </c>
    </row>
    <row r="54" spans="1:35" ht="38.25" hidden="1" customHeight="1" x14ac:dyDescent="0.2">
      <c r="A54" s="141">
        <v>2</v>
      </c>
      <c r="B54" s="141" t="s">
        <v>934</v>
      </c>
      <c r="C54" s="141" t="s">
        <v>567</v>
      </c>
      <c r="D54" s="185" t="s">
        <v>707</v>
      </c>
      <c r="E54" s="51" t="s">
        <v>608</v>
      </c>
      <c r="F54" s="45" t="s">
        <v>546</v>
      </c>
      <c r="G54" s="7" t="s">
        <v>719</v>
      </c>
      <c r="H54" s="146">
        <f t="shared" si="0"/>
        <v>0</v>
      </c>
      <c r="I54" s="147">
        <v>0</v>
      </c>
      <c r="J54" s="147">
        <v>0</v>
      </c>
      <c r="K54" s="146">
        <f t="shared" si="1"/>
        <v>5</v>
      </c>
      <c r="L54" s="1234">
        <v>2</v>
      </c>
      <c r="M54" s="1234">
        <v>3</v>
      </c>
      <c r="N54" s="146">
        <f t="shared" si="18"/>
        <v>77</v>
      </c>
      <c r="O54" s="1234">
        <v>17</v>
      </c>
      <c r="P54" s="1235">
        <v>60</v>
      </c>
      <c r="Q54" s="146">
        <f t="shared" si="3"/>
        <v>64</v>
      </c>
      <c r="R54" s="1235">
        <v>17</v>
      </c>
      <c r="S54" s="1235">
        <v>47</v>
      </c>
      <c r="T54" s="265">
        <f t="shared" si="19"/>
        <v>50</v>
      </c>
      <c r="U54" s="1091">
        <v>13</v>
      </c>
      <c r="V54" s="1091">
        <v>37</v>
      </c>
      <c r="W54" s="147"/>
      <c r="X54" s="147"/>
      <c r="Y54" s="147"/>
      <c r="Z54" s="147"/>
      <c r="AA54" s="147"/>
      <c r="AB54" s="147"/>
      <c r="AC54" s="147"/>
      <c r="AD54" s="147"/>
      <c r="AE54" s="147"/>
      <c r="AF54" s="147"/>
      <c r="AG54" s="265">
        <f t="shared" si="20"/>
        <v>196</v>
      </c>
      <c r="AH54" s="265">
        <f t="shared" si="21"/>
        <v>49</v>
      </c>
      <c r="AI54" s="265">
        <f t="shared" si="22"/>
        <v>147</v>
      </c>
    </row>
    <row r="55" spans="1:35" ht="15" hidden="1" customHeight="1" x14ac:dyDescent="0.2">
      <c r="A55" s="141">
        <v>2</v>
      </c>
      <c r="B55" s="141" t="s">
        <v>934</v>
      </c>
      <c r="C55" s="141" t="s">
        <v>567</v>
      </c>
      <c r="D55" s="185" t="s">
        <v>707</v>
      </c>
      <c r="E55" s="51" t="s">
        <v>856</v>
      </c>
      <c r="F55" s="45" t="s">
        <v>547</v>
      </c>
      <c r="G55" s="7" t="s">
        <v>719</v>
      </c>
      <c r="H55" s="146">
        <f t="shared" si="0"/>
        <v>0</v>
      </c>
      <c r="I55" s="147">
        <v>0</v>
      </c>
      <c r="J55" s="147">
        <v>0</v>
      </c>
      <c r="K55" s="146">
        <f t="shared" si="1"/>
        <v>11</v>
      </c>
      <c r="L55" s="1247">
        <v>4</v>
      </c>
      <c r="M55" s="1247">
        <v>7</v>
      </c>
      <c r="N55" s="146">
        <f t="shared" si="18"/>
        <v>101</v>
      </c>
      <c r="O55" s="1247">
        <v>34</v>
      </c>
      <c r="P55" s="1247">
        <v>67</v>
      </c>
      <c r="Q55" s="146">
        <f t="shared" si="3"/>
        <v>71</v>
      </c>
      <c r="R55" s="1248">
        <v>25</v>
      </c>
      <c r="S55" s="1248">
        <v>46</v>
      </c>
      <c r="T55" s="265">
        <f t="shared" si="19"/>
        <v>119</v>
      </c>
      <c r="U55" s="1090">
        <v>54</v>
      </c>
      <c r="V55" s="1090">
        <v>65</v>
      </c>
      <c r="W55" s="147"/>
      <c r="X55" s="147"/>
      <c r="Y55" s="147"/>
      <c r="Z55" s="147"/>
      <c r="AA55" s="147"/>
      <c r="AB55" s="147"/>
      <c r="AC55" s="147"/>
      <c r="AD55" s="147"/>
      <c r="AE55" s="147"/>
      <c r="AF55" s="147"/>
      <c r="AG55" s="265">
        <f t="shared" si="20"/>
        <v>302</v>
      </c>
      <c r="AH55" s="265">
        <f t="shared" si="21"/>
        <v>117</v>
      </c>
      <c r="AI55" s="265">
        <f t="shared" si="22"/>
        <v>185</v>
      </c>
    </row>
    <row r="56" spans="1:35" ht="13.5" hidden="1" customHeight="1" x14ac:dyDescent="0.2">
      <c r="A56" s="141">
        <v>2</v>
      </c>
      <c r="B56" s="141" t="s">
        <v>934</v>
      </c>
      <c r="C56" s="141" t="s">
        <v>567</v>
      </c>
      <c r="D56" s="185" t="s">
        <v>707</v>
      </c>
      <c r="E56" s="51" t="s">
        <v>857</v>
      </c>
      <c r="F56" s="45" t="s">
        <v>548</v>
      </c>
      <c r="G56" s="7" t="s">
        <v>719</v>
      </c>
      <c r="H56" s="146">
        <f t="shared" si="0"/>
        <v>0</v>
      </c>
      <c r="I56" s="147">
        <v>0</v>
      </c>
      <c r="J56" s="147">
        <v>0</v>
      </c>
      <c r="K56" s="146">
        <f t="shared" si="1"/>
        <v>137</v>
      </c>
      <c r="L56" s="1247">
        <v>50</v>
      </c>
      <c r="M56" s="1248">
        <v>87</v>
      </c>
      <c r="N56" s="146">
        <f t="shared" si="18"/>
        <v>1018</v>
      </c>
      <c r="O56" s="1247">
        <v>277</v>
      </c>
      <c r="P56" s="1248">
        <v>741</v>
      </c>
      <c r="Q56" s="146">
        <f t="shared" si="3"/>
        <v>548</v>
      </c>
      <c r="R56" s="1248">
        <v>184</v>
      </c>
      <c r="S56" s="1248">
        <v>364</v>
      </c>
      <c r="T56" s="265">
        <f t="shared" si="19"/>
        <v>504</v>
      </c>
      <c r="U56" s="1090">
        <v>155</v>
      </c>
      <c r="V56" s="1090">
        <v>349</v>
      </c>
      <c r="W56" s="147"/>
      <c r="X56" s="147"/>
      <c r="Y56" s="147"/>
      <c r="Z56" s="147"/>
      <c r="AA56" s="147"/>
      <c r="AB56" s="147"/>
      <c r="AC56" s="147"/>
      <c r="AD56" s="147"/>
      <c r="AE56" s="147"/>
      <c r="AF56" s="147"/>
      <c r="AG56" s="265">
        <f t="shared" si="20"/>
        <v>2207</v>
      </c>
      <c r="AH56" s="265">
        <f t="shared" si="21"/>
        <v>666</v>
      </c>
      <c r="AI56" s="265">
        <f t="shared" si="22"/>
        <v>1541</v>
      </c>
    </row>
    <row r="57" spans="1:35" ht="14.25" hidden="1" customHeight="1" x14ac:dyDescent="0.2">
      <c r="A57" s="141">
        <v>2</v>
      </c>
      <c r="B57" s="141" t="s">
        <v>934</v>
      </c>
      <c r="C57" s="141" t="s">
        <v>567</v>
      </c>
      <c r="D57" s="185" t="s">
        <v>707</v>
      </c>
      <c r="E57" s="51" t="s">
        <v>858</v>
      </c>
      <c r="F57" s="45" t="s">
        <v>549</v>
      </c>
      <c r="G57" s="7" t="s">
        <v>719</v>
      </c>
      <c r="H57" s="146">
        <f t="shared" si="0"/>
        <v>0</v>
      </c>
      <c r="I57" s="147">
        <v>0</v>
      </c>
      <c r="J57" s="147">
        <v>0</v>
      </c>
      <c r="K57" s="146">
        <f t="shared" si="1"/>
        <v>402</v>
      </c>
      <c r="L57" s="1247">
        <v>105</v>
      </c>
      <c r="M57" s="1248">
        <v>297</v>
      </c>
      <c r="N57" s="146">
        <f t="shared" si="18"/>
        <v>2180</v>
      </c>
      <c r="O57" s="1248">
        <v>492</v>
      </c>
      <c r="P57" s="1248">
        <v>1688</v>
      </c>
      <c r="Q57" s="146">
        <f t="shared" si="3"/>
        <v>1329</v>
      </c>
      <c r="R57" s="1248">
        <v>419</v>
      </c>
      <c r="S57" s="1248">
        <v>910</v>
      </c>
      <c r="T57" s="265">
        <f t="shared" si="19"/>
        <v>1426</v>
      </c>
      <c r="U57" s="1090">
        <v>422</v>
      </c>
      <c r="V57" s="1090">
        <v>1004</v>
      </c>
      <c r="W57" s="147"/>
      <c r="X57" s="147"/>
      <c r="Y57" s="147"/>
      <c r="Z57" s="147"/>
      <c r="AA57" s="147"/>
      <c r="AB57" s="147"/>
      <c r="AC57" s="147"/>
      <c r="AD57" s="147"/>
      <c r="AE57" s="147"/>
      <c r="AF57" s="147"/>
      <c r="AG57" s="265">
        <f t="shared" si="20"/>
        <v>5337</v>
      </c>
      <c r="AH57" s="265">
        <f t="shared" si="21"/>
        <v>1438</v>
      </c>
      <c r="AI57" s="265">
        <f t="shared" si="22"/>
        <v>3899</v>
      </c>
    </row>
    <row r="58" spans="1:35" ht="39" hidden="1" customHeight="1" x14ac:dyDescent="0.2">
      <c r="A58" s="141">
        <v>2</v>
      </c>
      <c r="B58" s="141" t="s">
        <v>934</v>
      </c>
      <c r="C58" s="141" t="s">
        <v>567</v>
      </c>
      <c r="D58" s="185" t="s">
        <v>707</v>
      </c>
      <c r="E58" s="51" t="s">
        <v>860</v>
      </c>
      <c r="F58" s="45" t="s">
        <v>553</v>
      </c>
      <c r="G58" s="7" t="s">
        <v>719</v>
      </c>
      <c r="H58" s="146">
        <f t="shared" si="0"/>
        <v>0</v>
      </c>
      <c r="I58" s="147">
        <v>0</v>
      </c>
      <c r="J58" s="147">
        <v>0</v>
      </c>
      <c r="K58" s="146">
        <f t="shared" si="1"/>
        <v>526</v>
      </c>
      <c r="L58" s="1248">
        <v>152</v>
      </c>
      <c r="M58" s="1248">
        <v>374</v>
      </c>
      <c r="N58" s="146">
        <f t="shared" si="18"/>
        <v>3187</v>
      </c>
      <c r="O58" s="1248">
        <v>786</v>
      </c>
      <c r="P58" s="1248">
        <v>2401</v>
      </c>
      <c r="Q58" s="146">
        <f t="shared" si="3"/>
        <v>1879</v>
      </c>
      <c r="R58" s="1248">
        <v>618</v>
      </c>
      <c r="S58" s="1248">
        <v>1261</v>
      </c>
      <c r="T58" s="265">
        <f t="shared" si="19"/>
        <v>2015</v>
      </c>
      <c r="U58" s="1090">
        <v>621</v>
      </c>
      <c r="V58" s="1090">
        <v>1394</v>
      </c>
      <c r="W58" s="147"/>
      <c r="X58" s="147"/>
      <c r="Y58" s="147"/>
      <c r="Z58" s="147"/>
      <c r="AA58" s="147"/>
      <c r="AB58" s="147"/>
      <c r="AC58" s="147"/>
      <c r="AD58" s="147"/>
      <c r="AE58" s="147"/>
      <c r="AF58" s="147"/>
      <c r="AG58" s="265">
        <f t="shared" si="20"/>
        <v>7607</v>
      </c>
      <c r="AH58" s="265">
        <f t="shared" si="21"/>
        <v>2177</v>
      </c>
      <c r="AI58" s="265">
        <f t="shared" si="22"/>
        <v>5430</v>
      </c>
    </row>
    <row r="59" spans="1:35" ht="15.75" hidden="1" customHeight="1" x14ac:dyDescent="0.2">
      <c r="A59" s="141">
        <v>2</v>
      </c>
      <c r="B59" s="141" t="s">
        <v>934</v>
      </c>
      <c r="C59" s="141" t="s">
        <v>567</v>
      </c>
      <c r="D59" s="185" t="s">
        <v>707</v>
      </c>
      <c r="E59" s="51" t="s">
        <v>861</v>
      </c>
      <c r="F59" s="45" t="s">
        <v>554</v>
      </c>
      <c r="G59" s="7" t="s">
        <v>719</v>
      </c>
      <c r="H59" s="146">
        <f t="shared" si="0"/>
        <v>0</v>
      </c>
      <c r="I59" s="147">
        <v>0</v>
      </c>
      <c r="J59" s="147">
        <v>0</v>
      </c>
      <c r="K59" s="146">
        <f t="shared" si="1"/>
        <v>17</v>
      </c>
      <c r="L59" s="1247">
        <v>4</v>
      </c>
      <c r="M59" s="1247">
        <v>13</v>
      </c>
      <c r="N59" s="146">
        <f t="shared" si="18"/>
        <v>37</v>
      </c>
      <c r="O59" s="1247">
        <v>9</v>
      </c>
      <c r="P59" s="1247">
        <v>28</v>
      </c>
      <c r="Q59" s="146">
        <f t="shared" si="3"/>
        <v>46</v>
      </c>
      <c r="R59" s="1247">
        <v>9</v>
      </c>
      <c r="S59" s="1247">
        <v>37</v>
      </c>
      <c r="T59" s="265">
        <f t="shared" si="19"/>
        <v>44</v>
      </c>
      <c r="U59" s="1090">
        <v>6</v>
      </c>
      <c r="V59" s="1090">
        <v>38</v>
      </c>
      <c r="W59" s="147"/>
      <c r="X59" s="147"/>
      <c r="Y59" s="147"/>
      <c r="Z59" s="147"/>
      <c r="AA59" s="147"/>
      <c r="AB59" s="147"/>
      <c r="AC59" s="147"/>
      <c r="AD59" s="147"/>
      <c r="AE59" s="147"/>
      <c r="AF59" s="147"/>
      <c r="AG59" s="265">
        <f t="shared" si="20"/>
        <v>144</v>
      </c>
      <c r="AH59" s="265">
        <f t="shared" si="21"/>
        <v>28</v>
      </c>
      <c r="AI59" s="265">
        <f t="shared" si="22"/>
        <v>116</v>
      </c>
    </row>
    <row r="60" spans="1:35" ht="24.75" hidden="1" customHeight="1" x14ac:dyDescent="0.2">
      <c r="A60" s="141">
        <v>2</v>
      </c>
      <c r="B60" s="141" t="s">
        <v>934</v>
      </c>
      <c r="C60" s="141" t="s">
        <v>567</v>
      </c>
      <c r="D60" s="185" t="s">
        <v>707</v>
      </c>
      <c r="E60" s="51" t="s">
        <v>862</v>
      </c>
      <c r="F60" s="45" t="s">
        <v>555</v>
      </c>
      <c r="G60" s="7" t="s">
        <v>719</v>
      </c>
      <c r="H60" s="146">
        <f t="shared" ref="H60:H117" si="23">I60+J60</f>
        <v>0</v>
      </c>
      <c r="I60" s="147">
        <v>0</v>
      </c>
      <c r="J60" s="147">
        <v>0</v>
      </c>
      <c r="K60" s="146">
        <f t="shared" ref="K60:K117" si="24">L60+M60</f>
        <v>30</v>
      </c>
      <c r="L60" s="1247">
        <v>14</v>
      </c>
      <c r="M60" s="1247">
        <v>16</v>
      </c>
      <c r="N60" s="146">
        <f t="shared" si="18"/>
        <v>203</v>
      </c>
      <c r="O60" s="1248">
        <v>94</v>
      </c>
      <c r="P60" s="1247">
        <v>109</v>
      </c>
      <c r="Q60" s="146">
        <f t="shared" ref="Q60:Q117" si="25">R60+S60</f>
        <v>107</v>
      </c>
      <c r="R60" s="1248">
        <v>53</v>
      </c>
      <c r="S60" s="1248">
        <v>54</v>
      </c>
      <c r="T60" s="265">
        <f t="shared" si="19"/>
        <v>78</v>
      </c>
      <c r="U60" s="1090">
        <v>37</v>
      </c>
      <c r="V60" s="1090">
        <v>41</v>
      </c>
      <c r="W60" s="147"/>
      <c r="X60" s="147"/>
      <c r="Y60" s="147"/>
      <c r="Z60" s="147"/>
      <c r="AA60" s="147"/>
      <c r="AB60" s="147"/>
      <c r="AC60" s="147"/>
      <c r="AD60" s="147"/>
      <c r="AE60" s="147"/>
      <c r="AF60" s="147"/>
      <c r="AG60" s="265">
        <f t="shared" si="20"/>
        <v>418</v>
      </c>
      <c r="AH60" s="265">
        <f t="shared" si="21"/>
        <v>198</v>
      </c>
      <c r="AI60" s="265">
        <f t="shared" si="22"/>
        <v>220</v>
      </c>
    </row>
    <row r="61" spans="1:35" ht="26.25" hidden="1" customHeight="1" x14ac:dyDescent="0.2">
      <c r="A61" s="141">
        <v>2</v>
      </c>
      <c r="B61" s="141" t="s">
        <v>934</v>
      </c>
      <c r="C61" s="141" t="s">
        <v>567</v>
      </c>
      <c r="D61" s="185" t="s">
        <v>707</v>
      </c>
      <c r="E61" s="51" t="s">
        <v>638</v>
      </c>
      <c r="F61" s="45" t="s">
        <v>556</v>
      </c>
      <c r="G61" s="7" t="s">
        <v>719</v>
      </c>
      <c r="H61" s="146">
        <f t="shared" si="23"/>
        <v>0</v>
      </c>
      <c r="I61" s="147">
        <v>0</v>
      </c>
      <c r="J61" s="147">
        <v>0</v>
      </c>
      <c r="K61" s="146">
        <f t="shared" si="24"/>
        <v>0</v>
      </c>
      <c r="L61" s="1247">
        <v>0</v>
      </c>
      <c r="M61" s="1247">
        <v>0</v>
      </c>
      <c r="N61" s="146">
        <f t="shared" si="18"/>
        <v>0</v>
      </c>
      <c r="O61" s="1247">
        <v>0</v>
      </c>
      <c r="P61" s="1247">
        <v>0</v>
      </c>
      <c r="Q61" s="146">
        <f t="shared" si="25"/>
        <v>0</v>
      </c>
      <c r="R61" s="1247">
        <v>0</v>
      </c>
      <c r="S61" s="1247">
        <v>0</v>
      </c>
      <c r="T61" s="265">
        <f t="shared" si="19"/>
        <v>0</v>
      </c>
      <c r="U61" s="1090">
        <v>0</v>
      </c>
      <c r="V61" s="1090">
        <v>0</v>
      </c>
      <c r="W61" s="147"/>
      <c r="X61" s="147"/>
      <c r="Y61" s="147"/>
      <c r="Z61" s="147"/>
      <c r="AA61" s="147"/>
      <c r="AB61" s="147"/>
      <c r="AC61" s="147"/>
      <c r="AD61" s="147"/>
      <c r="AE61" s="147"/>
      <c r="AF61" s="147"/>
      <c r="AG61" s="265">
        <f t="shared" si="20"/>
        <v>0</v>
      </c>
      <c r="AH61" s="265">
        <f t="shared" si="21"/>
        <v>0</v>
      </c>
      <c r="AI61" s="265">
        <f t="shared" si="22"/>
        <v>0</v>
      </c>
    </row>
    <row r="62" spans="1:35" ht="13.5" hidden="1" customHeight="1" x14ac:dyDescent="0.2">
      <c r="A62" s="141">
        <v>2</v>
      </c>
      <c r="B62" s="141" t="s">
        <v>934</v>
      </c>
      <c r="C62" s="141" t="s">
        <v>567</v>
      </c>
      <c r="D62" s="185" t="s">
        <v>707</v>
      </c>
      <c r="E62" s="51" t="s">
        <v>639</v>
      </c>
      <c r="F62" s="45" t="s">
        <v>557</v>
      </c>
      <c r="G62" s="7" t="s">
        <v>719</v>
      </c>
      <c r="H62" s="146">
        <f t="shared" si="23"/>
        <v>0</v>
      </c>
      <c r="I62" s="147">
        <v>0</v>
      </c>
      <c r="J62" s="147">
        <v>0</v>
      </c>
      <c r="K62" s="146">
        <f t="shared" si="24"/>
        <v>73</v>
      </c>
      <c r="L62" s="1248">
        <v>15</v>
      </c>
      <c r="M62" s="1248">
        <v>58</v>
      </c>
      <c r="N62" s="146">
        <f t="shared" si="18"/>
        <v>419</v>
      </c>
      <c r="O62" s="1247">
        <v>74</v>
      </c>
      <c r="P62" s="1248">
        <v>345</v>
      </c>
      <c r="Q62" s="146">
        <f t="shared" si="25"/>
        <v>261</v>
      </c>
      <c r="R62" s="1248">
        <v>58</v>
      </c>
      <c r="S62" s="1248">
        <v>203</v>
      </c>
      <c r="T62" s="265">
        <f t="shared" si="19"/>
        <v>107</v>
      </c>
      <c r="U62" s="1090">
        <v>27</v>
      </c>
      <c r="V62" s="1090">
        <v>80</v>
      </c>
      <c r="W62" s="147"/>
      <c r="X62" s="147"/>
      <c r="Y62" s="147"/>
      <c r="Z62" s="147"/>
      <c r="AA62" s="147"/>
      <c r="AB62" s="147"/>
      <c r="AC62" s="147"/>
      <c r="AD62" s="147"/>
      <c r="AE62" s="147"/>
      <c r="AF62" s="147"/>
      <c r="AG62" s="265">
        <f t="shared" si="20"/>
        <v>860</v>
      </c>
      <c r="AH62" s="265">
        <f t="shared" si="21"/>
        <v>174</v>
      </c>
      <c r="AI62" s="265">
        <f t="shared" si="22"/>
        <v>686</v>
      </c>
    </row>
    <row r="63" spans="1:35" ht="52.5" customHeight="1" x14ac:dyDescent="0.2">
      <c r="A63" s="141">
        <v>2</v>
      </c>
      <c r="B63" s="141" t="s">
        <v>934</v>
      </c>
      <c r="C63" s="141" t="s">
        <v>567</v>
      </c>
      <c r="D63" s="185" t="s">
        <v>707</v>
      </c>
      <c r="E63" s="51" t="s">
        <v>863</v>
      </c>
      <c r="F63" s="45" t="s">
        <v>867</v>
      </c>
      <c r="G63" s="7" t="s">
        <v>719</v>
      </c>
      <c r="H63" s="146">
        <f t="shared" si="23"/>
        <v>0</v>
      </c>
      <c r="I63" s="147"/>
      <c r="J63" s="147"/>
      <c r="K63" s="146">
        <f t="shared" si="24"/>
        <v>0</v>
      </c>
      <c r="L63" s="147"/>
      <c r="M63" s="147"/>
      <c r="N63" s="146">
        <v>2</v>
      </c>
      <c r="O63" s="147"/>
      <c r="P63" s="147"/>
      <c r="Q63" s="853">
        <v>4</v>
      </c>
      <c r="R63" s="148"/>
      <c r="S63" s="148"/>
      <c r="T63" s="265">
        <f t="shared" si="19"/>
        <v>0</v>
      </c>
      <c r="U63" s="148"/>
      <c r="V63" s="148"/>
      <c r="W63" s="147"/>
      <c r="X63" s="147"/>
      <c r="Y63" s="147"/>
      <c r="Z63" s="147"/>
      <c r="AA63" s="147"/>
      <c r="AB63" s="147"/>
      <c r="AC63" s="147"/>
      <c r="AD63" s="147"/>
      <c r="AE63" s="147"/>
      <c r="AF63" s="147"/>
      <c r="AG63" s="265">
        <f t="shared" si="20"/>
        <v>6</v>
      </c>
      <c r="AH63" s="265">
        <f t="shared" si="21"/>
        <v>0</v>
      </c>
      <c r="AI63" s="265">
        <f t="shared" si="22"/>
        <v>0</v>
      </c>
    </row>
    <row r="64" spans="1:35" ht="41.25" customHeight="1" x14ac:dyDescent="0.2">
      <c r="A64" s="141">
        <v>2</v>
      </c>
      <c r="B64" s="141" t="s">
        <v>934</v>
      </c>
      <c r="C64" s="141" t="s">
        <v>567</v>
      </c>
      <c r="D64" s="185" t="s">
        <v>707</v>
      </c>
      <c r="E64" s="51" t="s">
        <v>864</v>
      </c>
      <c r="F64" s="45" t="s">
        <v>868</v>
      </c>
      <c r="G64" s="7" t="s">
        <v>719</v>
      </c>
      <c r="H64" s="146">
        <f t="shared" si="23"/>
        <v>0</v>
      </c>
      <c r="I64" s="147"/>
      <c r="J64" s="147"/>
      <c r="K64" s="146">
        <f t="shared" si="24"/>
        <v>0</v>
      </c>
      <c r="L64" s="147"/>
      <c r="M64" s="147"/>
      <c r="N64" s="146">
        <v>0</v>
      </c>
      <c r="O64" s="147"/>
      <c r="P64" s="147"/>
      <c r="Q64" s="853">
        <v>6</v>
      </c>
      <c r="R64" s="148"/>
      <c r="S64" s="148"/>
      <c r="T64" s="265">
        <f t="shared" si="19"/>
        <v>0</v>
      </c>
      <c r="U64" s="148"/>
      <c r="V64" s="148"/>
      <c r="W64" s="147"/>
      <c r="X64" s="147"/>
      <c r="Y64" s="147"/>
      <c r="Z64" s="147"/>
      <c r="AA64" s="147"/>
      <c r="AB64" s="147"/>
      <c r="AC64" s="147"/>
      <c r="AD64" s="147"/>
      <c r="AE64" s="147"/>
      <c r="AF64" s="147"/>
      <c r="AG64" s="265">
        <f t="shared" si="20"/>
        <v>6</v>
      </c>
      <c r="AH64" s="265">
        <f t="shared" si="21"/>
        <v>0</v>
      </c>
      <c r="AI64" s="265">
        <f t="shared" si="22"/>
        <v>0</v>
      </c>
    </row>
    <row r="65" spans="1:35" ht="40.5" customHeight="1" x14ac:dyDescent="0.2">
      <c r="A65" s="141">
        <v>2</v>
      </c>
      <c r="B65" s="141" t="s">
        <v>934</v>
      </c>
      <c r="C65" s="141" t="s">
        <v>567</v>
      </c>
      <c r="D65" s="185" t="s">
        <v>707</v>
      </c>
      <c r="E65" s="51" t="s">
        <v>865</v>
      </c>
      <c r="F65" s="45" t="s">
        <v>869</v>
      </c>
      <c r="G65" s="7" t="s">
        <v>719</v>
      </c>
      <c r="H65" s="146">
        <f t="shared" si="23"/>
        <v>0</v>
      </c>
      <c r="I65" s="147"/>
      <c r="J65" s="147"/>
      <c r="K65" s="146">
        <f t="shared" si="24"/>
        <v>0</v>
      </c>
      <c r="L65" s="147"/>
      <c r="M65" s="147"/>
      <c r="N65" s="146">
        <v>0</v>
      </c>
      <c r="O65" s="147"/>
      <c r="P65" s="147"/>
      <c r="Q65" s="853">
        <v>6</v>
      </c>
      <c r="R65" s="148"/>
      <c r="S65" s="148"/>
      <c r="T65" s="265">
        <f t="shared" si="19"/>
        <v>0</v>
      </c>
      <c r="U65" s="148"/>
      <c r="V65" s="148"/>
      <c r="W65" s="147"/>
      <c r="X65" s="147"/>
      <c r="Y65" s="147"/>
      <c r="Z65" s="147"/>
      <c r="AA65" s="147"/>
      <c r="AB65" s="147"/>
      <c r="AC65" s="147"/>
      <c r="AD65" s="147"/>
      <c r="AE65" s="147"/>
      <c r="AF65" s="147"/>
      <c r="AG65" s="265">
        <f t="shared" si="20"/>
        <v>6</v>
      </c>
      <c r="AH65" s="265">
        <f t="shared" si="21"/>
        <v>0</v>
      </c>
      <c r="AI65" s="265">
        <f t="shared" si="22"/>
        <v>0</v>
      </c>
    </row>
    <row r="66" spans="1:35" ht="51.75" hidden="1" customHeight="1" x14ac:dyDescent="0.2">
      <c r="A66" s="141">
        <v>2</v>
      </c>
      <c r="B66" s="141" t="s">
        <v>934</v>
      </c>
      <c r="C66" s="141" t="s">
        <v>567</v>
      </c>
      <c r="D66" s="185" t="s">
        <v>707</v>
      </c>
      <c r="E66" s="51" t="s">
        <v>866</v>
      </c>
      <c r="F66" s="45" t="s">
        <v>870</v>
      </c>
      <c r="G66" s="7" t="s">
        <v>719</v>
      </c>
      <c r="H66" s="146">
        <f t="shared" si="23"/>
        <v>0</v>
      </c>
      <c r="I66" s="147"/>
      <c r="J66" s="147"/>
      <c r="K66" s="146">
        <f t="shared" si="24"/>
        <v>0</v>
      </c>
      <c r="L66" s="147"/>
      <c r="M66" s="147"/>
      <c r="N66" s="146">
        <v>0</v>
      </c>
      <c r="O66" s="147"/>
      <c r="P66" s="147"/>
      <c r="Q66" s="853">
        <f t="shared" si="25"/>
        <v>0</v>
      </c>
      <c r="R66" s="148"/>
      <c r="S66" s="148"/>
      <c r="T66" s="265">
        <f t="shared" si="19"/>
        <v>0</v>
      </c>
      <c r="U66" s="148"/>
      <c r="V66" s="148"/>
      <c r="W66" s="147"/>
      <c r="X66" s="147"/>
      <c r="Y66" s="147"/>
      <c r="Z66" s="147"/>
      <c r="AA66" s="147"/>
      <c r="AB66" s="147"/>
      <c r="AC66" s="147"/>
      <c r="AD66" s="147"/>
      <c r="AE66" s="147"/>
      <c r="AF66" s="147"/>
      <c r="AG66" s="265">
        <f t="shared" si="20"/>
        <v>0</v>
      </c>
      <c r="AH66" s="265">
        <f t="shared" si="21"/>
        <v>0</v>
      </c>
      <c r="AI66" s="265">
        <f t="shared" si="22"/>
        <v>0</v>
      </c>
    </row>
    <row r="67" spans="1:35" s="136" customFormat="1" ht="15" hidden="1" customHeight="1" thickBot="1" x14ac:dyDescent="0.25">
      <c r="A67" s="267">
        <v>2</v>
      </c>
      <c r="B67" s="267" t="s">
        <v>934</v>
      </c>
      <c r="C67" s="267" t="s">
        <v>567</v>
      </c>
      <c r="D67" s="273" t="s">
        <v>707</v>
      </c>
      <c r="E67" s="269"/>
      <c r="F67" s="270" t="s">
        <v>871</v>
      </c>
      <c r="G67" s="268" t="s">
        <v>719</v>
      </c>
      <c r="H67" s="271">
        <f t="shared" si="23"/>
        <v>0</v>
      </c>
      <c r="I67" s="272"/>
      <c r="J67" s="272"/>
      <c r="K67" s="271">
        <f t="shared" si="24"/>
        <v>618</v>
      </c>
      <c r="L67" s="271">
        <v>191</v>
      </c>
      <c r="M67" s="271">
        <v>427</v>
      </c>
      <c r="N67" s="271">
        <f t="shared" si="18"/>
        <v>3470</v>
      </c>
      <c r="O67" s="271">
        <v>882</v>
      </c>
      <c r="P67" s="271">
        <v>2588</v>
      </c>
      <c r="Q67" s="1092">
        <f t="shared" si="25"/>
        <v>2097</v>
      </c>
      <c r="R67" s="271">
        <v>696</v>
      </c>
      <c r="S67" s="271">
        <v>1401</v>
      </c>
      <c r="T67" s="271">
        <f>U67+V67</f>
        <v>2225</v>
      </c>
      <c r="U67" s="271">
        <v>725</v>
      </c>
      <c r="V67" s="271">
        <v>1500</v>
      </c>
      <c r="W67" s="272"/>
      <c r="X67" s="272"/>
      <c r="Y67" s="272"/>
      <c r="Z67" s="272"/>
      <c r="AA67" s="272"/>
      <c r="AB67" s="272"/>
      <c r="AC67" s="272"/>
      <c r="AD67" s="272"/>
      <c r="AE67" s="272"/>
      <c r="AF67" s="272"/>
      <c r="AG67" s="272">
        <f>H67+K67+N67+Q67+T67</f>
        <v>8410</v>
      </c>
      <c r="AH67" s="272">
        <f>L67+O67+R67+U67</f>
        <v>2494</v>
      </c>
      <c r="AI67" s="272">
        <f>M67+P67+S67+V67</f>
        <v>5916</v>
      </c>
    </row>
    <row r="68" spans="1:35" ht="14.25" hidden="1" customHeight="1" x14ac:dyDescent="0.2">
      <c r="A68" s="213">
        <v>2</v>
      </c>
      <c r="B68" s="213" t="s">
        <v>934</v>
      </c>
      <c r="C68" s="213" t="s">
        <v>566</v>
      </c>
      <c r="D68" s="214" t="s">
        <v>708</v>
      </c>
      <c r="E68" s="202" t="s">
        <v>607</v>
      </c>
      <c r="F68" s="262" t="s">
        <v>539</v>
      </c>
      <c r="G68" s="202" t="s">
        <v>719</v>
      </c>
      <c r="H68" s="263">
        <f t="shared" si="23"/>
        <v>0</v>
      </c>
      <c r="I68" s="264">
        <v>0</v>
      </c>
      <c r="J68" s="264">
        <v>0</v>
      </c>
      <c r="K68" s="263">
        <f t="shared" si="24"/>
        <v>145</v>
      </c>
      <c r="L68" s="1247">
        <v>69</v>
      </c>
      <c r="M68" s="1248">
        <v>76</v>
      </c>
      <c r="N68" s="263">
        <f t="shared" si="18"/>
        <v>492</v>
      </c>
      <c r="O68" s="1248">
        <v>197</v>
      </c>
      <c r="P68" s="1248">
        <v>295</v>
      </c>
      <c r="Q68" s="263">
        <f t="shared" si="25"/>
        <v>581</v>
      </c>
      <c r="R68" s="1248">
        <v>307</v>
      </c>
      <c r="S68" s="1247">
        <v>274</v>
      </c>
      <c r="T68" s="265">
        <f>U68+V68</f>
        <v>540</v>
      </c>
      <c r="U68" s="1090">
        <v>307</v>
      </c>
      <c r="V68" s="1090">
        <v>233</v>
      </c>
      <c r="W68" s="264"/>
      <c r="X68" s="264"/>
      <c r="Y68" s="264"/>
      <c r="Z68" s="264"/>
      <c r="AA68" s="264"/>
      <c r="AB68" s="264"/>
      <c r="AC68" s="264"/>
      <c r="AD68" s="264"/>
      <c r="AE68" s="264"/>
      <c r="AF68" s="264"/>
      <c r="AG68" s="265">
        <f>H68+K68+N68+Q68+T68</f>
        <v>1758</v>
      </c>
      <c r="AH68" s="265">
        <f>L68+O68+R68+U68</f>
        <v>880</v>
      </c>
      <c r="AI68" s="265">
        <f>M68+P68+S68+V68</f>
        <v>878</v>
      </c>
    </row>
    <row r="69" spans="1:35" ht="13.5" hidden="1" customHeight="1" x14ac:dyDescent="0.2">
      <c r="A69" s="141">
        <v>2</v>
      </c>
      <c r="B69" s="141" t="s">
        <v>934</v>
      </c>
      <c r="C69" s="141" t="s">
        <v>566</v>
      </c>
      <c r="D69" s="185" t="s">
        <v>708</v>
      </c>
      <c r="E69" s="50" t="s">
        <v>611</v>
      </c>
      <c r="F69" s="45" t="s">
        <v>540</v>
      </c>
      <c r="G69" s="7" t="s">
        <v>719</v>
      </c>
      <c r="H69" s="146">
        <f t="shared" si="23"/>
        <v>0</v>
      </c>
      <c r="I69" s="147">
        <v>0</v>
      </c>
      <c r="J69" s="147">
        <v>0</v>
      </c>
      <c r="K69" s="146">
        <f t="shared" si="24"/>
        <v>104</v>
      </c>
      <c r="L69" s="1247">
        <v>60</v>
      </c>
      <c r="M69" s="1248">
        <v>44</v>
      </c>
      <c r="N69" s="146">
        <f t="shared" si="18"/>
        <v>342</v>
      </c>
      <c r="O69" s="1248">
        <v>176</v>
      </c>
      <c r="P69" s="1248">
        <v>166</v>
      </c>
      <c r="Q69" s="146">
        <f t="shared" si="25"/>
        <v>420</v>
      </c>
      <c r="R69" s="1248">
        <v>267</v>
      </c>
      <c r="S69" s="1248">
        <v>153</v>
      </c>
      <c r="T69" s="265">
        <f t="shared" ref="T69:T83" si="26">U69+V69</f>
        <v>414</v>
      </c>
      <c r="U69" s="1090">
        <v>276</v>
      </c>
      <c r="V69" s="1090">
        <v>138</v>
      </c>
      <c r="W69" s="147"/>
      <c r="X69" s="147"/>
      <c r="Y69" s="147"/>
      <c r="Z69" s="147"/>
      <c r="AA69" s="147"/>
      <c r="AB69" s="147"/>
      <c r="AC69" s="147"/>
      <c r="AD69" s="147"/>
      <c r="AE69" s="147"/>
      <c r="AF69" s="147"/>
      <c r="AG69" s="265">
        <f t="shared" ref="AG69:AG83" si="27">H69+K69+N69+Q69+T69</f>
        <v>1280</v>
      </c>
      <c r="AH69" s="265">
        <f t="shared" ref="AH69:AH87" si="28">L69+O69+R69+U69</f>
        <v>779</v>
      </c>
      <c r="AI69" s="265">
        <f t="shared" ref="AI69:AI87" si="29">M69+P69+S69+V69</f>
        <v>501</v>
      </c>
    </row>
    <row r="70" spans="1:35" ht="14.25" hidden="1" customHeight="1" x14ac:dyDescent="0.2">
      <c r="A70" s="141">
        <v>2</v>
      </c>
      <c r="B70" s="141" t="s">
        <v>934</v>
      </c>
      <c r="C70" s="141" t="s">
        <v>566</v>
      </c>
      <c r="D70" s="185" t="s">
        <v>708</v>
      </c>
      <c r="E70" s="51" t="s">
        <v>612</v>
      </c>
      <c r="F70" s="45" t="s">
        <v>541</v>
      </c>
      <c r="G70" s="7" t="s">
        <v>719</v>
      </c>
      <c r="H70" s="146">
        <f t="shared" si="23"/>
        <v>0</v>
      </c>
      <c r="I70" s="147">
        <v>0</v>
      </c>
      <c r="J70" s="147">
        <v>0</v>
      </c>
      <c r="K70" s="146">
        <f t="shared" si="24"/>
        <v>79</v>
      </c>
      <c r="L70" s="1247">
        <v>6</v>
      </c>
      <c r="M70" s="1248">
        <v>73</v>
      </c>
      <c r="N70" s="146">
        <f t="shared" si="18"/>
        <v>622</v>
      </c>
      <c r="O70" s="1248">
        <v>213</v>
      </c>
      <c r="P70" s="1248">
        <v>409</v>
      </c>
      <c r="Q70" s="146">
        <f t="shared" si="25"/>
        <v>1039</v>
      </c>
      <c r="R70" s="1248">
        <v>609</v>
      </c>
      <c r="S70" s="1248">
        <v>430</v>
      </c>
      <c r="T70" s="265">
        <f t="shared" si="26"/>
        <v>1036</v>
      </c>
      <c r="U70" s="1090">
        <v>641</v>
      </c>
      <c r="V70" s="1090">
        <v>395</v>
      </c>
      <c r="W70" s="147"/>
      <c r="X70" s="147"/>
      <c r="Y70" s="147"/>
      <c r="Z70" s="147"/>
      <c r="AA70" s="147"/>
      <c r="AB70" s="147"/>
      <c r="AC70" s="147"/>
      <c r="AD70" s="147"/>
      <c r="AE70" s="147"/>
      <c r="AF70" s="147"/>
      <c r="AG70" s="265">
        <f t="shared" si="27"/>
        <v>2776</v>
      </c>
      <c r="AH70" s="265">
        <f t="shared" si="28"/>
        <v>1469</v>
      </c>
      <c r="AI70" s="265">
        <f t="shared" si="29"/>
        <v>1307</v>
      </c>
    </row>
    <row r="71" spans="1:35" ht="27" hidden="1" customHeight="1" x14ac:dyDescent="0.2">
      <c r="A71" s="141">
        <v>2</v>
      </c>
      <c r="B71" s="141" t="s">
        <v>934</v>
      </c>
      <c r="C71" s="141" t="s">
        <v>566</v>
      </c>
      <c r="D71" s="185" t="s">
        <v>708</v>
      </c>
      <c r="E71" s="51" t="s">
        <v>570</v>
      </c>
      <c r="F71" s="45" t="s">
        <v>542</v>
      </c>
      <c r="G71" s="7" t="s">
        <v>719</v>
      </c>
      <c r="H71" s="146">
        <f t="shared" si="23"/>
        <v>0</v>
      </c>
      <c r="I71" s="147">
        <v>0</v>
      </c>
      <c r="J71" s="147">
        <v>0</v>
      </c>
      <c r="K71" s="146">
        <f t="shared" si="24"/>
        <v>71</v>
      </c>
      <c r="L71" s="1247">
        <v>6</v>
      </c>
      <c r="M71" s="1247">
        <v>65</v>
      </c>
      <c r="N71" s="146">
        <f t="shared" si="18"/>
        <v>538</v>
      </c>
      <c r="O71" s="1248">
        <v>199</v>
      </c>
      <c r="P71" s="1248">
        <v>339</v>
      </c>
      <c r="Q71" s="146">
        <f t="shared" si="25"/>
        <v>992</v>
      </c>
      <c r="R71" s="1248">
        <v>596</v>
      </c>
      <c r="S71" s="1248">
        <v>396</v>
      </c>
      <c r="T71" s="265">
        <f t="shared" si="26"/>
        <v>988</v>
      </c>
      <c r="U71" s="1090">
        <v>622</v>
      </c>
      <c r="V71" s="1090">
        <v>366</v>
      </c>
      <c r="W71" s="147"/>
      <c r="X71" s="147"/>
      <c r="Y71" s="147"/>
      <c r="Z71" s="147"/>
      <c r="AA71" s="147"/>
      <c r="AB71" s="147"/>
      <c r="AC71" s="147"/>
      <c r="AD71" s="147"/>
      <c r="AE71" s="147"/>
      <c r="AF71" s="147"/>
      <c r="AG71" s="265">
        <f t="shared" si="27"/>
        <v>2589</v>
      </c>
      <c r="AH71" s="265">
        <f t="shared" si="28"/>
        <v>1423</v>
      </c>
      <c r="AI71" s="265">
        <f t="shared" si="29"/>
        <v>1166</v>
      </c>
    </row>
    <row r="72" spans="1:35" ht="15" hidden="1" customHeight="1" x14ac:dyDescent="0.2">
      <c r="A72" s="141">
        <v>2</v>
      </c>
      <c r="B72" s="141" t="s">
        <v>934</v>
      </c>
      <c r="C72" s="141" t="s">
        <v>566</v>
      </c>
      <c r="D72" s="185" t="s">
        <v>708</v>
      </c>
      <c r="E72" s="51" t="s">
        <v>613</v>
      </c>
      <c r="F72" s="45" t="s">
        <v>543</v>
      </c>
      <c r="G72" s="7" t="s">
        <v>719</v>
      </c>
      <c r="H72" s="146">
        <f t="shared" si="23"/>
        <v>0</v>
      </c>
      <c r="I72" s="147">
        <v>0</v>
      </c>
      <c r="J72" s="147">
        <v>0</v>
      </c>
      <c r="K72" s="146">
        <f t="shared" si="24"/>
        <v>458</v>
      </c>
      <c r="L72" s="1247">
        <v>72</v>
      </c>
      <c r="M72" s="1247">
        <v>386</v>
      </c>
      <c r="N72" s="146">
        <f t="shared" si="18"/>
        <v>2234</v>
      </c>
      <c r="O72" s="1248">
        <v>390</v>
      </c>
      <c r="P72" s="1248">
        <v>1844</v>
      </c>
      <c r="Q72" s="146">
        <f t="shared" si="25"/>
        <v>2429</v>
      </c>
      <c r="R72" s="1248">
        <v>828</v>
      </c>
      <c r="S72" s="1248">
        <v>1601</v>
      </c>
      <c r="T72" s="265">
        <f t="shared" si="26"/>
        <v>2387</v>
      </c>
      <c r="U72" s="1090">
        <v>907</v>
      </c>
      <c r="V72" s="1090">
        <v>1480</v>
      </c>
      <c r="W72" s="147"/>
      <c r="X72" s="147"/>
      <c r="Y72" s="147"/>
      <c r="Z72" s="147"/>
      <c r="AA72" s="147"/>
      <c r="AB72" s="147"/>
      <c r="AC72" s="147"/>
      <c r="AD72" s="147"/>
      <c r="AE72" s="147"/>
      <c r="AF72" s="147"/>
      <c r="AG72" s="265">
        <f t="shared" si="27"/>
        <v>7508</v>
      </c>
      <c r="AH72" s="265">
        <f t="shared" si="28"/>
        <v>2197</v>
      </c>
      <c r="AI72" s="265">
        <f t="shared" si="29"/>
        <v>5311</v>
      </c>
    </row>
    <row r="73" spans="1:35" ht="15" hidden="1" customHeight="1" x14ac:dyDescent="0.2">
      <c r="A73" s="141">
        <v>2</v>
      </c>
      <c r="B73" s="141" t="s">
        <v>934</v>
      </c>
      <c r="C73" s="141" t="s">
        <v>566</v>
      </c>
      <c r="D73" s="185" t="s">
        <v>708</v>
      </c>
      <c r="E73" s="51" t="s">
        <v>854</v>
      </c>
      <c r="F73" s="45" t="s">
        <v>544</v>
      </c>
      <c r="G73" s="7" t="s">
        <v>719</v>
      </c>
      <c r="H73" s="146">
        <f t="shared" si="23"/>
        <v>0</v>
      </c>
      <c r="I73" s="147">
        <v>0</v>
      </c>
      <c r="J73" s="147">
        <v>0</v>
      </c>
      <c r="K73" s="146">
        <f t="shared" si="24"/>
        <v>46</v>
      </c>
      <c r="L73" s="1247">
        <v>10</v>
      </c>
      <c r="M73" s="1248">
        <v>36</v>
      </c>
      <c r="N73" s="146">
        <f t="shared" si="18"/>
        <v>166</v>
      </c>
      <c r="O73" s="1248">
        <v>53</v>
      </c>
      <c r="P73" s="1248">
        <v>113</v>
      </c>
      <c r="Q73" s="146">
        <f t="shared" si="25"/>
        <v>237</v>
      </c>
      <c r="R73" s="1248">
        <v>98</v>
      </c>
      <c r="S73" s="1248">
        <v>139</v>
      </c>
      <c r="T73" s="265">
        <f t="shared" si="26"/>
        <v>206</v>
      </c>
      <c r="U73" s="1090">
        <v>99</v>
      </c>
      <c r="V73" s="1090">
        <v>107</v>
      </c>
      <c r="W73" s="147"/>
      <c r="X73" s="147"/>
      <c r="Y73" s="147"/>
      <c r="Z73" s="147"/>
      <c r="AA73" s="147"/>
      <c r="AB73" s="147"/>
      <c r="AC73" s="147"/>
      <c r="AD73" s="147"/>
      <c r="AE73" s="147"/>
      <c r="AF73" s="147"/>
      <c r="AG73" s="265">
        <f t="shared" si="27"/>
        <v>655</v>
      </c>
      <c r="AH73" s="265">
        <f t="shared" si="28"/>
        <v>260</v>
      </c>
      <c r="AI73" s="265">
        <f t="shared" si="29"/>
        <v>395</v>
      </c>
    </row>
    <row r="74" spans="1:35" ht="13.5" hidden="1" customHeight="1" x14ac:dyDescent="0.2">
      <c r="A74" s="141">
        <v>2</v>
      </c>
      <c r="B74" s="141" t="s">
        <v>934</v>
      </c>
      <c r="C74" s="141" t="s">
        <v>566</v>
      </c>
      <c r="D74" s="185" t="s">
        <v>708</v>
      </c>
      <c r="E74" s="51" t="s">
        <v>855</v>
      </c>
      <c r="F74" s="45" t="s">
        <v>545</v>
      </c>
      <c r="G74" s="7" t="s">
        <v>719</v>
      </c>
      <c r="H74" s="146">
        <f t="shared" si="23"/>
        <v>0</v>
      </c>
      <c r="I74" s="147">
        <v>0</v>
      </c>
      <c r="J74" s="147">
        <v>0</v>
      </c>
      <c r="K74" s="146">
        <f t="shared" si="24"/>
        <v>24</v>
      </c>
      <c r="L74" s="1247">
        <v>8</v>
      </c>
      <c r="M74" s="1248">
        <v>16</v>
      </c>
      <c r="N74" s="146">
        <f t="shared" si="18"/>
        <v>346</v>
      </c>
      <c r="O74" s="1248">
        <v>94</v>
      </c>
      <c r="P74" s="1248">
        <v>252</v>
      </c>
      <c r="Q74" s="146">
        <f t="shared" si="25"/>
        <v>586</v>
      </c>
      <c r="R74" s="1248">
        <v>305</v>
      </c>
      <c r="S74" s="1248">
        <v>281</v>
      </c>
      <c r="T74" s="265">
        <f t="shared" si="26"/>
        <v>584</v>
      </c>
      <c r="U74" s="1090">
        <v>305</v>
      </c>
      <c r="V74" s="1090">
        <v>279</v>
      </c>
      <c r="W74" s="147"/>
      <c r="X74" s="147"/>
      <c r="Y74" s="147"/>
      <c r="Z74" s="147"/>
      <c r="AA74" s="147"/>
      <c r="AB74" s="147"/>
      <c r="AC74" s="147"/>
      <c r="AD74" s="147"/>
      <c r="AE74" s="147"/>
      <c r="AF74" s="147"/>
      <c r="AG74" s="265">
        <f t="shared" si="27"/>
        <v>1540</v>
      </c>
      <c r="AH74" s="265">
        <f t="shared" si="28"/>
        <v>712</v>
      </c>
      <c r="AI74" s="265">
        <f t="shared" si="29"/>
        <v>828</v>
      </c>
    </row>
    <row r="75" spans="1:35" ht="39" hidden="1" customHeight="1" x14ac:dyDescent="0.2">
      <c r="A75" s="141">
        <v>2</v>
      </c>
      <c r="B75" s="141" t="s">
        <v>934</v>
      </c>
      <c r="C75" s="141" t="s">
        <v>566</v>
      </c>
      <c r="D75" s="185" t="s">
        <v>708</v>
      </c>
      <c r="E75" s="51" t="s">
        <v>608</v>
      </c>
      <c r="F75" s="45" t="s">
        <v>546</v>
      </c>
      <c r="G75" s="7" t="s">
        <v>719</v>
      </c>
      <c r="H75" s="146">
        <f t="shared" si="23"/>
        <v>0</v>
      </c>
      <c r="I75" s="147">
        <v>0</v>
      </c>
      <c r="J75" s="147">
        <v>0</v>
      </c>
      <c r="K75" s="146">
        <f t="shared" si="24"/>
        <v>8</v>
      </c>
      <c r="L75" s="1247">
        <v>3</v>
      </c>
      <c r="M75" s="1247">
        <v>5</v>
      </c>
      <c r="N75" s="146">
        <f t="shared" si="18"/>
        <v>98</v>
      </c>
      <c r="O75" s="1248">
        <v>47</v>
      </c>
      <c r="P75" s="1248">
        <v>51</v>
      </c>
      <c r="Q75" s="146">
        <f t="shared" si="25"/>
        <v>267</v>
      </c>
      <c r="R75" s="1248">
        <v>194</v>
      </c>
      <c r="S75" s="1248">
        <v>73</v>
      </c>
      <c r="T75" s="265">
        <f t="shared" si="26"/>
        <v>287</v>
      </c>
      <c r="U75" s="1090">
        <v>191</v>
      </c>
      <c r="V75" s="1090">
        <v>96</v>
      </c>
      <c r="W75" s="147"/>
      <c r="X75" s="147"/>
      <c r="Y75" s="147"/>
      <c r="Z75" s="147"/>
      <c r="AA75" s="147"/>
      <c r="AB75" s="147"/>
      <c r="AC75" s="147"/>
      <c r="AD75" s="147"/>
      <c r="AE75" s="147"/>
      <c r="AF75" s="147"/>
      <c r="AG75" s="265">
        <f t="shared" si="27"/>
        <v>660</v>
      </c>
      <c r="AH75" s="265">
        <f t="shared" si="28"/>
        <v>435</v>
      </c>
      <c r="AI75" s="265">
        <f t="shared" si="29"/>
        <v>225</v>
      </c>
    </row>
    <row r="76" spans="1:35" ht="14.25" hidden="1" customHeight="1" x14ac:dyDescent="0.2">
      <c r="A76" s="141">
        <v>2</v>
      </c>
      <c r="B76" s="141" t="s">
        <v>934</v>
      </c>
      <c r="C76" s="141" t="s">
        <v>566</v>
      </c>
      <c r="D76" s="185" t="s">
        <v>708</v>
      </c>
      <c r="E76" s="51" t="s">
        <v>856</v>
      </c>
      <c r="F76" s="45" t="s">
        <v>547</v>
      </c>
      <c r="G76" s="7" t="s">
        <v>719</v>
      </c>
      <c r="H76" s="146">
        <f t="shared" si="23"/>
        <v>0</v>
      </c>
      <c r="I76" s="147">
        <v>0</v>
      </c>
      <c r="J76" s="147">
        <v>0</v>
      </c>
      <c r="K76" s="146">
        <f t="shared" si="24"/>
        <v>132</v>
      </c>
      <c r="L76" s="1247">
        <v>51</v>
      </c>
      <c r="M76" s="1247">
        <v>81</v>
      </c>
      <c r="N76" s="146">
        <f t="shared" si="18"/>
        <v>617</v>
      </c>
      <c r="O76" s="1248">
        <v>253</v>
      </c>
      <c r="P76" s="1248">
        <v>364</v>
      </c>
      <c r="Q76" s="146">
        <f t="shared" si="25"/>
        <v>937</v>
      </c>
      <c r="R76" s="1248">
        <v>536</v>
      </c>
      <c r="S76" s="1248">
        <v>401</v>
      </c>
      <c r="T76" s="265">
        <f t="shared" si="26"/>
        <v>889</v>
      </c>
      <c r="U76" s="1090">
        <v>572</v>
      </c>
      <c r="V76" s="1090">
        <v>317</v>
      </c>
      <c r="W76" s="147"/>
      <c r="X76" s="147"/>
      <c r="Y76" s="147"/>
      <c r="Z76" s="147"/>
      <c r="AA76" s="147"/>
      <c r="AB76" s="147"/>
      <c r="AC76" s="147"/>
      <c r="AD76" s="147"/>
      <c r="AE76" s="147"/>
      <c r="AF76" s="147"/>
      <c r="AG76" s="265">
        <f t="shared" si="27"/>
        <v>2575</v>
      </c>
      <c r="AH76" s="265">
        <f t="shared" si="28"/>
        <v>1412</v>
      </c>
      <c r="AI76" s="265">
        <f t="shared" si="29"/>
        <v>1163</v>
      </c>
    </row>
    <row r="77" spans="1:35" ht="15.75" hidden="1" customHeight="1" x14ac:dyDescent="0.2">
      <c r="A77" s="141">
        <v>2</v>
      </c>
      <c r="B77" s="141" t="s">
        <v>934</v>
      </c>
      <c r="C77" s="141" t="s">
        <v>566</v>
      </c>
      <c r="D77" s="185" t="s">
        <v>708</v>
      </c>
      <c r="E77" s="51" t="s">
        <v>857</v>
      </c>
      <c r="F77" s="45" t="s">
        <v>548</v>
      </c>
      <c r="G77" s="7" t="s">
        <v>719</v>
      </c>
      <c r="H77" s="146">
        <f t="shared" si="23"/>
        <v>0</v>
      </c>
      <c r="I77" s="147">
        <v>0</v>
      </c>
      <c r="J77" s="147">
        <v>0</v>
      </c>
      <c r="K77" s="146">
        <f t="shared" si="24"/>
        <v>258</v>
      </c>
      <c r="L77" s="1247">
        <v>65</v>
      </c>
      <c r="M77" s="1248">
        <v>193</v>
      </c>
      <c r="N77" s="146">
        <f t="shared" si="18"/>
        <v>1310</v>
      </c>
      <c r="O77" s="1248">
        <v>355</v>
      </c>
      <c r="P77" s="1248">
        <v>955</v>
      </c>
      <c r="Q77" s="146">
        <f t="shared" si="25"/>
        <v>1689</v>
      </c>
      <c r="R77" s="1247">
        <v>816</v>
      </c>
      <c r="S77" s="1247">
        <v>873</v>
      </c>
      <c r="T77" s="265">
        <f t="shared" si="26"/>
        <v>1685</v>
      </c>
      <c r="U77" s="1090">
        <v>896</v>
      </c>
      <c r="V77" s="1090">
        <v>789</v>
      </c>
      <c r="W77" s="147"/>
      <c r="X77" s="147"/>
      <c r="Y77" s="147"/>
      <c r="Z77" s="147"/>
      <c r="AA77" s="147"/>
      <c r="AB77" s="147"/>
      <c r="AC77" s="147"/>
      <c r="AD77" s="147"/>
      <c r="AE77" s="147"/>
      <c r="AF77" s="147"/>
      <c r="AG77" s="265">
        <f t="shared" si="27"/>
        <v>4942</v>
      </c>
      <c r="AH77" s="265">
        <f t="shared" si="28"/>
        <v>2132</v>
      </c>
      <c r="AI77" s="265">
        <f t="shared" si="29"/>
        <v>2810</v>
      </c>
    </row>
    <row r="78" spans="1:35" ht="14.25" hidden="1" customHeight="1" x14ac:dyDescent="0.2">
      <c r="A78" s="141">
        <v>2</v>
      </c>
      <c r="B78" s="141" t="s">
        <v>934</v>
      </c>
      <c r="C78" s="141" t="s">
        <v>566</v>
      </c>
      <c r="D78" s="185" t="s">
        <v>708</v>
      </c>
      <c r="E78" s="51" t="s">
        <v>858</v>
      </c>
      <c r="F78" s="45" t="s">
        <v>549</v>
      </c>
      <c r="G78" s="7" t="s">
        <v>719</v>
      </c>
      <c r="H78" s="146">
        <f t="shared" si="23"/>
        <v>0</v>
      </c>
      <c r="I78" s="147">
        <v>0</v>
      </c>
      <c r="J78" s="147">
        <v>0</v>
      </c>
      <c r="K78" s="146">
        <f t="shared" si="24"/>
        <v>291</v>
      </c>
      <c r="L78" s="1248">
        <v>31</v>
      </c>
      <c r="M78" s="1248">
        <v>260</v>
      </c>
      <c r="N78" s="146">
        <f t="shared" si="18"/>
        <v>1396</v>
      </c>
      <c r="O78" s="1248">
        <v>182</v>
      </c>
      <c r="P78" s="1248">
        <v>1214</v>
      </c>
      <c r="Q78" s="146">
        <f t="shared" si="25"/>
        <v>1376</v>
      </c>
      <c r="R78" s="1248">
        <v>362</v>
      </c>
      <c r="S78" s="1248">
        <v>1014</v>
      </c>
      <c r="T78" s="265">
        <f t="shared" si="26"/>
        <v>1340</v>
      </c>
      <c r="U78" s="1090">
        <v>356</v>
      </c>
      <c r="V78" s="1090">
        <v>984</v>
      </c>
      <c r="W78" s="147"/>
      <c r="X78" s="147"/>
      <c r="Y78" s="147"/>
      <c r="Z78" s="147"/>
      <c r="AA78" s="147"/>
      <c r="AB78" s="147"/>
      <c r="AC78" s="147"/>
      <c r="AD78" s="147"/>
      <c r="AE78" s="147"/>
      <c r="AF78" s="147"/>
      <c r="AG78" s="265">
        <f t="shared" si="27"/>
        <v>4403</v>
      </c>
      <c r="AH78" s="265">
        <f t="shared" si="28"/>
        <v>931</v>
      </c>
      <c r="AI78" s="265">
        <f t="shared" si="29"/>
        <v>3472</v>
      </c>
    </row>
    <row r="79" spans="1:35" ht="40.5" hidden="1" customHeight="1" x14ac:dyDescent="0.2">
      <c r="A79" s="141">
        <v>2</v>
      </c>
      <c r="B79" s="141" t="s">
        <v>934</v>
      </c>
      <c r="C79" s="141" t="s">
        <v>566</v>
      </c>
      <c r="D79" s="185" t="s">
        <v>708</v>
      </c>
      <c r="E79" s="51" t="s">
        <v>860</v>
      </c>
      <c r="F79" s="45" t="s">
        <v>553</v>
      </c>
      <c r="G79" s="7" t="s">
        <v>719</v>
      </c>
      <c r="H79" s="146">
        <f t="shared" si="23"/>
        <v>0</v>
      </c>
      <c r="I79" s="147">
        <v>0</v>
      </c>
      <c r="J79" s="147">
        <v>0</v>
      </c>
      <c r="K79" s="146">
        <f t="shared" si="24"/>
        <v>119</v>
      </c>
      <c r="L79" s="1247">
        <v>45</v>
      </c>
      <c r="M79" s="1247">
        <v>74</v>
      </c>
      <c r="N79" s="146">
        <f t="shared" si="18"/>
        <v>673</v>
      </c>
      <c r="O79" s="1248">
        <v>154</v>
      </c>
      <c r="P79" s="1248">
        <v>519</v>
      </c>
      <c r="Q79" s="146">
        <f t="shared" si="25"/>
        <v>699</v>
      </c>
      <c r="R79" s="1248">
        <v>296</v>
      </c>
      <c r="S79" s="1248">
        <v>403</v>
      </c>
      <c r="T79" s="265">
        <f t="shared" si="26"/>
        <v>870</v>
      </c>
      <c r="U79" s="1090">
        <v>361</v>
      </c>
      <c r="V79" s="1090">
        <v>509</v>
      </c>
      <c r="W79" s="147"/>
      <c r="X79" s="147"/>
      <c r="Y79" s="147"/>
      <c r="Z79" s="147"/>
      <c r="AA79" s="147"/>
      <c r="AB79" s="147"/>
      <c r="AC79" s="147"/>
      <c r="AD79" s="147"/>
      <c r="AE79" s="147"/>
      <c r="AF79" s="147"/>
      <c r="AG79" s="265">
        <f t="shared" si="27"/>
        <v>2361</v>
      </c>
      <c r="AH79" s="265">
        <f t="shared" si="28"/>
        <v>856</v>
      </c>
      <c r="AI79" s="265">
        <f t="shared" si="29"/>
        <v>1505</v>
      </c>
    </row>
    <row r="80" spans="1:35" ht="15" hidden="1" customHeight="1" x14ac:dyDescent="0.2">
      <c r="A80" s="141">
        <v>2</v>
      </c>
      <c r="B80" s="141" t="s">
        <v>934</v>
      </c>
      <c r="C80" s="141" t="s">
        <v>566</v>
      </c>
      <c r="D80" s="185" t="s">
        <v>708</v>
      </c>
      <c r="E80" s="51" t="s">
        <v>861</v>
      </c>
      <c r="F80" s="45" t="s">
        <v>554</v>
      </c>
      <c r="G80" s="7" t="s">
        <v>719</v>
      </c>
      <c r="H80" s="146">
        <f t="shared" si="23"/>
        <v>0</v>
      </c>
      <c r="I80" s="147">
        <v>0</v>
      </c>
      <c r="J80" s="147">
        <v>0</v>
      </c>
      <c r="K80" s="146">
        <f t="shared" si="24"/>
        <v>72</v>
      </c>
      <c r="L80" s="1247">
        <v>32</v>
      </c>
      <c r="M80" s="1248">
        <v>40</v>
      </c>
      <c r="N80" s="146">
        <f t="shared" si="18"/>
        <v>409</v>
      </c>
      <c r="O80" s="1248">
        <v>152</v>
      </c>
      <c r="P80" s="1248">
        <v>257</v>
      </c>
      <c r="Q80" s="146">
        <f t="shared" si="25"/>
        <v>560</v>
      </c>
      <c r="R80" s="1248">
        <v>262</v>
      </c>
      <c r="S80" s="1248">
        <v>298</v>
      </c>
      <c r="T80" s="265">
        <f t="shared" si="26"/>
        <v>611</v>
      </c>
      <c r="U80" s="1090">
        <v>370</v>
      </c>
      <c r="V80" s="1090">
        <v>241</v>
      </c>
      <c r="W80" s="147"/>
      <c r="X80" s="147"/>
      <c r="Y80" s="147"/>
      <c r="Z80" s="147"/>
      <c r="AA80" s="147"/>
      <c r="AB80" s="147"/>
      <c r="AC80" s="147"/>
      <c r="AD80" s="147"/>
      <c r="AE80" s="147"/>
      <c r="AF80" s="147"/>
      <c r="AG80" s="265">
        <f t="shared" si="27"/>
        <v>1652</v>
      </c>
      <c r="AH80" s="265">
        <f t="shared" si="28"/>
        <v>816</v>
      </c>
      <c r="AI80" s="265">
        <f t="shared" si="29"/>
        <v>836</v>
      </c>
    </row>
    <row r="81" spans="1:35" ht="27" hidden="1" customHeight="1" x14ac:dyDescent="0.2">
      <c r="A81" s="141">
        <v>2</v>
      </c>
      <c r="B81" s="141" t="s">
        <v>934</v>
      </c>
      <c r="C81" s="141" t="s">
        <v>566</v>
      </c>
      <c r="D81" s="185" t="s">
        <v>708</v>
      </c>
      <c r="E81" s="51" t="s">
        <v>862</v>
      </c>
      <c r="F81" s="45" t="s">
        <v>555</v>
      </c>
      <c r="G81" s="7" t="s">
        <v>719</v>
      </c>
      <c r="H81" s="146">
        <f t="shared" si="23"/>
        <v>0</v>
      </c>
      <c r="I81" s="147">
        <v>0</v>
      </c>
      <c r="J81" s="147">
        <v>0</v>
      </c>
      <c r="K81" s="146">
        <f t="shared" si="24"/>
        <v>117</v>
      </c>
      <c r="L81" s="1247">
        <v>72</v>
      </c>
      <c r="M81" s="1248">
        <v>45</v>
      </c>
      <c r="N81" s="146">
        <f t="shared" si="18"/>
        <v>643</v>
      </c>
      <c r="O81" s="1248">
        <v>377</v>
      </c>
      <c r="P81" s="1248">
        <v>266</v>
      </c>
      <c r="Q81" s="146">
        <f t="shared" si="25"/>
        <v>1139</v>
      </c>
      <c r="R81" s="1248">
        <v>860</v>
      </c>
      <c r="S81" s="1248">
        <v>279</v>
      </c>
      <c r="T81" s="265">
        <f t="shared" si="26"/>
        <v>1108</v>
      </c>
      <c r="U81" s="1090">
        <v>881</v>
      </c>
      <c r="V81" s="1090">
        <v>227</v>
      </c>
      <c r="W81" s="147"/>
      <c r="X81" s="147"/>
      <c r="Y81" s="147"/>
      <c r="Z81" s="147"/>
      <c r="AA81" s="147"/>
      <c r="AB81" s="147"/>
      <c r="AC81" s="147"/>
      <c r="AD81" s="147"/>
      <c r="AE81" s="147"/>
      <c r="AF81" s="147"/>
      <c r="AG81" s="265">
        <f t="shared" si="27"/>
        <v>3007</v>
      </c>
      <c r="AH81" s="265">
        <f t="shared" si="28"/>
        <v>2190</v>
      </c>
      <c r="AI81" s="265">
        <f t="shared" si="29"/>
        <v>817</v>
      </c>
    </row>
    <row r="82" spans="1:35" ht="24.75" hidden="1" customHeight="1" x14ac:dyDescent="0.2">
      <c r="A82" s="141">
        <v>2</v>
      </c>
      <c r="B82" s="141" t="s">
        <v>934</v>
      </c>
      <c r="C82" s="141" t="s">
        <v>566</v>
      </c>
      <c r="D82" s="185" t="s">
        <v>708</v>
      </c>
      <c r="E82" s="51" t="s">
        <v>638</v>
      </c>
      <c r="F82" s="45" t="s">
        <v>556</v>
      </c>
      <c r="G82" s="7" t="s">
        <v>719</v>
      </c>
      <c r="H82" s="146">
        <f t="shared" si="23"/>
        <v>0</v>
      </c>
      <c r="I82" s="147">
        <v>0</v>
      </c>
      <c r="J82" s="147">
        <v>0</v>
      </c>
      <c r="K82" s="146">
        <f t="shared" si="24"/>
        <v>46</v>
      </c>
      <c r="L82" s="1247">
        <v>41</v>
      </c>
      <c r="M82" s="1247">
        <v>5</v>
      </c>
      <c r="N82" s="146">
        <f t="shared" si="18"/>
        <v>114</v>
      </c>
      <c r="O82" s="1248">
        <v>106</v>
      </c>
      <c r="P82" s="1247">
        <v>8</v>
      </c>
      <c r="Q82" s="146">
        <f t="shared" si="25"/>
        <v>137</v>
      </c>
      <c r="R82" s="1248">
        <v>126</v>
      </c>
      <c r="S82" s="1247">
        <v>11</v>
      </c>
      <c r="T82" s="265">
        <f t="shared" si="26"/>
        <v>78</v>
      </c>
      <c r="U82" s="1090">
        <v>76</v>
      </c>
      <c r="V82" s="1090">
        <v>2</v>
      </c>
      <c r="W82" s="147"/>
      <c r="X82" s="147"/>
      <c r="Y82" s="147"/>
      <c r="Z82" s="147"/>
      <c r="AA82" s="147"/>
      <c r="AB82" s="147"/>
      <c r="AC82" s="147"/>
      <c r="AD82" s="147"/>
      <c r="AE82" s="147"/>
      <c r="AF82" s="147"/>
      <c r="AG82" s="265">
        <f t="shared" si="27"/>
        <v>375</v>
      </c>
      <c r="AH82" s="265">
        <f t="shared" si="28"/>
        <v>349</v>
      </c>
      <c r="AI82" s="265">
        <f t="shared" si="29"/>
        <v>26</v>
      </c>
    </row>
    <row r="83" spans="1:35" ht="15.75" hidden="1" customHeight="1" x14ac:dyDescent="0.2">
      <c r="A83" s="141">
        <v>2</v>
      </c>
      <c r="B83" s="141" t="s">
        <v>934</v>
      </c>
      <c r="C83" s="141" t="s">
        <v>566</v>
      </c>
      <c r="D83" s="185" t="s">
        <v>708</v>
      </c>
      <c r="E83" s="51" t="s">
        <v>639</v>
      </c>
      <c r="F83" s="45" t="s">
        <v>557</v>
      </c>
      <c r="G83" s="7" t="s">
        <v>719</v>
      </c>
      <c r="H83" s="146">
        <f t="shared" si="23"/>
        <v>0</v>
      </c>
      <c r="I83" s="147">
        <v>0</v>
      </c>
      <c r="J83" s="147">
        <v>0</v>
      </c>
      <c r="K83" s="146">
        <f t="shared" si="24"/>
        <v>239</v>
      </c>
      <c r="L83" s="1247">
        <v>44</v>
      </c>
      <c r="M83" s="1248">
        <v>195</v>
      </c>
      <c r="N83" s="146">
        <f t="shared" si="18"/>
        <v>1295</v>
      </c>
      <c r="O83" s="1248">
        <v>204</v>
      </c>
      <c r="P83" s="1248">
        <v>1091</v>
      </c>
      <c r="Q83" s="146">
        <f t="shared" si="25"/>
        <v>1136</v>
      </c>
      <c r="R83" s="1248">
        <v>283</v>
      </c>
      <c r="S83" s="1248">
        <v>853</v>
      </c>
      <c r="T83" s="265">
        <f t="shared" si="26"/>
        <v>957</v>
      </c>
      <c r="U83" s="1090">
        <v>272</v>
      </c>
      <c r="V83" s="1090">
        <v>685</v>
      </c>
      <c r="W83" s="147"/>
      <c r="X83" s="147"/>
      <c r="Y83" s="147"/>
      <c r="Z83" s="147"/>
      <c r="AA83" s="147"/>
      <c r="AB83" s="147"/>
      <c r="AC83" s="147"/>
      <c r="AD83" s="147"/>
      <c r="AE83" s="147"/>
      <c r="AF83" s="147"/>
      <c r="AG83" s="265">
        <f t="shared" si="27"/>
        <v>3627</v>
      </c>
      <c r="AH83" s="265">
        <f t="shared" si="28"/>
        <v>803</v>
      </c>
      <c r="AI83" s="265">
        <f t="shared" si="29"/>
        <v>2824</v>
      </c>
    </row>
    <row r="84" spans="1:35" ht="52.5" customHeight="1" x14ac:dyDescent="0.2">
      <c r="A84" s="141">
        <v>2</v>
      </c>
      <c r="B84" s="141" t="s">
        <v>934</v>
      </c>
      <c r="C84" s="141" t="s">
        <v>566</v>
      </c>
      <c r="D84" s="185" t="s">
        <v>708</v>
      </c>
      <c r="E84" s="51" t="s">
        <v>863</v>
      </c>
      <c r="F84" s="45" t="s">
        <v>867</v>
      </c>
      <c r="G84" s="7" t="s">
        <v>719</v>
      </c>
      <c r="H84" s="146">
        <f t="shared" si="23"/>
        <v>0</v>
      </c>
      <c r="I84" s="147"/>
      <c r="J84" s="147"/>
      <c r="K84" s="146">
        <f t="shared" si="24"/>
        <v>0</v>
      </c>
      <c r="L84" s="147"/>
      <c r="M84" s="147"/>
      <c r="N84" s="146">
        <v>7</v>
      </c>
      <c r="O84" s="147"/>
      <c r="P84" s="147"/>
      <c r="Q84" s="853">
        <v>30</v>
      </c>
      <c r="R84" s="148"/>
      <c r="S84" s="148"/>
      <c r="T84" s="265">
        <f>AG84-Q84-N84-K84-H84</f>
        <v>60</v>
      </c>
      <c r="U84" s="148"/>
      <c r="V84" s="148"/>
      <c r="W84" s="147"/>
      <c r="X84" s="147"/>
      <c r="Y84" s="147"/>
      <c r="Z84" s="147"/>
      <c r="AA84" s="147"/>
      <c r="AB84" s="147"/>
      <c r="AC84" s="147"/>
      <c r="AD84" s="147"/>
      <c r="AE84" s="147"/>
      <c r="AF84" s="147"/>
      <c r="AG84" s="265">
        <v>97</v>
      </c>
      <c r="AH84" s="265">
        <f t="shared" si="28"/>
        <v>0</v>
      </c>
      <c r="AI84" s="265">
        <f t="shared" si="29"/>
        <v>0</v>
      </c>
    </row>
    <row r="85" spans="1:35" ht="41.25" customHeight="1" x14ac:dyDescent="0.2">
      <c r="A85" s="141">
        <v>2</v>
      </c>
      <c r="B85" s="141" t="s">
        <v>934</v>
      </c>
      <c r="C85" s="141" t="s">
        <v>566</v>
      </c>
      <c r="D85" s="185" t="s">
        <v>708</v>
      </c>
      <c r="E85" s="51" t="s">
        <v>864</v>
      </c>
      <c r="F85" s="45" t="s">
        <v>868</v>
      </c>
      <c r="G85" s="7" t="s">
        <v>719</v>
      </c>
      <c r="H85" s="146">
        <f t="shared" si="23"/>
        <v>0</v>
      </c>
      <c r="I85" s="147"/>
      <c r="J85" s="147"/>
      <c r="K85" s="146">
        <f t="shared" si="24"/>
        <v>0</v>
      </c>
      <c r="L85" s="147"/>
      <c r="M85" s="147"/>
      <c r="N85" s="146">
        <v>8</v>
      </c>
      <c r="O85" s="147"/>
      <c r="P85" s="147"/>
      <c r="Q85" s="853">
        <v>29</v>
      </c>
      <c r="R85" s="148"/>
      <c r="S85" s="148"/>
      <c r="T85" s="265">
        <f t="shared" ref="T85:T87" si="30">AG85-Q85-N85-K85-H85</f>
        <v>60</v>
      </c>
      <c r="U85" s="148"/>
      <c r="V85" s="148"/>
      <c r="W85" s="147"/>
      <c r="X85" s="147"/>
      <c r="Y85" s="147"/>
      <c r="Z85" s="147"/>
      <c r="AA85" s="147"/>
      <c r="AB85" s="147"/>
      <c r="AC85" s="147"/>
      <c r="AD85" s="147"/>
      <c r="AE85" s="147"/>
      <c r="AF85" s="147"/>
      <c r="AG85" s="265">
        <v>97</v>
      </c>
      <c r="AH85" s="265">
        <f t="shared" si="28"/>
        <v>0</v>
      </c>
      <c r="AI85" s="265">
        <f t="shared" si="29"/>
        <v>0</v>
      </c>
    </row>
    <row r="86" spans="1:35" ht="40.5" customHeight="1" x14ac:dyDescent="0.2">
      <c r="A86" s="141">
        <v>2</v>
      </c>
      <c r="B86" s="141" t="s">
        <v>934</v>
      </c>
      <c r="C86" s="141" t="s">
        <v>566</v>
      </c>
      <c r="D86" s="185" t="s">
        <v>708</v>
      </c>
      <c r="E86" s="51" t="s">
        <v>865</v>
      </c>
      <c r="F86" s="45" t="s">
        <v>869</v>
      </c>
      <c r="G86" s="7" t="s">
        <v>719</v>
      </c>
      <c r="H86" s="146">
        <f t="shared" si="23"/>
        <v>0</v>
      </c>
      <c r="I86" s="147"/>
      <c r="J86" s="147"/>
      <c r="K86" s="146">
        <f t="shared" si="24"/>
        <v>0</v>
      </c>
      <c r="L86" s="147"/>
      <c r="M86" s="147"/>
      <c r="N86" s="146">
        <v>36</v>
      </c>
      <c r="O86" s="147"/>
      <c r="P86" s="147"/>
      <c r="Q86" s="853">
        <v>1</v>
      </c>
      <c r="R86" s="148"/>
      <c r="S86" s="148"/>
      <c r="T86" s="265">
        <f t="shared" si="30"/>
        <v>60</v>
      </c>
      <c r="U86" s="148"/>
      <c r="V86" s="148"/>
      <c r="W86" s="147"/>
      <c r="X86" s="147"/>
      <c r="Y86" s="147"/>
      <c r="Z86" s="147"/>
      <c r="AA86" s="147"/>
      <c r="AB86" s="147"/>
      <c r="AC86" s="147"/>
      <c r="AD86" s="147"/>
      <c r="AE86" s="147"/>
      <c r="AF86" s="147"/>
      <c r="AG86" s="265">
        <v>97</v>
      </c>
      <c r="AH86" s="265">
        <f t="shared" si="28"/>
        <v>0</v>
      </c>
      <c r="AI86" s="265">
        <f t="shared" si="29"/>
        <v>0</v>
      </c>
    </row>
    <row r="87" spans="1:35" ht="51.75" hidden="1" customHeight="1" x14ac:dyDescent="0.2">
      <c r="A87" s="141">
        <v>2</v>
      </c>
      <c r="B87" s="141" t="s">
        <v>934</v>
      </c>
      <c r="C87" s="141" t="s">
        <v>566</v>
      </c>
      <c r="D87" s="185" t="s">
        <v>708</v>
      </c>
      <c r="E87" s="51" t="s">
        <v>866</v>
      </c>
      <c r="F87" s="45" t="s">
        <v>870</v>
      </c>
      <c r="G87" s="7" t="s">
        <v>719</v>
      </c>
      <c r="H87" s="146">
        <f t="shared" si="23"/>
        <v>0</v>
      </c>
      <c r="I87" s="147"/>
      <c r="J87" s="147"/>
      <c r="K87" s="146">
        <f t="shared" si="24"/>
        <v>0</v>
      </c>
      <c r="L87" s="147"/>
      <c r="M87" s="147"/>
      <c r="N87" s="146">
        <v>0</v>
      </c>
      <c r="O87" s="147"/>
      <c r="P87" s="147"/>
      <c r="Q87" s="853">
        <v>5</v>
      </c>
      <c r="R87" s="148"/>
      <c r="S87" s="148"/>
      <c r="T87" s="265">
        <f t="shared" si="30"/>
        <v>15</v>
      </c>
      <c r="U87" s="148"/>
      <c r="V87" s="148"/>
      <c r="W87" s="147"/>
      <c r="X87" s="147"/>
      <c r="Y87" s="147"/>
      <c r="Z87" s="147"/>
      <c r="AA87" s="147"/>
      <c r="AB87" s="147"/>
      <c r="AC87" s="147"/>
      <c r="AD87" s="147"/>
      <c r="AE87" s="147"/>
      <c r="AF87" s="147"/>
      <c r="AG87" s="265">
        <v>20</v>
      </c>
      <c r="AH87" s="265">
        <f t="shared" si="28"/>
        <v>0</v>
      </c>
      <c r="AI87" s="265">
        <f t="shared" si="29"/>
        <v>0</v>
      </c>
    </row>
    <row r="88" spans="1:35" s="136" customFormat="1" ht="14.25" hidden="1" customHeight="1" thickBot="1" x14ac:dyDescent="0.25">
      <c r="A88" s="266">
        <v>2</v>
      </c>
      <c r="B88" s="266" t="s">
        <v>934</v>
      </c>
      <c r="C88" s="266" t="s">
        <v>566</v>
      </c>
      <c r="D88" s="270" t="s">
        <v>708</v>
      </c>
      <c r="E88" s="269"/>
      <c r="F88" s="270" t="s">
        <v>871</v>
      </c>
      <c r="G88" s="268" t="s">
        <v>719</v>
      </c>
      <c r="H88" s="271">
        <f t="shared" si="23"/>
        <v>0</v>
      </c>
      <c r="I88" s="272"/>
      <c r="J88" s="272"/>
      <c r="K88" s="271">
        <f t="shared" si="24"/>
        <v>692</v>
      </c>
      <c r="L88" s="271">
        <v>151</v>
      </c>
      <c r="M88" s="271">
        <v>541</v>
      </c>
      <c r="N88" s="271">
        <f t="shared" si="18"/>
        <v>3371</v>
      </c>
      <c r="O88" s="271">
        <v>821</v>
      </c>
      <c r="P88" s="271">
        <v>2550</v>
      </c>
      <c r="Q88" s="271">
        <f t="shared" si="25"/>
        <v>4064</v>
      </c>
      <c r="R88" s="271">
        <v>1754</v>
      </c>
      <c r="S88" s="271">
        <v>2310</v>
      </c>
      <c r="T88" s="271">
        <f>U88+V88</f>
        <v>3982</v>
      </c>
      <c r="U88" s="271">
        <v>1864</v>
      </c>
      <c r="V88" s="271">
        <v>2118</v>
      </c>
      <c r="W88" s="272"/>
      <c r="X88" s="272"/>
      <c r="Y88" s="272"/>
      <c r="Z88" s="272"/>
      <c r="AA88" s="272"/>
      <c r="AB88" s="272"/>
      <c r="AC88" s="272"/>
      <c r="AD88" s="272"/>
      <c r="AE88" s="272"/>
      <c r="AF88" s="272"/>
      <c r="AG88" s="272">
        <f>H88+K88+N88+Q88+T88</f>
        <v>12109</v>
      </c>
      <c r="AH88" s="272">
        <f>L88+O88+R88+U88</f>
        <v>4590</v>
      </c>
      <c r="AI88" s="272">
        <f>M88+P88+S88+V88</f>
        <v>7519</v>
      </c>
    </row>
    <row r="89" spans="1:35" ht="14.25" hidden="1" customHeight="1" x14ac:dyDescent="0.2">
      <c r="A89" s="213">
        <v>3</v>
      </c>
      <c r="B89" s="213" t="s">
        <v>964</v>
      </c>
      <c r="C89" s="219" t="s">
        <v>522</v>
      </c>
      <c r="D89" s="220" t="s">
        <v>706</v>
      </c>
      <c r="E89" s="202" t="s">
        <v>607</v>
      </c>
      <c r="F89" s="202" t="s">
        <v>539</v>
      </c>
      <c r="G89" s="202" t="s">
        <v>719</v>
      </c>
      <c r="H89" s="263">
        <f t="shared" si="23"/>
        <v>0</v>
      </c>
      <c r="I89" s="274">
        <v>0</v>
      </c>
      <c r="J89" s="274">
        <v>0</v>
      </c>
      <c r="K89" s="263">
        <f t="shared" si="24"/>
        <v>273</v>
      </c>
      <c r="L89" s="1088">
        <v>134</v>
      </c>
      <c r="M89" s="1088">
        <v>139</v>
      </c>
      <c r="N89" s="263">
        <f>O89+P89</f>
        <v>8799</v>
      </c>
      <c r="O89" s="1235">
        <v>3946</v>
      </c>
      <c r="P89" s="1235">
        <v>4853</v>
      </c>
      <c r="Q89" s="263">
        <f t="shared" si="25"/>
        <v>9434</v>
      </c>
      <c r="R89" s="1235">
        <v>4282</v>
      </c>
      <c r="S89" s="1235">
        <v>5152</v>
      </c>
      <c r="T89" s="764">
        <f>U89+V89</f>
        <v>8478</v>
      </c>
      <c r="U89" s="1085">
        <v>4024</v>
      </c>
      <c r="V89" s="1085">
        <v>4454</v>
      </c>
      <c r="W89" s="274"/>
      <c r="X89" s="274"/>
      <c r="Y89" s="274"/>
      <c r="Z89" s="274"/>
      <c r="AA89" s="274"/>
      <c r="AB89" s="274"/>
      <c r="AC89" s="264"/>
      <c r="AD89" s="264"/>
      <c r="AE89" s="264"/>
      <c r="AF89" s="264"/>
      <c r="AG89" s="265">
        <f>H89+K89+N89+Q89+T89</f>
        <v>26984</v>
      </c>
      <c r="AH89" s="265">
        <f>L89+O89+R89+U89</f>
        <v>12386</v>
      </c>
      <c r="AI89" s="265">
        <f>M89+P89+S89+V89</f>
        <v>14598</v>
      </c>
    </row>
    <row r="90" spans="1:35" ht="14.25" hidden="1" customHeight="1" x14ac:dyDescent="0.2">
      <c r="A90" s="141">
        <v>3</v>
      </c>
      <c r="B90" s="141" t="s">
        <v>964</v>
      </c>
      <c r="C90" s="172" t="s">
        <v>522</v>
      </c>
      <c r="D90" s="173" t="s">
        <v>706</v>
      </c>
      <c r="E90" s="50" t="s">
        <v>611</v>
      </c>
      <c r="F90" s="7" t="s">
        <v>540</v>
      </c>
      <c r="G90" s="7" t="s">
        <v>719</v>
      </c>
      <c r="H90" s="146">
        <f t="shared" si="23"/>
        <v>0</v>
      </c>
      <c r="I90" s="145">
        <v>0</v>
      </c>
      <c r="J90" s="145">
        <v>0</v>
      </c>
      <c r="K90" s="146">
        <f t="shared" si="24"/>
        <v>213</v>
      </c>
      <c r="L90" s="1088">
        <v>98</v>
      </c>
      <c r="M90" s="1088">
        <v>115</v>
      </c>
      <c r="N90" s="146">
        <f t="shared" si="18"/>
        <v>5759</v>
      </c>
      <c r="O90" s="1235">
        <v>2680</v>
      </c>
      <c r="P90" s="1235">
        <v>3079</v>
      </c>
      <c r="Q90" s="146">
        <f t="shared" si="25"/>
        <v>6209</v>
      </c>
      <c r="R90" s="1235">
        <v>2929</v>
      </c>
      <c r="S90" s="1235">
        <v>3280</v>
      </c>
      <c r="T90" s="764">
        <f t="shared" ref="T90:T104" si="31">U90+V90</f>
        <v>5416</v>
      </c>
      <c r="U90" s="1085">
        <v>2695</v>
      </c>
      <c r="V90" s="1085">
        <v>2721</v>
      </c>
      <c r="W90" s="145"/>
      <c r="X90" s="145"/>
      <c r="Y90" s="145"/>
      <c r="Z90" s="145"/>
      <c r="AA90" s="145"/>
      <c r="AB90" s="145"/>
      <c r="AC90" s="147"/>
      <c r="AD90" s="147"/>
      <c r="AE90" s="147"/>
      <c r="AF90" s="147"/>
      <c r="AG90" s="265">
        <f t="shared" ref="AG90:AG104" si="32">H90+K90+N90+Q90+T90</f>
        <v>17597</v>
      </c>
      <c r="AH90" s="265">
        <f t="shared" ref="AH90:AH108" si="33">L90+O90+R90+U90</f>
        <v>8402</v>
      </c>
      <c r="AI90" s="265">
        <f t="shared" ref="AI90:AI108" si="34">M90+P90+S90+V90</f>
        <v>9195</v>
      </c>
    </row>
    <row r="91" spans="1:35" ht="12.75" hidden="1" customHeight="1" x14ac:dyDescent="0.2">
      <c r="A91" s="141">
        <v>3</v>
      </c>
      <c r="B91" s="141" t="s">
        <v>964</v>
      </c>
      <c r="C91" s="172" t="s">
        <v>522</v>
      </c>
      <c r="D91" s="173" t="s">
        <v>706</v>
      </c>
      <c r="E91" s="51" t="s">
        <v>612</v>
      </c>
      <c r="F91" s="45" t="s">
        <v>541</v>
      </c>
      <c r="G91" s="7" t="s">
        <v>719</v>
      </c>
      <c r="H91" s="146">
        <f t="shared" si="23"/>
        <v>0</v>
      </c>
      <c r="I91" s="145">
        <v>0</v>
      </c>
      <c r="J91" s="145">
        <v>0</v>
      </c>
      <c r="K91" s="146">
        <f t="shared" si="24"/>
        <v>2</v>
      </c>
      <c r="L91" s="1088">
        <v>2</v>
      </c>
      <c r="M91" s="1088">
        <v>0</v>
      </c>
      <c r="N91" s="146">
        <f t="shared" si="18"/>
        <v>2299</v>
      </c>
      <c r="O91" s="1235">
        <v>1120</v>
      </c>
      <c r="P91" s="1235">
        <v>1179</v>
      </c>
      <c r="Q91" s="146">
        <f t="shared" si="25"/>
        <v>2181</v>
      </c>
      <c r="R91" s="1235">
        <v>1011</v>
      </c>
      <c r="S91" s="1235">
        <v>1170</v>
      </c>
      <c r="T91" s="764">
        <f t="shared" si="31"/>
        <v>1950</v>
      </c>
      <c r="U91" s="1085">
        <v>926</v>
      </c>
      <c r="V91" s="1085">
        <v>1024</v>
      </c>
      <c r="W91" s="145"/>
      <c r="X91" s="145"/>
      <c r="Y91" s="145"/>
      <c r="Z91" s="145"/>
      <c r="AA91" s="145"/>
      <c r="AB91" s="145"/>
      <c r="AC91" s="147"/>
      <c r="AD91" s="147"/>
      <c r="AE91" s="147"/>
      <c r="AF91" s="147"/>
      <c r="AG91" s="265">
        <f t="shared" si="32"/>
        <v>6432</v>
      </c>
      <c r="AH91" s="265">
        <f t="shared" si="33"/>
        <v>3059</v>
      </c>
      <c r="AI91" s="265">
        <f t="shared" si="34"/>
        <v>3373</v>
      </c>
    </row>
    <row r="92" spans="1:35" ht="24.75" hidden="1" customHeight="1" x14ac:dyDescent="0.2">
      <c r="A92" s="141">
        <v>3</v>
      </c>
      <c r="B92" s="141" t="s">
        <v>964</v>
      </c>
      <c r="C92" s="172" t="s">
        <v>522</v>
      </c>
      <c r="D92" s="173" t="s">
        <v>706</v>
      </c>
      <c r="E92" s="51" t="s">
        <v>570</v>
      </c>
      <c r="F92" s="45" t="s">
        <v>542</v>
      </c>
      <c r="G92" s="7" t="s">
        <v>719</v>
      </c>
      <c r="H92" s="146">
        <f t="shared" si="23"/>
        <v>0</v>
      </c>
      <c r="I92" s="145">
        <v>0</v>
      </c>
      <c r="J92" s="145">
        <v>0</v>
      </c>
      <c r="K92" s="146">
        <f t="shared" si="24"/>
        <v>0</v>
      </c>
      <c r="L92" s="1088">
        <v>0</v>
      </c>
      <c r="M92" s="1088">
        <v>0</v>
      </c>
      <c r="N92" s="146">
        <f t="shared" si="18"/>
        <v>1702</v>
      </c>
      <c r="O92" s="1235">
        <v>818</v>
      </c>
      <c r="P92" s="1235">
        <v>884</v>
      </c>
      <c r="Q92" s="146">
        <f t="shared" si="25"/>
        <v>1797</v>
      </c>
      <c r="R92" s="1235">
        <v>808</v>
      </c>
      <c r="S92" s="1235">
        <v>989</v>
      </c>
      <c r="T92" s="764">
        <f t="shared" si="31"/>
        <v>1664</v>
      </c>
      <c r="U92" s="1085">
        <v>782</v>
      </c>
      <c r="V92" s="1085">
        <v>882</v>
      </c>
      <c r="W92" s="145"/>
      <c r="X92" s="145"/>
      <c r="Y92" s="145"/>
      <c r="Z92" s="145"/>
      <c r="AA92" s="145"/>
      <c r="AB92" s="145"/>
      <c r="AC92" s="147"/>
      <c r="AD92" s="147"/>
      <c r="AE92" s="147"/>
      <c r="AF92" s="147"/>
      <c r="AG92" s="265">
        <f t="shared" si="32"/>
        <v>5163</v>
      </c>
      <c r="AH92" s="265">
        <f t="shared" si="33"/>
        <v>2408</v>
      </c>
      <c r="AI92" s="265">
        <f t="shared" si="34"/>
        <v>2755</v>
      </c>
    </row>
    <row r="93" spans="1:35" ht="13.5" hidden="1" customHeight="1" x14ac:dyDescent="0.2">
      <c r="A93" s="141">
        <v>3</v>
      </c>
      <c r="B93" s="141" t="s">
        <v>964</v>
      </c>
      <c r="C93" s="172" t="s">
        <v>522</v>
      </c>
      <c r="D93" s="173" t="s">
        <v>706</v>
      </c>
      <c r="E93" s="51" t="s">
        <v>613</v>
      </c>
      <c r="F93" s="45" t="s">
        <v>543</v>
      </c>
      <c r="G93" s="7" t="s">
        <v>719</v>
      </c>
      <c r="H93" s="146">
        <f t="shared" si="23"/>
        <v>0</v>
      </c>
      <c r="I93" s="145">
        <v>0</v>
      </c>
      <c r="J93" s="145">
        <v>0</v>
      </c>
      <c r="K93" s="146">
        <f t="shared" si="24"/>
        <v>47</v>
      </c>
      <c r="L93" s="1088">
        <v>20</v>
      </c>
      <c r="M93" s="1088">
        <v>27</v>
      </c>
      <c r="N93" s="146">
        <f t="shared" si="18"/>
        <v>5034</v>
      </c>
      <c r="O93" s="1235">
        <v>1710</v>
      </c>
      <c r="P93" s="1235">
        <v>3324</v>
      </c>
      <c r="Q93" s="146">
        <f t="shared" si="25"/>
        <v>4691</v>
      </c>
      <c r="R93" s="1235">
        <v>1565</v>
      </c>
      <c r="S93" s="1235">
        <v>3126</v>
      </c>
      <c r="T93" s="764">
        <f t="shared" si="31"/>
        <v>7149</v>
      </c>
      <c r="U93" s="1085">
        <v>2643</v>
      </c>
      <c r="V93" s="1085">
        <v>4506</v>
      </c>
      <c r="W93" s="145"/>
      <c r="X93" s="145"/>
      <c r="Y93" s="145"/>
      <c r="Z93" s="145"/>
      <c r="AA93" s="145"/>
      <c r="AB93" s="145"/>
      <c r="AC93" s="147"/>
      <c r="AD93" s="147"/>
      <c r="AE93" s="147"/>
      <c r="AF93" s="147"/>
      <c r="AG93" s="265">
        <f t="shared" si="32"/>
        <v>16921</v>
      </c>
      <c r="AH93" s="265">
        <f t="shared" si="33"/>
        <v>5938</v>
      </c>
      <c r="AI93" s="265">
        <f t="shared" si="34"/>
        <v>10983</v>
      </c>
    </row>
    <row r="94" spans="1:35" ht="13.5" hidden="1" customHeight="1" x14ac:dyDescent="0.2">
      <c r="A94" s="141">
        <v>3</v>
      </c>
      <c r="B94" s="141" t="s">
        <v>964</v>
      </c>
      <c r="C94" s="172" t="s">
        <v>522</v>
      </c>
      <c r="D94" s="173" t="s">
        <v>706</v>
      </c>
      <c r="E94" s="51" t="s">
        <v>854</v>
      </c>
      <c r="F94" s="45" t="s">
        <v>544</v>
      </c>
      <c r="G94" s="7" t="s">
        <v>719</v>
      </c>
      <c r="H94" s="146">
        <f t="shared" si="23"/>
        <v>0</v>
      </c>
      <c r="I94" s="145">
        <v>0</v>
      </c>
      <c r="J94" s="145">
        <v>0</v>
      </c>
      <c r="K94" s="146">
        <f t="shared" si="24"/>
        <v>142</v>
      </c>
      <c r="L94" s="1088">
        <v>71</v>
      </c>
      <c r="M94" s="1088">
        <v>71</v>
      </c>
      <c r="N94" s="146">
        <f t="shared" si="18"/>
        <v>1781</v>
      </c>
      <c r="O94" s="1235">
        <v>944</v>
      </c>
      <c r="P94" s="1235">
        <v>837</v>
      </c>
      <c r="Q94" s="146">
        <f t="shared" si="25"/>
        <v>1890</v>
      </c>
      <c r="R94" s="1235">
        <v>950</v>
      </c>
      <c r="S94" s="1235">
        <v>940</v>
      </c>
      <c r="T94" s="764">
        <f t="shared" si="31"/>
        <v>5893</v>
      </c>
      <c r="U94" s="1085">
        <v>2669</v>
      </c>
      <c r="V94" s="1085">
        <v>3224</v>
      </c>
      <c r="W94" s="147"/>
      <c r="X94" s="147"/>
      <c r="Y94" s="147"/>
      <c r="Z94" s="147"/>
      <c r="AA94" s="147"/>
      <c r="AB94" s="147"/>
      <c r="AC94" s="147"/>
      <c r="AD94" s="147"/>
      <c r="AE94" s="147"/>
      <c r="AF94" s="147"/>
      <c r="AG94" s="265">
        <f t="shared" si="32"/>
        <v>9706</v>
      </c>
      <c r="AH94" s="265">
        <f t="shared" si="33"/>
        <v>4634</v>
      </c>
      <c r="AI94" s="265">
        <f t="shared" si="34"/>
        <v>5072</v>
      </c>
    </row>
    <row r="95" spans="1:35" ht="13.5" hidden="1" customHeight="1" x14ac:dyDescent="0.2">
      <c r="A95" s="141">
        <v>3</v>
      </c>
      <c r="B95" s="141" t="s">
        <v>964</v>
      </c>
      <c r="C95" s="172" t="s">
        <v>522</v>
      </c>
      <c r="D95" s="173" t="s">
        <v>706</v>
      </c>
      <c r="E95" s="51" t="s">
        <v>855</v>
      </c>
      <c r="F95" s="45" t="s">
        <v>545</v>
      </c>
      <c r="G95" s="7" t="s">
        <v>719</v>
      </c>
      <c r="H95" s="146">
        <f t="shared" si="23"/>
        <v>0</v>
      </c>
      <c r="I95" s="145">
        <v>0</v>
      </c>
      <c r="J95" s="145">
        <v>0</v>
      </c>
      <c r="K95" s="146">
        <f t="shared" si="24"/>
        <v>89</v>
      </c>
      <c r="L95" s="1088">
        <v>51</v>
      </c>
      <c r="M95" s="1088">
        <v>38</v>
      </c>
      <c r="N95" s="146">
        <f t="shared" si="18"/>
        <v>5910</v>
      </c>
      <c r="O95" s="1235">
        <v>2083</v>
      </c>
      <c r="P95" s="1235">
        <v>3827</v>
      </c>
      <c r="Q95" s="146">
        <f t="shared" si="25"/>
        <v>5871</v>
      </c>
      <c r="R95" s="1235">
        <v>2199</v>
      </c>
      <c r="S95" s="1235">
        <v>3672</v>
      </c>
      <c r="T95" s="764">
        <f t="shared" si="31"/>
        <v>4741</v>
      </c>
      <c r="U95" s="1085">
        <v>1874</v>
      </c>
      <c r="V95" s="1085">
        <v>2867</v>
      </c>
      <c r="W95" s="147"/>
      <c r="X95" s="147"/>
      <c r="Y95" s="147"/>
      <c r="Z95" s="147"/>
      <c r="AA95" s="147"/>
      <c r="AB95" s="147"/>
      <c r="AC95" s="147"/>
      <c r="AD95" s="147"/>
      <c r="AE95" s="147"/>
      <c r="AF95" s="147"/>
      <c r="AG95" s="265">
        <f t="shared" si="32"/>
        <v>16611</v>
      </c>
      <c r="AH95" s="265">
        <f t="shared" si="33"/>
        <v>6207</v>
      </c>
      <c r="AI95" s="265">
        <f t="shared" si="34"/>
        <v>10404</v>
      </c>
    </row>
    <row r="96" spans="1:35" ht="40.5" hidden="1" customHeight="1" x14ac:dyDescent="0.2">
      <c r="A96" s="141">
        <v>3</v>
      </c>
      <c r="B96" s="141" t="s">
        <v>964</v>
      </c>
      <c r="C96" s="172" t="s">
        <v>522</v>
      </c>
      <c r="D96" s="173" t="s">
        <v>706</v>
      </c>
      <c r="E96" s="51" t="s">
        <v>608</v>
      </c>
      <c r="F96" s="45" t="s">
        <v>546</v>
      </c>
      <c r="G96" s="7" t="s">
        <v>719</v>
      </c>
      <c r="H96" s="146">
        <f t="shared" si="23"/>
        <v>0</v>
      </c>
      <c r="I96" s="145">
        <v>0</v>
      </c>
      <c r="J96" s="145">
        <v>0</v>
      </c>
      <c r="K96" s="146">
        <f t="shared" si="24"/>
        <v>66</v>
      </c>
      <c r="L96" s="1088">
        <v>37</v>
      </c>
      <c r="M96" s="1088">
        <v>29</v>
      </c>
      <c r="N96" s="146">
        <f t="shared" si="18"/>
        <v>3730</v>
      </c>
      <c r="O96" s="1235">
        <v>1478</v>
      </c>
      <c r="P96" s="1235">
        <v>2252</v>
      </c>
      <c r="Q96" s="146">
        <f t="shared" si="25"/>
        <v>3833</v>
      </c>
      <c r="R96" s="1235">
        <v>1613</v>
      </c>
      <c r="S96" s="1235">
        <v>2220</v>
      </c>
      <c r="T96" s="764">
        <f t="shared" si="31"/>
        <v>2997</v>
      </c>
      <c r="U96" s="1085">
        <v>1350</v>
      </c>
      <c r="V96" s="1085">
        <v>1647</v>
      </c>
      <c r="W96" s="147"/>
      <c r="X96" s="147"/>
      <c r="Y96" s="147"/>
      <c r="Z96" s="147"/>
      <c r="AA96" s="147"/>
      <c r="AB96" s="147"/>
      <c r="AC96" s="147"/>
      <c r="AD96" s="147"/>
      <c r="AE96" s="147"/>
      <c r="AF96" s="147"/>
      <c r="AG96" s="265">
        <f t="shared" si="32"/>
        <v>10626</v>
      </c>
      <c r="AH96" s="265">
        <f t="shared" si="33"/>
        <v>4478</v>
      </c>
      <c r="AI96" s="265">
        <f t="shared" si="34"/>
        <v>6148</v>
      </c>
    </row>
    <row r="97" spans="1:35" ht="13.5" hidden="1" customHeight="1" x14ac:dyDescent="0.2">
      <c r="A97" s="141">
        <v>3</v>
      </c>
      <c r="B97" s="141" t="s">
        <v>964</v>
      </c>
      <c r="C97" s="172" t="s">
        <v>522</v>
      </c>
      <c r="D97" s="173" t="s">
        <v>706</v>
      </c>
      <c r="E97" s="51" t="s">
        <v>856</v>
      </c>
      <c r="F97" s="45" t="s">
        <v>547</v>
      </c>
      <c r="G97" s="7" t="s">
        <v>719</v>
      </c>
      <c r="H97" s="146">
        <f t="shared" si="23"/>
        <v>0</v>
      </c>
      <c r="I97" s="145">
        <v>0</v>
      </c>
      <c r="J97" s="145">
        <v>0</v>
      </c>
      <c r="K97" s="146">
        <f t="shared" si="24"/>
        <v>133</v>
      </c>
      <c r="L97" s="1088">
        <v>71</v>
      </c>
      <c r="M97" s="1088">
        <v>62</v>
      </c>
      <c r="N97" s="146">
        <f t="shared" si="18"/>
        <v>3658</v>
      </c>
      <c r="O97" s="1235">
        <v>1852</v>
      </c>
      <c r="P97" s="1235">
        <v>1806</v>
      </c>
      <c r="Q97" s="146">
        <f t="shared" si="25"/>
        <v>3895</v>
      </c>
      <c r="R97" s="1235">
        <v>2029</v>
      </c>
      <c r="S97" s="1235">
        <v>1866</v>
      </c>
      <c r="T97" s="764">
        <f t="shared" si="31"/>
        <v>7216</v>
      </c>
      <c r="U97" s="1085">
        <v>3386</v>
      </c>
      <c r="V97" s="1085">
        <v>3830</v>
      </c>
      <c r="W97" s="147"/>
      <c r="X97" s="147"/>
      <c r="Y97" s="147"/>
      <c r="Z97" s="147"/>
      <c r="AA97" s="147"/>
      <c r="AB97" s="147"/>
      <c r="AC97" s="147"/>
      <c r="AD97" s="147"/>
      <c r="AE97" s="147"/>
      <c r="AF97" s="147"/>
      <c r="AG97" s="265">
        <f t="shared" si="32"/>
        <v>14902</v>
      </c>
      <c r="AH97" s="265">
        <f t="shared" si="33"/>
        <v>7338</v>
      </c>
      <c r="AI97" s="265">
        <f t="shared" si="34"/>
        <v>7564</v>
      </c>
    </row>
    <row r="98" spans="1:35" ht="14.25" hidden="1" customHeight="1" x14ac:dyDescent="0.2">
      <c r="A98" s="141">
        <v>3</v>
      </c>
      <c r="B98" s="141" t="s">
        <v>964</v>
      </c>
      <c r="C98" s="172" t="s">
        <v>522</v>
      </c>
      <c r="D98" s="173" t="s">
        <v>706</v>
      </c>
      <c r="E98" s="51" t="s">
        <v>857</v>
      </c>
      <c r="F98" s="45" t="s">
        <v>548</v>
      </c>
      <c r="G98" s="7" t="s">
        <v>719</v>
      </c>
      <c r="H98" s="146">
        <f t="shared" si="23"/>
        <v>0</v>
      </c>
      <c r="I98" s="145">
        <v>0</v>
      </c>
      <c r="J98" s="145">
        <v>0</v>
      </c>
      <c r="K98" s="146">
        <f t="shared" si="24"/>
        <v>114</v>
      </c>
      <c r="L98" s="1088">
        <v>49</v>
      </c>
      <c r="M98" s="1088">
        <v>65</v>
      </c>
      <c r="N98" s="146">
        <f t="shared" si="18"/>
        <v>8010</v>
      </c>
      <c r="O98" s="1235">
        <v>3506</v>
      </c>
      <c r="P98" s="1235">
        <v>4504</v>
      </c>
      <c r="Q98" s="146">
        <f>R98+S98</f>
        <v>8307</v>
      </c>
      <c r="R98" s="1235">
        <v>3567</v>
      </c>
      <c r="S98" s="1235">
        <v>4740</v>
      </c>
      <c r="T98" s="764">
        <f t="shared" si="31"/>
        <v>7016</v>
      </c>
      <c r="U98" s="1085">
        <v>3158</v>
      </c>
      <c r="V98" s="1085">
        <v>3858</v>
      </c>
      <c r="W98" s="147"/>
      <c r="X98" s="147"/>
      <c r="Y98" s="147"/>
      <c r="Z98" s="147"/>
      <c r="AA98" s="147"/>
      <c r="AB98" s="147"/>
      <c r="AC98" s="147"/>
      <c r="AD98" s="147"/>
      <c r="AE98" s="147"/>
      <c r="AF98" s="147"/>
      <c r="AG98" s="265">
        <f t="shared" si="32"/>
        <v>23447</v>
      </c>
      <c r="AH98" s="265">
        <f t="shared" si="33"/>
        <v>10280</v>
      </c>
      <c r="AI98" s="265">
        <f t="shared" si="34"/>
        <v>13167</v>
      </c>
    </row>
    <row r="99" spans="1:35" ht="13.5" hidden="1" customHeight="1" x14ac:dyDescent="0.2">
      <c r="A99" s="141">
        <v>3</v>
      </c>
      <c r="B99" s="141" t="s">
        <v>964</v>
      </c>
      <c r="C99" s="172" t="s">
        <v>522</v>
      </c>
      <c r="D99" s="173" t="s">
        <v>706</v>
      </c>
      <c r="E99" s="51" t="s">
        <v>858</v>
      </c>
      <c r="F99" s="45" t="s">
        <v>549</v>
      </c>
      <c r="G99" s="7" t="s">
        <v>719</v>
      </c>
      <c r="H99" s="146">
        <f t="shared" si="23"/>
        <v>0</v>
      </c>
      <c r="I99" s="145">
        <v>0</v>
      </c>
      <c r="J99" s="145">
        <v>0</v>
      </c>
      <c r="K99" s="146">
        <f t="shared" si="24"/>
        <v>75</v>
      </c>
      <c r="L99" s="1088">
        <v>36</v>
      </c>
      <c r="M99" s="1088">
        <v>39</v>
      </c>
      <c r="N99" s="146">
        <f t="shared" si="18"/>
        <v>4222</v>
      </c>
      <c r="O99" s="1235">
        <v>1286</v>
      </c>
      <c r="P99" s="1235">
        <v>2936</v>
      </c>
      <c r="Q99" s="146">
        <f t="shared" si="25"/>
        <v>3948</v>
      </c>
      <c r="R99" s="1235">
        <v>1172</v>
      </c>
      <c r="S99" s="1235">
        <v>2776</v>
      </c>
      <c r="T99" s="764">
        <f t="shared" si="31"/>
        <v>3242</v>
      </c>
      <c r="U99" s="1085">
        <v>994</v>
      </c>
      <c r="V99" s="1085">
        <v>2248</v>
      </c>
      <c r="W99" s="147"/>
      <c r="X99" s="147"/>
      <c r="Y99" s="147"/>
      <c r="Z99" s="147"/>
      <c r="AA99" s="147"/>
      <c r="AB99" s="147"/>
      <c r="AC99" s="147"/>
      <c r="AD99" s="147"/>
      <c r="AE99" s="147"/>
      <c r="AF99" s="147"/>
      <c r="AG99" s="265">
        <f t="shared" si="32"/>
        <v>11487</v>
      </c>
      <c r="AH99" s="265">
        <f t="shared" si="33"/>
        <v>3488</v>
      </c>
      <c r="AI99" s="265">
        <f t="shared" si="34"/>
        <v>7999</v>
      </c>
    </row>
    <row r="100" spans="1:35" ht="39.75" hidden="1" customHeight="1" x14ac:dyDescent="0.2">
      <c r="A100" s="141">
        <v>3</v>
      </c>
      <c r="B100" s="141" t="s">
        <v>964</v>
      </c>
      <c r="C100" s="172" t="s">
        <v>522</v>
      </c>
      <c r="D100" s="173" t="s">
        <v>706</v>
      </c>
      <c r="E100" s="51" t="s">
        <v>860</v>
      </c>
      <c r="F100" s="45" t="s">
        <v>553</v>
      </c>
      <c r="G100" s="7" t="s">
        <v>719</v>
      </c>
      <c r="H100" s="146">
        <f t="shared" si="23"/>
        <v>0</v>
      </c>
      <c r="I100" s="145">
        <v>0</v>
      </c>
      <c r="J100" s="145">
        <v>0</v>
      </c>
      <c r="K100" s="146">
        <f t="shared" si="24"/>
        <v>98</v>
      </c>
      <c r="L100" s="1088">
        <v>44</v>
      </c>
      <c r="M100" s="1088">
        <v>54</v>
      </c>
      <c r="N100" s="146">
        <f t="shared" si="18"/>
        <v>6423</v>
      </c>
      <c r="O100" s="1235">
        <v>2539</v>
      </c>
      <c r="P100" s="1235">
        <v>3884</v>
      </c>
      <c r="Q100" s="146">
        <f t="shared" si="25"/>
        <v>6492</v>
      </c>
      <c r="R100" s="1235">
        <v>2517</v>
      </c>
      <c r="S100" s="1235">
        <v>3975</v>
      </c>
      <c r="T100" s="764">
        <f t="shared" si="31"/>
        <v>6406</v>
      </c>
      <c r="U100" s="1085">
        <v>2655</v>
      </c>
      <c r="V100" s="1085">
        <v>3751</v>
      </c>
      <c r="W100" s="147"/>
      <c r="X100" s="147"/>
      <c r="Y100" s="147"/>
      <c r="Z100" s="147"/>
      <c r="AA100" s="147"/>
      <c r="AB100" s="147"/>
      <c r="AC100" s="147"/>
      <c r="AD100" s="147"/>
      <c r="AE100" s="147"/>
      <c r="AF100" s="147"/>
      <c r="AG100" s="265">
        <f t="shared" si="32"/>
        <v>19419</v>
      </c>
      <c r="AH100" s="265">
        <f t="shared" si="33"/>
        <v>7755</v>
      </c>
      <c r="AI100" s="265">
        <f t="shared" si="34"/>
        <v>11664</v>
      </c>
    </row>
    <row r="101" spans="1:35" ht="14.25" hidden="1" customHeight="1" x14ac:dyDescent="0.2">
      <c r="A101" s="141">
        <v>3</v>
      </c>
      <c r="B101" s="141" t="s">
        <v>964</v>
      </c>
      <c r="C101" s="172" t="s">
        <v>522</v>
      </c>
      <c r="D101" s="173" t="s">
        <v>706</v>
      </c>
      <c r="E101" s="51" t="s">
        <v>861</v>
      </c>
      <c r="F101" s="45" t="s">
        <v>554</v>
      </c>
      <c r="G101" s="7" t="s">
        <v>719</v>
      </c>
      <c r="H101" s="146">
        <f t="shared" si="23"/>
        <v>0</v>
      </c>
      <c r="I101" s="145">
        <v>0</v>
      </c>
      <c r="J101" s="145">
        <v>0</v>
      </c>
      <c r="K101" s="146">
        <f t="shared" si="24"/>
        <v>25</v>
      </c>
      <c r="L101" s="1088">
        <v>16</v>
      </c>
      <c r="M101" s="1088">
        <v>9</v>
      </c>
      <c r="N101" s="146">
        <f t="shared" si="18"/>
        <v>6870</v>
      </c>
      <c r="O101" s="1235">
        <v>3180</v>
      </c>
      <c r="P101" s="1235">
        <v>3690</v>
      </c>
      <c r="Q101" s="146">
        <f t="shared" si="25"/>
        <v>7324</v>
      </c>
      <c r="R101" s="1235">
        <v>3224</v>
      </c>
      <c r="S101" s="1235">
        <v>4100</v>
      </c>
      <c r="T101" s="764">
        <f t="shared" si="31"/>
        <v>7010</v>
      </c>
      <c r="U101" s="1085">
        <v>3117</v>
      </c>
      <c r="V101" s="1085">
        <v>3893</v>
      </c>
      <c r="W101" s="147"/>
      <c r="X101" s="147"/>
      <c r="Y101" s="147"/>
      <c r="Z101" s="147"/>
      <c r="AA101" s="147"/>
      <c r="AB101" s="147"/>
      <c r="AC101" s="147"/>
      <c r="AD101" s="147"/>
      <c r="AE101" s="147"/>
      <c r="AF101" s="147"/>
      <c r="AG101" s="265">
        <f t="shared" si="32"/>
        <v>21229</v>
      </c>
      <c r="AH101" s="265">
        <f t="shared" si="33"/>
        <v>9537</v>
      </c>
      <c r="AI101" s="265">
        <f t="shared" si="34"/>
        <v>11692</v>
      </c>
    </row>
    <row r="102" spans="1:35" ht="27" hidden="1" customHeight="1" x14ac:dyDescent="0.2">
      <c r="A102" s="141">
        <v>3</v>
      </c>
      <c r="B102" s="141" t="s">
        <v>964</v>
      </c>
      <c r="C102" s="172" t="s">
        <v>522</v>
      </c>
      <c r="D102" s="173" t="s">
        <v>706</v>
      </c>
      <c r="E102" s="51" t="s">
        <v>862</v>
      </c>
      <c r="F102" s="45" t="s">
        <v>555</v>
      </c>
      <c r="G102" s="7" t="s">
        <v>719</v>
      </c>
      <c r="H102" s="146">
        <f t="shared" si="23"/>
        <v>0</v>
      </c>
      <c r="I102" s="145">
        <v>0</v>
      </c>
      <c r="J102" s="145">
        <v>0</v>
      </c>
      <c r="K102" s="146">
        <f t="shared" si="24"/>
        <v>73</v>
      </c>
      <c r="L102" s="1088">
        <v>54</v>
      </c>
      <c r="M102" s="1088">
        <v>19</v>
      </c>
      <c r="N102" s="146">
        <f t="shared" ref="N102:N104" si="35">O102+P102</f>
        <v>2524</v>
      </c>
      <c r="O102" s="1235">
        <v>1674</v>
      </c>
      <c r="P102" s="1235">
        <v>850</v>
      </c>
      <c r="Q102" s="146">
        <f t="shared" si="25"/>
        <v>2976</v>
      </c>
      <c r="R102" s="1235">
        <v>1982</v>
      </c>
      <c r="S102" s="1235">
        <v>994</v>
      </c>
      <c r="T102" s="764">
        <f t="shared" si="31"/>
        <v>2650</v>
      </c>
      <c r="U102" s="1085">
        <v>1816</v>
      </c>
      <c r="V102" s="1085">
        <v>834</v>
      </c>
      <c r="W102" s="147"/>
      <c r="X102" s="147"/>
      <c r="Y102" s="147"/>
      <c r="Z102" s="147"/>
      <c r="AA102" s="147"/>
      <c r="AB102" s="147"/>
      <c r="AC102" s="147"/>
      <c r="AD102" s="147"/>
      <c r="AE102" s="147"/>
      <c r="AF102" s="147"/>
      <c r="AG102" s="265">
        <f t="shared" si="32"/>
        <v>8223</v>
      </c>
      <c r="AH102" s="265">
        <f t="shared" si="33"/>
        <v>5526</v>
      </c>
      <c r="AI102" s="265">
        <f t="shared" si="34"/>
        <v>2697</v>
      </c>
    </row>
    <row r="103" spans="1:35" ht="27" hidden="1" customHeight="1" x14ac:dyDescent="0.2">
      <c r="A103" s="141">
        <v>3</v>
      </c>
      <c r="B103" s="141" t="s">
        <v>964</v>
      </c>
      <c r="C103" s="172" t="s">
        <v>522</v>
      </c>
      <c r="D103" s="173" t="s">
        <v>706</v>
      </c>
      <c r="E103" s="51" t="s">
        <v>638</v>
      </c>
      <c r="F103" s="45" t="s">
        <v>556</v>
      </c>
      <c r="G103" s="7" t="s">
        <v>719</v>
      </c>
      <c r="H103" s="146">
        <f t="shared" si="23"/>
        <v>0</v>
      </c>
      <c r="I103" s="145">
        <v>0</v>
      </c>
      <c r="J103" s="145">
        <v>0</v>
      </c>
      <c r="K103" s="146">
        <f t="shared" si="24"/>
        <v>0</v>
      </c>
      <c r="L103" s="1085">
        <v>0</v>
      </c>
      <c r="M103" s="1085">
        <v>0</v>
      </c>
      <c r="N103" s="146">
        <f t="shared" si="35"/>
        <v>38</v>
      </c>
      <c r="O103" s="1235">
        <v>25</v>
      </c>
      <c r="P103" s="1235">
        <v>13</v>
      </c>
      <c r="Q103" s="146">
        <f t="shared" si="25"/>
        <v>34</v>
      </c>
      <c r="R103" s="1235">
        <v>23</v>
      </c>
      <c r="S103" s="1235">
        <v>11</v>
      </c>
      <c r="T103" s="764">
        <f t="shared" si="31"/>
        <v>12</v>
      </c>
      <c r="U103" s="1085">
        <v>10</v>
      </c>
      <c r="V103" s="1085">
        <v>2</v>
      </c>
      <c r="W103" s="147"/>
      <c r="X103" s="147"/>
      <c r="Y103" s="147"/>
      <c r="Z103" s="147"/>
      <c r="AA103" s="147"/>
      <c r="AB103" s="147"/>
      <c r="AC103" s="147"/>
      <c r="AD103" s="147"/>
      <c r="AE103" s="147"/>
      <c r="AF103" s="147"/>
      <c r="AG103" s="265">
        <f t="shared" si="32"/>
        <v>84</v>
      </c>
      <c r="AH103" s="265">
        <f t="shared" si="33"/>
        <v>58</v>
      </c>
      <c r="AI103" s="265">
        <f t="shared" si="34"/>
        <v>26</v>
      </c>
    </row>
    <row r="104" spans="1:35" ht="14.25" hidden="1" customHeight="1" x14ac:dyDescent="0.2">
      <c r="A104" s="141">
        <v>3</v>
      </c>
      <c r="B104" s="141" t="s">
        <v>964</v>
      </c>
      <c r="C104" s="172" t="s">
        <v>522</v>
      </c>
      <c r="D104" s="173" t="s">
        <v>706</v>
      </c>
      <c r="E104" s="51" t="s">
        <v>639</v>
      </c>
      <c r="F104" s="45" t="s">
        <v>557</v>
      </c>
      <c r="G104" s="7" t="s">
        <v>719</v>
      </c>
      <c r="H104" s="146">
        <f t="shared" si="23"/>
        <v>0</v>
      </c>
      <c r="I104" s="145">
        <v>0</v>
      </c>
      <c r="J104" s="145">
        <v>0</v>
      </c>
      <c r="K104" s="146">
        <f t="shared" si="24"/>
        <v>156</v>
      </c>
      <c r="L104" s="1088">
        <v>81</v>
      </c>
      <c r="M104" s="1088">
        <v>75</v>
      </c>
      <c r="N104" s="146">
        <f t="shared" si="35"/>
        <v>7028</v>
      </c>
      <c r="O104" s="1235">
        <v>3039</v>
      </c>
      <c r="P104" s="1235">
        <v>3989</v>
      </c>
      <c r="Q104" s="146">
        <f t="shared" si="25"/>
        <v>7311</v>
      </c>
      <c r="R104" s="1235">
        <v>3214</v>
      </c>
      <c r="S104" s="1235">
        <v>4097</v>
      </c>
      <c r="T104" s="764">
        <f t="shared" si="31"/>
        <v>5209</v>
      </c>
      <c r="U104" s="1085">
        <v>2392</v>
      </c>
      <c r="V104" s="1085">
        <v>2817</v>
      </c>
      <c r="W104" s="147"/>
      <c r="X104" s="147"/>
      <c r="Y104" s="147"/>
      <c r="Z104" s="147"/>
      <c r="AA104" s="147"/>
      <c r="AB104" s="147"/>
      <c r="AC104" s="147"/>
      <c r="AD104" s="147"/>
      <c r="AE104" s="147"/>
      <c r="AF104" s="147"/>
      <c r="AG104" s="265">
        <f t="shared" si="32"/>
        <v>19704</v>
      </c>
      <c r="AH104" s="265">
        <f t="shared" si="33"/>
        <v>8726</v>
      </c>
      <c r="AI104" s="265">
        <f t="shared" si="34"/>
        <v>10978</v>
      </c>
    </row>
    <row r="105" spans="1:35" ht="52.5" customHeight="1" x14ac:dyDescent="0.2">
      <c r="A105" s="141">
        <v>3</v>
      </c>
      <c r="B105" s="141" t="s">
        <v>964</v>
      </c>
      <c r="C105" s="172" t="s">
        <v>522</v>
      </c>
      <c r="D105" s="173" t="s">
        <v>706</v>
      </c>
      <c r="E105" s="51" t="s">
        <v>863</v>
      </c>
      <c r="F105" s="45" t="s">
        <v>867</v>
      </c>
      <c r="G105" s="7" t="s">
        <v>719</v>
      </c>
      <c r="H105" s="146">
        <f t="shared" si="23"/>
        <v>0</v>
      </c>
      <c r="I105" s="147"/>
      <c r="J105" s="147"/>
      <c r="K105" s="146">
        <f t="shared" si="24"/>
        <v>0</v>
      </c>
      <c r="L105" s="147"/>
      <c r="M105" s="147"/>
      <c r="N105" s="146">
        <v>9</v>
      </c>
      <c r="O105" s="147"/>
      <c r="P105" s="147"/>
      <c r="Q105" s="853">
        <v>13</v>
      </c>
      <c r="R105" s="148"/>
      <c r="S105" s="148"/>
      <c r="T105" s="764">
        <f>AG105-Q105-N105-K105</f>
        <v>10</v>
      </c>
      <c r="U105" s="148"/>
      <c r="V105" s="148"/>
      <c r="W105" s="147"/>
      <c r="X105" s="147"/>
      <c r="Y105" s="147"/>
      <c r="Z105" s="147"/>
      <c r="AA105" s="147"/>
      <c r="AB105" s="147"/>
      <c r="AC105" s="147"/>
      <c r="AD105" s="147"/>
      <c r="AE105" s="147"/>
      <c r="AF105" s="147"/>
      <c r="AG105" s="265">
        <v>32</v>
      </c>
      <c r="AH105" s="265">
        <f t="shared" si="33"/>
        <v>0</v>
      </c>
      <c r="AI105" s="265">
        <f t="shared" si="34"/>
        <v>0</v>
      </c>
    </row>
    <row r="106" spans="1:35" ht="41.25" customHeight="1" x14ac:dyDescent="0.2">
      <c r="A106" s="141">
        <v>3</v>
      </c>
      <c r="B106" s="141" t="s">
        <v>964</v>
      </c>
      <c r="C106" s="172" t="s">
        <v>522</v>
      </c>
      <c r="D106" s="173" t="s">
        <v>706</v>
      </c>
      <c r="E106" s="51" t="s">
        <v>864</v>
      </c>
      <c r="F106" s="45" t="s">
        <v>868</v>
      </c>
      <c r="G106" s="7" t="s">
        <v>719</v>
      </c>
      <c r="H106" s="146">
        <f t="shared" si="23"/>
        <v>0</v>
      </c>
      <c r="I106" s="147"/>
      <c r="J106" s="147"/>
      <c r="K106" s="146">
        <f t="shared" si="24"/>
        <v>0</v>
      </c>
      <c r="L106" s="147"/>
      <c r="M106" s="147"/>
      <c r="N106" s="146">
        <v>16</v>
      </c>
      <c r="O106" s="147"/>
      <c r="P106" s="147"/>
      <c r="Q106" s="853">
        <v>6</v>
      </c>
      <c r="R106" s="148"/>
      <c r="S106" s="148"/>
      <c r="T106" s="764">
        <f t="shared" ref="T106:T108" si="36">AG106-Q106-N106-K106</f>
        <v>10</v>
      </c>
      <c r="U106" s="148"/>
      <c r="V106" s="148"/>
      <c r="W106" s="147"/>
      <c r="X106" s="147"/>
      <c r="Y106" s="147"/>
      <c r="Z106" s="147"/>
      <c r="AA106" s="147"/>
      <c r="AB106" s="147"/>
      <c r="AC106" s="147"/>
      <c r="AD106" s="147"/>
      <c r="AE106" s="147"/>
      <c r="AF106" s="147"/>
      <c r="AG106" s="265">
        <v>32</v>
      </c>
      <c r="AH106" s="265">
        <f t="shared" si="33"/>
        <v>0</v>
      </c>
      <c r="AI106" s="265">
        <f t="shared" si="34"/>
        <v>0</v>
      </c>
    </row>
    <row r="107" spans="1:35" ht="40.5" customHeight="1" x14ac:dyDescent="0.2">
      <c r="A107" s="141">
        <v>3</v>
      </c>
      <c r="B107" s="141" t="s">
        <v>964</v>
      </c>
      <c r="C107" s="172" t="s">
        <v>522</v>
      </c>
      <c r="D107" s="173" t="s">
        <v>706</v>
      </c>
      <c r="E107" s="51" t="s">
        <v>865</v>
      </c>
      <c r="F107" s="45" t="s">
        <v>869</v>
      </c>
      <c r="G107" s="7" t="s">
        <v>719</v>
      </c>
      <c r="H107" s="146">
        <f t="shared" si="23"/>
        <v>0</v>
      </c>
      <c r="I107" s="147"/>
      <c r="J107" s="147"/>
      <c r="K107" s="146">
        <f t="shared" si="24"/>
        <v>0</v>
      </c>
      <c r="L107" s="147"/>
      <c r="M107" s="147"/>
      <c r="N107" s="146">
        <v>2</v>
      </c>
      <c r="O107" s="147"/>
      <c r="P107" s="147"/>
      <c r="Q107" s="853">
        <v>20</v>
      </c>
      <c r="R107" s="148"/>
      <c r="S107" s="148"/>
      <c r="T107" s="764">
        <f t="shared" si="36"/>
        <v>10</v>
      </c>
      <c r="U107" s="148"/>
      <c r="V107" s="148"/>
      <c r="W107" s="147"/>
      <c r="X107" s="147"/>
      <c r="Y107" s="147"/>
      <c r="Z107" s="147"/>
      <c r="AA107" s="147"/>
      <c r="AB107" s="147"/>
      <c r="AC107" s="147"/>
      <c r="AD107" s="147"/>
      <c r="AE107" s="147"/>
      <c r="AF107" s="147"/>
      <c r="AG107" s="265">
        <v>32</v>
      </c>
      <c r="AH107" s="265">
        <f t="shared" si="33"/>
        <v>0</v>
      </c>
      <c r="AI107" s="265">
        <f t="shared" si="34"/>
        <v>0</v>
      </c>
    </row>
    <row r="108" spans="1:35" ht="51.75" hidden="1" customHeight="1" x14ac:dyDescent="0.2">
      <c r="A108" s="141">
        <v>3</v>
      </c>
      <c r="B108" s="141" t="s">
        <v>964</v>
      </c>
      <c r="C108" s="172" t="s">
        <v>522</v>
      </c>
      <c r="D108" s="173" t="s">
        <v>706</v>
      </c>
      <c r="E108" s="51" t="s">
        <v>866</v>
      </c>
      <c r="F108" s="45" t="s">
        <v>870</v>
      </c>
      <c r="G108" s="7" t="s">
        <v>719</v>
      </c>
      <c r="H108" s="146">
        <f t="shared" si="23"/>
        <v>0</v>
      </c>
      <c r="I108" s="147"/>
      <c r="J108" s="147"/>
      <c r="K108" s="146">
        <f t="shared" si="24"/>
        <v>0</v>
      </c>
      <c r="L108" s="147"/>
      <c r="M108" s="147"/>
      <c r="N108" s="146">
        <v>264</v>
      </c>
      <c r="O108" s="147"/>
      <c r="P108" s="147"/>
      <c r="Q108" s="853">
        <v>71</v>
      </c>
      <c r="R108" s="148"/>
      <c r="S108" s="148"/>
      <c r="T108" s="764">
        <f t="shared" si="36"/>
        <v>311</v>
      </c>
      <c r="U108" s="148"/>
      <c r="V108" s="148"/>
      <c r="W108" s="147"/>
      <c r="X108" s="147"/>
      <c r="Y108" s="147"/>
      <c r="Z108" s="147"/>
      <c r="AA108" s="147"/>
      <c r="AB108" s="147"/>
      <c r="AC108" s="147"/>
      <c r="AD108" s="147"/>
      <c r="AE108" s="147"/>
      <c r="AF108" s="147"/>
      <c r="AG108" s="265">
        <v>646</v>
      </c>
      <c r="AH108" s="265">
        <f t="shared" si="33"/>
        <v>0</v>
      </c>
      <c r="AI108" s="265">
        <f t="shared" si="34"/>
        <v>0</v>
      </c>
    </row>
    <row r="109" spans="1:35" ht="13.5" hidden="1" customHeight="1" thickBot="1" x14ac:dyDescent="0.25">
      <c r="A109" s="266">
        <v>3</v>
      </c>
      <c r="B109" s="267" t="s">
        <v>964</v>
      </c>
      <c r="C109" s="266" t="s">
        <v>522</v>
      </c>
      <c r="D109" s="270" t="s">
        <v>706</v>
      </c>
      <c r="E109" s="269"/>
      <c r="F109" s="270" t="s">
        <v>871</v>
      </c>
      <c r="G109" s="268" t="s">
        <v>719</v>
      </c>
      <c r="H109" s="271">
        <f t="shared" si="23"/>
        <v>0</v>
      </c>
      <c r="I109" s="272"/>
      <c r="J109" s="272"/>
      <c r="K109" s="271">
        <f t="shared" si="24"/>
        <v>327</v>
      </c>
      <c r="L109" s="272">
        <v>159</v>
      </c>
      <c r="M109" s="272">
        <v>168</v>
      </c>
      <c r="N109" s="271">
        <f>O109+P109</f>
        <v>16272</v>
      </c>
      <c r="O109" s="272">
        <v>6868</v>
      </c>
      <c r="P109" s="272">
        <v>9404</v>
      </c>
      <c r="Q109" s="271">
        <f t="shared" si="25"/>
        <v>16472</v>
      </c>
      <c r="R109" s="272">
        <v>6960</v>
      </c>
      <c r="S109" s="272">
        <v>9512</v>
      </c>
      <c r="T109" s="272">
        <f>U109+V109</f>
        <v>17681</v>
      </c>
      <c r="U109" s="272">
        <v>7664</v>
      </c>
      <c r="V109" s="272">
        <v>10017</v>
      </c>
      <c r="W109" s="272"/>
      <c r="X109" s="272"/>
      <c r="Y109" s="272"/>
      <c r="Z109" s="272"/>
      <c r="AA109" s="272"/>
      <c r="AB109" s="272"/>
      <c r="AC109" s="272"/>
      <c r="AD109" s="272"/>
      <c r="AE109" s="272"/>
      <c r="AF109" s="272"/>
      <c r="AG109" s="272">
        <f>H109+K109+N109+Q109+T109</f>
        <v>50752</v>
      </c>
      <c r="AH109" s="272">
        <f>L109+O109+R109+U109</f>
        <v>21651</v>
      </c>
      <c r="AI109" s="272">
        <f>M109+P109+S109+V109</f>
        <v>29101</v>
      </c>
    </row>
    <row r="110" spans="1:35" ht="12.75" hidden="1" customHeight="1" x14ac:dyDescent="0.2">
      <c r="A110" s="213">
        <v>12</v>
      </c>
      <c r="B110" s="213" t="s">
        <v>914</v>
      </c>
      <c r="C110" s="213" t="s">
        <v>656</v>
      </c>
      <c r="D110" s="213" t="s">
        <v>711</v>
      </c>
      <c r="E110" s="202" t="s">
        <v>607</v>
      </c>
      <c r="F110" s="262" t="s">
        <v>539</v>
      </c>
      <c r="G110" s="202" t="s">
        <v>719</v>
      </c>
      <c r="H110" s="263">
        <f t="shared" si="23"/>
        <v>0</v>
      </c>
      <c r="I110" s="264">
        <v>0</v>
      </c>
      <c r="J110" s="264">
        <v>0</v>
      </c>
      <c r="K110" s="263">
        <f t="shared" si="24"/>
        <v>0</v>
      </c>
      <c r="L110" s="1247">
        <v>0</v>
      </c>
      <c r="M110" s="1247">
        <v>0</v>
      </c>
      <c r="N110" s="263">
        <f t="shared" ref="N110:N128" si="37">O110+P110</f>
        <v>0</v>
      </c>
      <c r="O110" s="1247">
        <v>0</v>
      </c>
      <c r="P110" s="1247">
        <v>0</v>
      </c>
      <c r="Q110" s="263">
        <f t="shared" si="25"/>
        <v>0</v>
      </c>
      <c r="R110" s="1247">
        <v>0</v>
      </c>
      <c r="S110" s="1247">
        <v>0</v>
      </c>
      <c r="T110" s="265">
        <f>U110+V110</f>
        <v>0</v>
      </c>
      <c r="U110" s="1090">
        <v>0</v>
      </c>
      <c r="V110" s="1090">
        <v>0</v>
      </c>
      <c r="W110" s="264"/>
      <c r="X110" s="264"/>
      <c r="Y110" s="264"/>
      <c r="Z110" s="264"/>
      <c r="AA110" s="264"/>
      <c r="AB110" s="264"/>
      <c r="AC110" s="264"/>
      <c r="AD110" s="264"/>
      <c r="AE110" s="264"/>
      <c r="AF110" s="264"/>
      <c r="AG110" s="265">
        <f>H110+K110+N110+Q110+T110</f>
        <v>0</v>
      </c>
      <c r="AH110" s="265">
        <f>L110+O110+R110+U110</f>
        <v>0</v>
      </c>
      <c r="AI110" s="265">
        <f>M110+P110+S110+V110</f>
        <v>0</v>
      </c>
    </row>
    <row r="111" spans="1:35" ht="12.75" hidden="1" customHeight="1" x14ac:dyDescent="0.2">
      <c r="A111" s="141">
        <v>12</v>
      </c>
      <c r="B111" s="141" t="s">
        <v>914</v>
      </c>
      <c r="C111" s="141" t="s">
        <v>656</v>
      </c>
      <c r="D111" s="141" t="s">
        <v>711</v>
      </c>
      <c r="E111" s="50" t="s">
        <v>611</v>
      </c>
      <c r="F111" s="45" t="s">
        <v>540</v>
      </c>
      <c r="G111" s="7" t="s">
        <v>719</v>
      </c>
      <c r="H111" s="146">
        <f t="shared" si="23"/>
        <v>0</v>
      </c>
      <c r="I111" s="147">
        <v>0</v>
      </c>
      <c r="J111" s="147">
        <v>0</v>
      </c>
      <c r="K111" s="146">
        <f t="shared" si="24"/>
        <v>0</v>
      </c>
      <c r="L111" s="1247">
        <v>0</v>
      </c>
      <c r="M111" s="1247">
        <v>0</v>
      </c>
      <c r="N111" s="146">
        <f t="shared" si="37"/>
        <v>0</v>
      </c>
      <c r="O111" s="1247">
        <v>0</v>
      </c>
      <c r="P111" s="1247">
        <v>0</v>
      </c>
      <c r="Q111" s="146">
        <f t="shared" si="25"/>
        <v>0</v>
      </c>
      <c r="R111" s="1247">
        <v>0</v>
      </c>
      <c r="S111" s="1247">
        <v>0</v>
      </c>
      <c r="T111" s="265">
        <f t="shared" ref="T111:T132" si="38">U111+V111</f>
        <v>0</v>
      </c>
      <c r="U111" s="1090">
        <v>0</v>
      </c>
      <c r="V111" s="1090">
        <v>0</v>
      </c>
      <c r="W111" s="147"/>
      <c r="X111" s="147"/>
      <c r="Y111" s="147"/>
      <c r="Z111" s="147"/>
      <c r="AA111" s="147"/>
      <c r="AB111" s="147"/>
      <c r="AC111" s="147"/>
      <c r="AD111" s="147"/>
      <c r="AE111" s="147"/>
      <c r="AF111" s="147"/>
      <c r="AG111" s="265">
        <f t="shared" ref="AG111:AG132" si="39">H111+K111+N111+Q111+T111</f>
        <v>0</v>
      </c>
      <c r="AH111" s="265">
        <f t="shared" ref="AH111:AH132" si="40">L111+O111+R111+U111</f>
        <v>0</v>
      </c>
      <c r="AI111" s="265">
        <f t="shared" ref="AI111:AI132" si="41">M111+P111+S111+V111</f>
        <v>0</v>
      </c>
    </row>
    <row r="112" spans="1:35" ht="15" hidden="1" customHeight="1" x14ac:dyDescent="0.2">
      <c r="A112" s="141">
        <v>12</v>
      </c>
      <c r="B112" s="141" t="s">
        <v>914</v>
      </c>
      <c r="C112" s="141" t="s">
        <v>656</v>
      </c>
      <c r="D112" s="141" t="s">
        <v>711</v>
      </c>
      <c r="E112" s="51" t="s">
        <v>612</v>
      </c>
      <c r="F112" s="45" t="s">
        <v>541</v>
      </c>
      <c r="G112" s="7" t="s">
        <v>719</v>
      </c>
      <c r="H112" s="146">
        <f t="shared" si="23"/>
        <v>0</v>
      </c>
      <c r="I112" s="147">
        <v>0</v>
      </c>
      <c r="J112" s="147">
        <v>0</v>
      </c>
      <c r="K112" s="146">
        <f t="shared" si="24"/>
        <v>0</v>
      </c>
      <c r="L112" s="1247">
        <v>0</v>
      </c>
      <c r="M112" s="1248">
        <v>0</v>
      </c>
      <c r="N112" s="146">
        <f t="shared" si="37"/>
        <v>6</v>
      </c>
      <c r="O112" s="1247">
        <v>0</v>
      </c>
      <c r="P112" s="1247">
        <v>6</v>
      </c>
      <c r="Q112" s="146">
        <f t="shared" si="25"/>
        <v>1</v>
      </c>
      <c r="R112" s="1247">
        <v>0</v>
      </c>
      <c r="S112" s="1247">
        <v>1</v>
      </c>
      <c r="T112" s="265">
        <f t="shared" si="38"/>
        <v>0</v>
      </c>
      <c r="U112" s="1090">
        <v>0</v>
      </c>
      <c r="V112" s="1090">
        <v>0</v>
      </c>
      <c r="W112" s="147"/>
      <c r="X112" s="147"/>
      <c r="Y112" s="147"/>
      <c r="Z112" s="147"/>
      <c r="AA112" s="147"/>
      <c r="AB112" s="147"/>
      <c r="AC112" s="147"/>
      <c r="AD112" s="147"/>
      <c r="AE112" s="147"/>
      <c r="AF112" s="147"/>
      <c r="AG112" s="265">
        <f t="shared" si="39"/>
        <v>7</v>
      </c>
      <c r="AH112" s="265">
        <f t="shared" si="40"/>
        <v>0</v>
      </c>
      <c r="AI112" s="265">
        <f t="shared" si="41"/>
        <v>7</v>
      </c>
    </row>
    <row r="113" spans="1:35" ht="26.25" hidden="1" customHeight="1" x14ac:dyDescent="0.2">
      <c r="A113" s="141">
        <v>12</v>
      </c>
      <c r="B113" s="141" t="s">
        <v>914</v>
      </c>
      <c r="C113" s="141" t="s">
        <v>656</v>
      </c>
      <c r="D113" s="141" t="s">
        <v>711</v>
      </c>
      <c r="E113" s="51" t="s">
        <v>570</v>
      </c>
      <c r="F113" s="45" t="s">
        <v>542</v>
      </c>
      <c r="G113" s="7" t="s">
        <v>719</v>
      </c>
      <c r="H113" s="146">
        <f t="shared" si="23"/>
        <v>0</v>
      </c>
      <c r="I113" s="147">
        <v>0</v>
      </c>
      <c r="J113" s="147">
        <v>0</v>
      </c>
      <c r="K113" s="146">
        <f t="shared" si="24"/>
        <v>0</v>
      </c>
      <c r="L113" s="1247">
        <v>0</v>
      </c>
      <c r="M113" s="1248">
        <v>0</v>
      </c>
      <c r="N113" s="146">
        <f t="shared" si="37"/>
        <v>6</v>
      </c>
      <c r="O113" s="1247">
        <v>0</v>
      </c>
      <c r="P113" s="1247">
        <v>6</v>
      </c>
      <c r="Q113" s="146">
        <f t="shared" si="25"/>
        <v>0</v>
      </c>
      <c r="R113" s="1247">
        <v>0</v>
      </c>
      <c r="S113" s="1247">
        <v>0</v>
      </c>
      <c r="T113" s="265">
        <f t="shared" si="38"/>
        <v>0</v>
      </c>
      <c r="U113" s="1090">
        <v>0</v>
      </c>
      <c r="V113" s="1090">
        <v>0</v>
      </c>
      <c r="W113" s="147"/>
      <c r="X113" s="147"/>
      <c r="Y113" s="147"/>
      <c r="Z113" s="147"/>
      <c r="AA113" s="147"/>
      <c r="AB113" s="147"/>
      <c r="AC113" s="147"/>
      <c r="AD113" s="147"/>
      <c r="AE113" s="147"/>
      <c r="AF113" s="147"/>
      <c r="AG113" s="265">
        <f t="shared" si="39"/>
        <v>6</v>
      </c>
      <c r="AH113" s="265">
        <f t="shared" si="40"/>
        <v>0</v>
      </c>
      <c r="AI113" s="265">
        <f t="shared" si="41"/>
        <v>6</v>
      </c>
    </row>
    <row r="114" spans="1:35" ht="14.25" hidden="1" customHeight="1" x14ac:dyDescent="0.2">
      <c r="A114" s="141">
        <v>12</v>
      </c>
      <c r="B114" s="141" t="s">
        <v>914</v>
      </c>
      <c r="C114" s="141" t="s">
        <v>656</v>
      </c>
      <c r="D114" s="141" t="s">
        <v>711</v>
      </c>
      <c r="E114" s="51" t="s">
        <v>613</v>
      </c>
      <c r="F114" s="45" t="s">
        <v>543</v>
      </c>
      <c r="G114" s="7" t="s">
        <v>719</v>
      </c>
      <c r="H114" s="146">
        <f t="shared" si="23"/>
        <v>0</v>
      </c>
      <c r="I114" s="147">
        <v>0</v>
      </c>
      <c r="J114" s="147">
        <v>0</v>
      </c>
      <c r="K114" s="146">
        <f t="shared" si="24"/>
        <v>398</v>
      </c>
      <c r="L114" s="1248">
        <v>166</v>
      </c>
      <c r="M114" s="1248">
        <v>232</v>
      </c>
      <c r="N114" s="146">
        <f t="shared" si="37"/>
        <v>803</v>
      </c>
      <c r="O114" s="1248">
        <v>281</v>
      </c>
      <c r="P114" s="1248">
        <v>522</v>
      </c>
      <c r="Q114" s="146">
        <f t="shared" si="25"/>
        <v>170</v>
      </c>
      <c r="R114" s="1248">
        <v>47</v>
      </c>
      <c r="S114" s="1248">
        <v>123</v>
      </c>
      <c r="T114" s="265">
        <f t="shared" si="38"/>
        <v>76</v>
      </c>
      <c r="U114" s="1090">
        <v>35</v>
      </c>
      <c r="V114" s="1090">
        <v>41</v>
      </c>
      <c r="W114" s="147"/>
      <c r="X114" s="147"/>
      <c r="Y114" s="147"/>
      <c r="Z114" s="147"/>
      <c r="AA114" s="147"/>
      <c r="AB114" s="147"/>
      <c r="AC114" s="147"/>
      <c r="AD114" s="147"/>
      <c r="AE114" s="147"/>
      <c r="AF114" s="147"/>
      <c r="AG114" s="265">
        <f t="shared" si="39"/>
        <v>1447</v>
      </c>
      <c r="AH114" s="265">
        <f t="shared" si="40"/>
        <v>529</v>
      </c>
      <c r="AI114" s="265">
        <f t="shared" si="41"/>
        <v>918</v>
      </c>
    </row>
    <row r="115" spans="1:35" ht="12.75" hidden="1" customHeight="1" x14ac:dyDescent="0.2">
      <c r="A115" s="141">
        <v>12</v>
      </c>
      <c r="B115" s="141" t="s">
        <v>914</v>
      </c>
      <c r="C115" s="141" t="s">
        <v>656</v>
      </c>
      <c r="D115" s="141" t="s">
        <v>711</v>
      </c>
      <c r="E115" s="51" t="s">
        <v>854</v>
      </c>
      <c r="F115" s="45" t="s">
        <v>544</v>
      </c>
      <c r="G115" s="7" t="s">
        <v>719</v>
      </c>
      <c r="H115" s="146">
        <f t="shared" si="23"/>
        <v>0</v>
      </c>
      <c r="I115" s="147">
        <v>0</v>
      </c>
      <c r="J115" s="147">
        <v>0</v>
      </c>
      <c r="K115" s="146">
        <f t="shared" si="24"/>
        <v>5</v>
      </c>
      <c r="L115" s="1247">
        <v>1</v>
      </c>
      <c r="M115" s="1247">
        <v>4</v>
      </c>
      <c r="N115" s="146">
        <f t="shared" si="37"/>
        <v>10</v>
      </c>
      <c r="O115" s="1247">
        <v>0</v>
      </c>
      <c r="P115" s="1247">
        <v>10</v>
      </c>
      <c r="Q115" s="146">
        <f t="shared" si="25"/>
        <v>5</v>
      </c>
      <c r="R115" s="1247">
        <v>1</v>
      </c>
      <c r="S115" s="1247">
        <v>4</v>
      </c>
      <c r="T115" s="265">
        <f t="shared" si="38"/>
        <v>2</v>
      </c>
      <c r="U115" s="1090">
        <v>1</v>
      </c>
      <c r="V115" s="1090">
        <v>1</v>
      </c>
      <c r="W115" s="147"/>
      <c r="X115" s="147"/>
      <c r="Y115" s="147"/>
      <c r="Z115" s="147"/>
      <c r="AA115" s="147"/>
      <c r="AB115" s="147"/>
      <c r="AC115" s="147"/>
      <c r="AD115" s="147"/>
      <c r="AE115" s="147"/>
      <c r="AF115" s="147"/>
      <c r="AG115" s="265">
        <f t="shared" si="39"/>
        <v>22</v>
      </c>
      <c r="AH115" s="265">
        <f t="shared" si="40"/>
        <v>3</v>
      </c>
      <c r="AI115" s="265">
        <f t="shared" si="41"/>
        <v>19</v>
      </c>
    </row>
    <row r="116" spans="1:35" ht="14.25" hidden="1" customHeight="1" x14ac:dyDescent="0.2">
      <c r="A116" s="141">
        <v>12</v>
      </c>
      <c r="B116" s="141" t="s">
        <v>914</v>
      </c>
      <c r="C116" s="141" t="s">
        <v>656</v>
      </c>
      <c r="D116" s="141" t="s">
        <v>711</v>
      </c>
      <c r="E116" s="51" t="s">
        <v>855</v>
      </c>
      <c r="F116" s="45" t="s">
        <v>545</v>
      </c>
      <c r="G116" s="7" t="s">
        <v>719</v>
      </c>
      <c r="H116" s="146">
        <f t="shared" si="23"/>
        <v>0</v>
      </c>
      <c r="I116" s="147">
        <v>0</v>
      </c>
      <c r="J116" s="147">
        <v>0</v>
      </c>
      <c r="K116" s="146">
        <f t="shared" si="24"/>
        <v>21</v>
      </c>
      <c r="L116" s="1248">
        <v>13</v>
      </c>
      <c r="M116" s="1248">
        <v>8</v>
      </c>
      <c r="N116" s="146">
        <f t="shared" si="37"/>
        <v>35</v>
      </c>
      <c r="O116" s="1247">
        <v>14</v>
      </c>
      <c r="P116" s="1248">
        <v>21</v>
      </c>
      <c r="Q116" s="146">
        <f t="shared" si="25"/>
        <v>12</v>
      </c>
      <c r="R116" s="1247">
        <v>3</v>
      </c>
      <c r="S116" s="1248">
        <v>9</v>
      </c>
      <c r="T116" s="265">
        <f t="shared" si="38"/>
        <v>9</v>
      </c>
      <c r="U116" s="1090">
        <v>6</v>
      </c>
      <c r="V116" s="1090">
        <v>3</v>
      </c>
      <c r="W116" s="147"/>
      <c r="X116" s="147"/>
      <c r="Y116" s="147"/>
      <c r="Z116" s="147"/>
      <c r="AA116" s="147"/>
      <c r="AB116" s="147"/>
      <c r="AC116" s="147"/>
      <c r="AD116" s="147"/>
      <c r="AE116" s="147"/>
      <c r="AF116" s="147"/>
      <c r="AG116" s="265">
        <f t="shared" si="39"/>
        <v>77</v>
      </c>
      <c r="AH116" s="265">
        <f t="shared" si="40"/>
        <v>36</v>
      </c>
      <c r="AI116" s="265">
        <f t="shared" si="41"/>
        <v>41</v>
      </c>
    </row>
    <row r="117" spans="1:35" ht="38.25" hidden="1" customHeight="1" x14ac:dyDescent="0.2">
      <c r="A117" s="141">
        <v>12</v>
      </c>
      <c r="B117" s="141" t="s">
        <v>914</v>
      </c>
      <c r="C117" s="141" t="s">
        <v>656</v>
      </c>
      <c r="D117" s="141" t="s">
        <v>711</v>
      </c>
      <c r="E117" s="51" t="s">
        <v>608</v>
      </c>
      <c r="F117" s="45" t="s">
        <v>546</v>
      </c>
      <c r="G117" s="7" t="s">
        <v>719</v>
      </c>
      <c r="H117" s="146">
        <f t="shared" si="23"/>
        <v>0</v>
      </c>
      <c r="I117" s="147">
        <v>0</v>
      </c>
      <c r="J117" s="147">
        <v>0</v>
      </c>
      <c r="K117" s="146">
        <f t="shared" si="24"/>
        <v>0</v>
      </c>
      <c r="L117" s="1247">
        <v>0</v>
      </c>
      <c r="M117" s="1247">
        <v>0</v>
      </c>
      <c r="N117" s="146">
        <f t="shared" si="37"/>
        <v>0</v>
      </c>
      <c r="O117" s="1247">
        <v>0</v>
      </c>
      <c r="P117" s="1247">
        <v>0</v>
      </c>
      <c r="Q117" s="146">
        <f t="shared" si="25"/>
        <v>0</v>
      </c>
      <c r="R117" s="1247">
        <v>0</v>
      </c>
      <c r="S117" s="1247">
        <v>0</v>
      </c>
      <c r="T117" s="265">
        <f t="shared" si="38"/>
        <v>0</v>
      </c>
      <c r="U117" s="1090">
        <v>0</v>
      </c>
      <c r="V117" s="1090">
        <v>0</v>
      </c>
      <c r="W117" s="147"/>
      <c r="X117" s="147"/>
      <c r="Y117" s="147"/>
      <c r="Z117" s="147"/>
      <c r="AA117" s="147"/>
      <c r="AB117" s="147"/>
      <c r="AC117" s="147"/>
      <c r="AD117" s="147"/>
      <c r="AE117" s="147"/>
      <c r="AF117" s="147"/>
      <c r="AG117" s="265">
        <f t="shared" si="39"/>
        <v>0</v>
      </c>
      <c r="AH117" s="265">
        <f t="shared" si="40"/>
        <v>0</v>
      </c>
      <c r="AI117" s="265">
        <f t="shared" si="41"/>
        <v>0</v>
      </c>
    </row>
    <row r="118" spans="1:35" ht="15" hidden="1" customHeight="1" x14ac:dyDescent="0.2">
      <c r="A118" s="141">
        <v>12</v>
      </c>
      <c r="B118" s="141" t="s">
        <v>914</v>
      </c>
      <c r="C118" s="141" t="s">
        <v>656</v>
      </c>
      <c r="D118" s="141" t="s">
        <v>711</v>
      </c>
      <c r="E118" s="51" t="s">
        <v>856</v>
      </c>
      <c r="F118" s="45" t="s">
        <v>547</v>
      </c>
      <c r="G118" s="7" t="s">
        <v>719</v>
      </c>
      <c r="H118" s="146">
        <f t="shared" ref="H118:H132" si="42">I118+J118</f>
        <v>0</v>
      </c>
      <c r="I118" s="147">
        <v>0</v>
      </c>
      <c r="J118" s="147">
        <v>0</v>
      </c>
      <c r="K118" s="146">
        <f t="shared" ref="K118:K132" si="43">L118+M118</f>
        <v>0</v>
      </c>
      <c r="L118" s="1247">
        <v>0</v>
      </c>
      <c r="M118" s="1247">
        <v>0</v>
      </c>
      <c r="N118" s="146">
        <f t="shared" si="37"/>
        <v>1</v>
      </c>
      <c r="O118" s="1247">
        <v>0</v>
      </c>
      <c r="P118" s="1247">
        <v>1</v>
      </c>
      <c r="Q118" s="146">
        <f t="shared" ref="Q118:Q132" si="44">R118+S118</f>
        <v>2</v>
      </c>
      <c r="R118" s="1247">
        <v>0</v>
      </c>
      <c r="S118" s="1247">
        <v>2</v>
      </c>
      <c r="T118" s="265">
        <f t="shared" si="38"/>
        <v>1</v>
      </c>
      <c r="U118" s="1090">
        <v>0</v>
      </c>
      <c r="V118" s="1090">
        <v>1</v>
      </c>
      <c r="W118" s="147"/>
      <c r="X118" s="147"/>
      <c r="Y118" s="147"/>
      <c r="Z118" s="147"/>
      <c r="AA118" s="147"/>
      <c r="AB118" s="147"/>
      <c r="AC118" s="147"/>
      <c r="AD118" s="147"/>
      <c r="AE118" s="147"/>
      <c r="AF118" s="147"/>
      <c r="AG118" s="265">
        <f t="shared" si="39"/>
        <v>4</v>
      </c>
      <c r="AH118" s="265">
        <f t="shared" si="40"/>
        <v>0</v>
      </c>
      <c r="AI118" s="265">
        <f t="shared" si="41"/>
        <v>4</v>
      </c>
    </row>
    <row r="119" spans="1:35" ht="14.25" hidden="1" customHeight="1" x14ac:dyDescent="0.2">
      <c r="A119" s="141">
        <v>12</v>
      </c>
      <c r="B119" s="141" t="s">
        <v>914</v>
      </c>
      <c r="C119" s="141" t="s">
        <v>656</v>
      </c>
      <c r="D119" s="141" t="s">
        <v>711</v>
      </c>
      <c r="E119" s="51" t="s">
        <v>857</v>
      </c>
      <c r="F119" s="45" t="s">
        <v>548</v>
      </c>
      <c r="G119" s="7" t="s">
        <v>719</v>
      </c>
      <c r="H119" s="146">
        <f t="shared" si="42"/>
        <v>0</v>
      </c>
      <c r="I119" s="147">
        <v>0</v>
      </c>
      <c r="J119" s="147">
        <v>0</v>
      </c>
      <c r="K119" s="146">
        <f t="shared" si="43"/>
        <v>9</v>
      </c>
      <c r="L119" s="1247">
        <v>7</v>
      </c>
      <c r="M119" s="1248">
        <v>2</v>
      </c>
      <c r="N119" s="146">
        <f t="shared" si="37"/>
        <v>23</v>
      </c>
      <c r="O119" s="1247">
        <v>10</v>
      </c>
      <c r="P119" s="1247">
        <v>13</v>
      </c>
      <c r="Q119" s="146">
        <f t="shared" si="44"/>
        <v>11</v>
      </c>
      <c r="R119" s="1247">
        <v>5</v>
      </c>
      <c r="S119" s="1248">
        <v>6</v>
      </c>
      <c r="T119" s="265">
        <f t="shared" si="38"/>
        <v>3</v>
      </c>
      <c r="U119" s="1090">
        <v>1</v>
      </c>
      <c r="V119" s="1090">
        <v>2</v>
      </c>
      <c r="W119" s="147"/>
      <c r="X119" s="147"/>
      <c r="Y119" s="147"/>
      <c r="Z119" s="147"/>
      <c r="AA119" s="147"/>
      <c r="AB119" s="147"/>
      <c r="AC119" s="147"/>
      <c r="AD119" s="147"/>
      <c r="AE119" s="147"/>
      <c r="AF119" s="147"/>
      <c r="AG119" s="265">
        <f t="shared" si="39"/>
        <v>46</v>
      </c>
      <c r="AH119" s="265">
        <f t="shared" si="40"/>
        <v>23</v>
      </c>
      <c r="AI119" s="265">
        <f t="shared" si="41"/>
        <v>23</v>
      </c>
    </row>
    <row r="120" spans="1:35" ht="13.5" hidden="1" customHeight="1" x14ac:dyDescent="0.2">
      <c r="A120" s="141">
        <v>12</v>
      </c>
      <c r="B120" s="141" t="s">
        <v>914</v>
      </c>
      <c r="C120" s="141" t="s">
        <v>656</v>
      </c>
      <c r="D120" s="141" t="s">
        <v>711</v>
      </c>
      <c r="E120" s="51" t="s">
        <v>858</v>
      </c>
      <c r="F120" s="45" t="s">
        <v>549</v>
      </c>
      <c r="G120" s="7" t="s">
        <v>719</v>
      </c>
      <c r="H120" s="146">
        <f t="shared" si="42"/>
        <v>0</v>
      </c>
      <c r="I120" s="147">
        <v>0</v>
      </c>
      <c r="J120" s="147">
        <v>0</v>
      </c>
      <c r="K120" s="146">
        <f t="shared" si="43"/>
        <v>389</v>
      </c>
      <c r="L120" s="1247">
        <v>159</v>
      </c>
      <c r="M120" s="1247">
        <v>230</v>
      </c>
      <c r="N120" s="146">
        <f t="shared" si="37"/>
        <v>785</v>
      </c>
      <c r="O120" s="1247">
        <v>271</v>
      </c>
      <c r="P120" s="1247">
        <v>514</v>
      </c>
      <c r="Q120" s="146">
        <f t="shared" si="44"/>
        <v>158</v>
      </c>
      <c r="R120" s="1247">
        <v>42</v>
      </c>
      <c r="S120" s="1247">
        <v>116</v>
      </c>
      <c r="T120" s="265">
        <f t="shared" si="38"/>
        <v>72</v>
      </c>
      <c r="U120" s="1090">
        <v>34</v>
      </c>
      <c r="V120" s="1090">
        <v>38</v>
      </c>
      <c r="W120" s="147"/>
      <c r="X120" s="147"/>
      <c r="Y120" s="147"/>
      <c r="Z120" s="147"/>
      <c r="AA120" s="147"/>
      <c r="AB120" s="147"/>
      <c r="AC120" s="147"/>
      <c r="AD120" s="147"/>
      <c r="AE120" s="147"/>
      <c r="AF120" s="147"/>
      <c r="AG120" s="265">
        <f t="shared" si="39"/>
        <v>1404</v>
      </c>
      <c r="AH120" s="265">
        <f t="shared" si="40"/>
        <v>506</v>
      </c>
      <c r="AI120" s="265">
        <f t="shared" si="41"/>
        <v>898</v>
      </c>
    </row>
    <row r="121" spans="1:35" ht="15" hidden="1" customHeight="1" x14ac:dyDescent="0.2">
      <c r="A121" s="141">
        <v>12</v>
      </c>
      <c r="B121" s="141" t="s">
        <v>914</v>
      </c>
      <c r="C121" s="141" t="s">
        <v>656</v>
      </c>
      <c r="D121" s="141" t="s">
        <v>711</v>
      </c>
      <c r="E121" s="51" t="s">
        <v>859</v>
      </c>
      <c r="F121" s="45" t="s">
        <v>550</v>
      </c>
      <c r="G121" s="7" t="s">
        <v>719</v>
      </c>
      <c r="H121" s="146">
        <f t="shared" si="42"/>
        <v>0</v>
      </c>
      <c r="I121" s="147">
        <v>0</v>
      </c>
      <c r="J121" s="147">
        <v>0</v>
      </c>
      <c r="K121" s="146">
        <f t="shared" si="43"/>
        <v>11</v>
      </c>
      <c r="L121" s="1247">
        <v>3</v>
      </c>
      <c r="M121" s="1247">
        <v>8</v>
      </c>
      <c r="N121" s="146">
        <f t="shared" si="37"/>
        <v>25</v>
      </c>
      <c r="O121" s="1247">
        <v>9</v>
      </c>
      <c r="P121" s="1247">
        <v>16</v>
      </c>
      <c r="Q121" s="146">
        <f t="shared" si="44"/>
        <v>10</v>
      </c>
      <c r="R121" s="1247">
        <v>4</v>
      </c>
      <c r="S121" s="1247">
        <v>6</v>
      </c>
      <c r="T121" s="265">
        <f t="shared" si="38"/>
        <v>4</v>
      </c>
      <c r="U121" s="1090">
        <v>3</v>
      </c>
      <c r="V121" s="1090">
        <v>1</v>
      </c>
      <c r="W121" s="147"/>
      <c r="X121" s="147"/>
      <c r="Y121" s="147"/>
      <c r="Z121" s="147"/>
      <c r="AA121" s="147"/>
      <c r="AB121" s="147"/>
      <c r="AC121" s="147"/>
      <c r="AD121" s="147"/>
      <c r="AE121" s="147"/>
      <c r="AF121" s="147"/>
      <c r="AG121" s="265">
        <f t="shared" si="39"/>
        <v>50</v>
      </c>
      <c r="AH121" s="265">
        <f t="shared" si="40"/>
        <v>19</v>
      </c>
      <c r="AI121" s="265">
        <f t="shared" si="41"/>
        <v>31</v>
      </c>
    </row>
    <row r="122" spans="1:35" ht="39.75" hidden="1" customHeight="1" x14ac:dyDescent="0.2">
      <c r="A122" s="141">
        <v>12</v>
      </c>
      <c r="B122" s="141" t="s">
        <v>914</v>
      </c>
      <c r="C122" s="141" t="s">
        <v>656</v>
      </c>
      <c r="D122" s="141" t="s">
        <v>711</v>
      </c>
      <c r="E122" s="51" t="s">
        <v>848</v>
      </c>
      <c r="F122" s="45" t="s">
        <v>551</v>
      </c>
      <c r="G122" s="7" t="s">
        <v>719</v>
      </c>
      <c r="H122" s="146">
        <f t="shared" si="42"/>
        <v>0</v>
      </c>
      <c r="I122" s="147">
        <v>0</v>
      </c>
      <c r="J122" s="147">
        <v>0</v>
      </c>
      <c r="K122" s="146">
        <f t="shared" si="43"/>
        <v>2</v>
      </c>
      <c r="L122" s="1247">
        <v>2</v>
      </c>
      <c r="M122" s="1247">
        <v>0</v>
      </c>
      <c r="N122" s="146">
        <f t="shared" si="37"/>
        <v>3</v>
      </c>
      <c r="O122" s="1247">
        <v>1</v>
      </c>
      <c r="P122" s="1248">
        <v>2</v>
      </c>
      <c r="Q122" s="146">
        <f t="shared" si="44"/>
        <v>0</v>
      </c>
      <c r="R122" s="1247">
        <v>0</v>
      </c>
      <c r="S122" s="1247">
        <v>0</v>
      </c>
      <c r="T122" s="265">
        <f t="shared" si="38"/>
        <v>1</v>
      </c>
      <c r="U122" s="1090">
        <v>0</v>
      </c>
      <c r="V122" s="1090">
        <v>1</v>
      </c>
      <c r="W122" s="147"/>
      <c r="X122" s="147"/>
      <c r="Y122" s="147"/>
      <c r="Z122" s="147"/>
      <c r="AA122" s="147"/>
      <c r="AB122" s="147"/>
      <c r="AC122" s="147"/>
      <c r="AD122" s="147"/>
      <c r="AE122" s="147"/>
      <c r="AF122" s="147"/>
      <c r="AG122" s="265">
        <f t="shared" si="39"/>
        <v>6</v>
      </c>
      <c r="AH122" s="265">
        <f t="shared" si="40"/>
        <v>3</v>
      </c>
      <c r="AI122" s="265">
        <f t="shared" si="41"/>
        <v>3</v>
      </c>
    </row>
    <row r="123" spans="1:35" ht="38.25" hidden="1" customHeight="1" x14ac:dyDescent="0.2">
      <c r="A123" s="141">
        <v>12</v>
      </c>
      <c r="B123" s="141" t="s">
        <v>914</v>
      </c>
      <c r="C123" s="141" t="s">
        <v>656</v>
      </c>
      <c r="D123" s="141" t="s">
        <v>711</v>
      </c>
      <c r="E123" s="51" t="s">
        <v>849</v>
      </c>
      <c r="F123" s="45" t="s">
        <v>552</v>
      </c>
      <c r="G123" s="7" t="s">
        <v>719</v>
      </c>
      <c r="H123" s="146">
        <f t="shared" si="42"/>
        <v>0</v>
      </c>
      <c r="I123" s="147">
        <v>0</v>
      </c>
      <c r="J123" s="147">
        <v>0</v>
      </c>
      <c r="K123" s="146">
        <f t="shared" si="43"/>
        <v>19</v>
      </c>
      <c r="L123" s="1248">
        <v>15</v>
      </c>
      <c r="M123" s="1247">
        <v>4</v>
      </c>
      <c r="N123" s="146">
        <f t="shared" si="37"/>
        <v>35</v>
      </c>
      <c r="O123" s="1247">
        <v>21</v>
      </c>
      <c r="P123" s="1247">
        <v>14</v>
      </c>
      <c r="Q123" s="146">
        <f t="shared" si="44"/>
        <v>10</v>
      </c>
      <c r="R123" s="1247">
        <v>4</v>
      </c>
      <c r="S123" s="1248">
        <v>6</v>
      </c>
      <c r="T123" s="265">
        <f t="shared" si="38"/>
        <v>2</v>
      </c>
      <c r="U123" s="1090">
        <v>2</v>
      </c>
      <c r="V123" s="1090">
        <v>0</v>
      </c>
      <c r="W123" s="147"/>
      <c r="X123" s="147"/>
      <c r="Y123" s="147"/>
      <c r="Z123" s="147"/>
      <c r="AA123" s="147"/>
      <c r="AB123" s="147"/>
      <c r="AC123" s="147"/>
      <c r="AD123" s="147"/>
      <c r="AE123" s="147"/>
      <c r="AF123" s="147"/>
      <c r="AG123" s="265">
        <f t="shared" si="39"/>
        <v>66</v>
      </c>
      <c r="AH123" s="265">
        <f t="shared" si="40"/>
        <v>42</v>
      </c>
      <c r="AI123" s="265">
        <f t="shared" si="41"/>
        <v>24</v>
      </c>
    </row>
    <row r="124" spans="1:35" ht="39" hidden="1" customHeight="1" x14ac:dyDescent="0.2">
      <c r="A124" s="141">
        <v>12</v>
      </c>
      <c r="B124" s="141" t="s">
        <v>914</v>
      </c>
      <c r="C124" s="141" t="s">
        <v>656</v>
      </c>
      <c r="D124" s="141" t="s">
        <v>711</v>
      </c>
      <c r="E124" s="51" t="s">
        <v>860</v>
      </c>
      <c r="F124" s="45" t="s">
        <v>553</v>
      </c>
      <c r="G124" s="7" t="s">
        <v>719</v>
      </c>
      <c r="H124" s="146">
        <f t="shared" si="42"/>
        <v>0</v>
      </c>
      <c r="I124" s="147">
        <v>0</v>
      </c>
      <c r="J124" s="147">
        <v>0</v>
      </c>
      <c r="K124" s="146">
        <f t="shared" si="43"/>
        <v>0</v>
      </c>
      <c r="L124" s="1247">
        <v>0</v>
      </c>
      <c r="M124" s="1247">
        <v>0</v>
      </c>
      <c r="N124" s="146">
        <f t="shared" si="37"/>
        <v>0</v>
      </c>
      <c r="O124" s="1247">
        <v>0</v>
      </c>
      <c r="P124" s="1247">
        <v>0</v>
      </c>
      <c r="Q124" s="146">
        <f t="shared" si="44"/>
        <v>0</v>
      </c>
      <c r="R124" s="1247">
        <v>0</v>
      </c>
      <c r="S124" s="1247">
        <v>0</v>
      </c>
      <c r="T124" s="265">
        <f t="shared" si="38"/>
        <v>0</v>
      </c>
      <c r="U124" s="1090">
        <v>0</v>
      </c>
      <c r="V124" s="1090">
        <v>0</v>
      </c>
      <c r="W124" s="147"/>
      <c r="X124" s="147"/>
      <c r="Y124" s="147"/>
      <c r="Z124" s="147"/>
      <c r="AA124" s="147"/>
      <c r="AB124" s="147"/>
      <c r="AC124" s="147"/>
      <c r="AD124" s="147"/>
      <c r="AE124" s="147"/>
      <c r="AF124" s="147"/>
      <c r="AG124" s="265">
        <f t="shared" si="39"/>
        <v>0</v>
      </c>
      <c r="AH124" s="265">
        <f t="shared" si="40"/>
        <v>0</v>
      </c>
      <c r="AI124" s="265">
        <f t="shared" si="41"/>
        <v>0</v>
      </c>
    </row>
    <row r="125" spans="1:35" ht="13.5" hidden="1" customHeight="1" x14ac:dyDescent="0.2">
      <c r="A125" s="141">
        <v>12</v>
      </c>
      <c r="B125" s="141" t="s">
        <v>914</v>
      </c>
      <c r="C125" s="141" t="s">
        <v>656</v>
      </c>
      <c r="D125" s="141" t="s">
        <v>711</v>
      </c>
      <c r="E125" s="51" t="s">
        <v>861</v>
      </c>
      <c r="F125" s="45" t="s">
        <v>554</v>
      </c>
      <c r="G125" s="7" t="s">
        <v>719</v>
      </c>
      <c r="H125" s="146">
        <f t="shared" si="42"/>
        <v>0</v>
      </c>
      <c r="I125" s="147">
        <v>0</v>
      </c>
      <c r="J125" s="147">
        <v>0</v>
      </c>
      <c r="K125" s="146">
        <f t="shared" si="43"/>
        <v>78</v>
      </c>
      <c r="L125" s="1248">
        <v>40</v>
      </c>
      <c r="M125" s="1248">
        <v>38</v>
      </c>
      <c r="N125" s="146">
        <f t="shared" si="37"/>
        <v>135</v>
      </c>
      <c r="O125" s="1248">
        <v>64</v>
      </c>
      <c r="P125" s="1248">
        <v>71</v>
      </c>
      <c r="Q125" s="146">
        <f t="shared" si="44"/>
        <v>53</v>
      </c>
      <c r="R125" s="1248">
        <v>13</v>
      </c>
      <c r="S125" s="1248">
        <v>40</v>
      </c>
      <c r="T125" s="265">
        <f t="shared" si="38"/>
        <v>20</v>
      </c>
      <c r="U125" s="1090">
        <v>14</v>
      </c>
      <c r="V125" s="1090">
        <v>6</v>
      </c>
      <c r="W125" s="147"/>
      <c r="X125" s="147"/>
      <c r="Y125" s="147"/>
      <c r="Z125" s="147"/>
      <c r="AA125" s="147"/>
      <c r="AB125" s="147"/>
      <c r="AC125" s="147"/>
      <c r="AD125" s="147"/>
      <c r="AE125" s="147"/>
      <c r="AF125" s="147"/>
      <c r="AG125" s="265">
        <f t="shared" si="39"/>
        <v>286</v>
      </c>
      <c r="AH125" s="265">
        <f t="shared" si="40"/>
        <v>131</v>
      </c>
      <c r="AI125" s="265">
        <f t="shared" si="41"/>
        <v>155</v>
      </c>
    </row>
    <row r="126" spans="1:35" ht="25.5" hidden="1" customHeight="1" x14ac:dyDescent="0.2">
      <c r="A126" s="141">
        <v>12</v>
      </c>
      <c r="B126" s="141" t="s">
        <v>914</v>
      </c>
      <c r="C126" s="141" t="s">
        <v>656</v>
      </c>
      <c r="D126" s="141" t="s">
        <v>711</v>
      </c>
      <c r="E126" s="51" t="s">
        <v>862</v>
      </c>
      <c r="F126" s="45" t="s">
        <v>555</v>
      </c>
      <c r="G126" s="7" t="s">
        <v>719</v>
      </c>
      <c r="H126" s="146">
        <f t="shared" si="42"/>
        <v>0</v>
      </c>
      <c r="I126" s="147">
        <v>0</v>
      </c>
      <c r="J126" s="147">
        <v>0</v>
      </c>
      <c r="K126" s="146">
        <f t="shared" si="43"/>
        <v>19</v>
      </c>
      <c r="L126" s="1089">
        <v>15</v>
      </c>
      <c r="M126" s="1089">
        <v>4</v>
      </c>
      <c r="N126" s="146">
        <f t="shared" si="37"/>
        <v>35</v>
      </c>
      <c r="O126" s="1089">
        <v>21</v>
      </c>
      <c r="P126" s="1089">
        <v>14</v>
      </c>
      <c r="Q126" s="146">
        <f t="shared" si="44"/>
        <v>10</v>
      </c>
      <c r="R126" s="1089">
        <v>4</v>
      </c>
      <c r="S126" s="1089">
        <v>6</v>
      </c>
      <c r="T126" s="265">
        <f t="shared" si="38"/>
        <v>2</v>
      </c>
      <c r="U126" s="1090">
        <v>2</v>
      </c>
      <c r="V126" s="1090">
        <v>0</v>
      </c>
      <c r="W126" s="147"/>
      <c r="X126" s="147"/>
      <c r="Y126" s="147"/>
      <c r="Z126" s="147"/>
      <c r="AA126" s="147"/>
      <c r="AB126" s="147"/>
      <c r="AC126" s="147"/>
      <c r="AD126" s="147"/>
      <c r="AE126" s="147"/>
      <c r="AF126" s="147"/>
      <c r="AG126" s="265">
        <f t="shared" si="39"/>
        <v>66</v>
      </c>
      <c r="AH126" s="265">
        <f t="shared" si="40"/>
        <v>42</v>
      </c>
      <c r="AI126" s="265">
        <f t="shared" si="41"/>
        <v>24</v>
      </c>
    </row>
    <row r="127" spans="1:35" ht="26.25" hidden="1" customHeight="1" x14ac:dyDescent="0.2">
      <c r="A127" s="141">
        <v>12</v>
      </c>
      <c r="B127" s="141" t="s">
        <v>914</v>
      </c>
      <c r="C127" s="141" t="s">
        <v>656</v>
      </c>
      <c r="D127" s="141" t="s">
        <v>711</v>
      </c>
      <c r="E127" s="51" t="s">
        <v>638</v>
      </c>
      <c r="F127" s="45" t="s">
        <v>556</v>
      </c>
      <c r="G127" s="7" t="s">
        <v>719</v>
      </c>
      <c r="H127" s="146">
        <f t="shared" si="42"/>
        <v>0</v>
      </c>
      <c r="I127" s="147">
        <v>0</v>
      </c>
      <c r="J127" s="147">
        <v>0</v>
      </c>
      <c r="K127" s="146">
        <f t="shared" si="43"/>
        <v>0</v>
      </c>
      <c r="L127" s="1089">
        <v>0</v>
      </c>
      <c r="M127" s="1089">
        <v>0</v>
      </c>
      <c r="N127" s="146">
        <f t="shared" si="37"/>
        <v>0</v>
      </c>
      <c r="O127" s="1089">
        <v>0</v>
      </c>
      <c r="P127" s="1089">
        <v>0</v>
      </c>
      <c r="Q127" s="146">
        <f t="shared" si="44"/>
        <v>0</v>
      </c>
      <c r="R127" s="1089">
        <v>0</v>
      </c>
      <c r="S127" s="1089">
        <v>0</v>
      </c>
      <c r="T127" s="265">
        <f t="shared" si="38"/>
        <v>0</v>
      </c>
      <c r="U127" s="1090">
        <v>0</v>
      </c>
      <c r="V127" s="1090">
        <v>0</v>
      </c>
      <c r="W127" s="147"/>
      <c r="X127" s="147"/>
      <c r="Y127" s="147"/>
      <c r="Z127" s="147"/>
      <c r="AA127" s="147"/>
      <c r="AB127" s="147"/>
      <c r="AC127" s="147"/>
      <c r="AD127" s="147"/>
      <c r="AE127" s="147"/>
      <c r="AF127" s="147"/>
      <c r="AG127" s="265">
        <f t="shared" si="39"/>
        <v>0</v>
      </c>
      <c r="AH127" s="265">
        <f t="shared" si="40"/>
        <v>0</v>
      </c>
      <c r="AI127" s="265">
        <f t="shared" si="41"/>
        <v>0</v>
      </c>
    </row>
    <row r="128" spans="1:35" ht="14.25" hidden="1" customHeight="1" x14ac:dyDescent="0.2">
      <c r="A128" s="141">
        <v>12</v>
      </c>
      <c r="B128" s="141" t="s">
        <v>914</v>
      </c>
      <c r="C128" s="141" t="s">
        <v>656</v>
      </c>
      <c r="D128" s="141" t="s">
        <v>711</v>
      </c>
      <c r="E128" s="51" t="s">
        <v>639</v>
      </c>
      <c r="F128" s="45" t="s">
        <v>557</v>
      </c>
      <c r="G128" s="7" t="s">
        <v>719</v>
      </c>
      <c r="H128" s="146">
        <f t="shared" si="42"/>
        <v>0</v>
      </c>
      <c r="I128" s="147">
        <v>0</v>
      </c>
      <c r="J128" s="147">
        <v>0</v>
      </c>
      <c r="K128" s="146">
        <f t="shared" si="43"/>
        <v>78</v>
      </c>
      <c r="L128" s="1089">
        <v>40</v>
      </c>
      <c r="M128" s="1089">
        <v>38</v>
      </c>
      <c r="N128" s="146">
        <f t="shared" si="37"/>
        <v>135</v>
      </c>
      <c r="O128" s="1089">
        <v>64</v>
      </c>
      <c r="P128" s="1089">
        <v>71</v>
      </c>
      <c r="Q128" s="146">
        <f t="shared" si="44"/>
        <v>53</v>
      </c>
      <c r="R128" s="1089">
        <v>13</v>
      </c>
      <c r="S128" s="1089">
        <v>40</v>
      </c>
      <c r="T128" s="265">
        <f t="shared" si="38"/>
        <v>20</v>
      </c>
      <c r="U128" s="1090">
        <v>14</v>
      </c>
      <c r="V128" s="1090">
        <v>6</v>
      </c>
      <c r="W128" s="147"/>
      <c r="X128" s="147"/>
      <c r="Y128" s="147"/>
      <c r="Z128" s="147"/>
      <c r="AA128" s="147"/>
      <c r="AB128" s="147"/>
      <c r="AC128" s="147"/>
      <c r="AD128" s="147"/>
      <c r="AE128" s="147"/>
      <c r="AF128" s="147"/>
      <c r="AG128" s="265">
        <f t="shared" si="39"/>
        <v>286</v>
      </c>
      <c r="AH128" s="265">
        <f t="shared" si="40"/>
        <v>131</v>
      </c>
      <c r="AI128" s="265">
        <f t="shared" si="41"/>
        <v>155</v>
      </c>
    </row>
    <row r="129" spans="1:35" ht="52.5" customHeight="1" x14ac:dyDescent="0.2">
      <c r="A129" s="141">
        <v>12</v>
      </c>
      <c r="B129" s="141" t="s">
        <v>914</v>
      </c>
      <c r="C129" s="141" t="s">
        <v>656</v>
      </c>
      <c r="D129" s="141" t="s">
        <v>711</v>
      </c>
      <c r="E129" s="51" t="s">
        <v>863</v>
      </c>
      <c r="F129" s="45" t="s">
        <v>867</v>
      </c>
      <c r="G129" s="7" t="s">
        <v>719</v>
      </c>
      <c r="H129" s="146">
        <f t="shared" si="42"/>
        <v>0</v>
      </c>
      <c r="I129" s="147"/>
      <c r="J129" s="147"/>
      <c r="K129" s="146">
        <f t="shared" si="43"/>
        <v>0</v>
      </c>
      <c r="L129" s="147"/>
      <c r="M129" s="147"/>
      <c r="N129" s="146">
        <v>4</v>
      </c>
      <c r="O129" s="147"/>
      <c r="P129" s="147"/>
      <c r="Q129" s="853">
        <v>35</v>
      </c>
      <c r="R129" s="148"/>
      <c r="S129" s="148"/>
      <c r="T129" s="265">
        <f>U129+V129</f>
        <v>0</v>
      </c>
      <c r="U129" s="148"/>
      <c r="V129" s="148"/>
      <c r="W129" s="147"/>
      <c r="X129" s="147"/>
      <c r="Y129" s="147"/>
      <c r="Z129" s="147"/>
      <c r="AA129" s="147"/>
      <c r="AB129" s="147"/>
      <c r="AC129" s="147"/>
      <c r="AD129" s="147"/>
      <c r="AE129" s="147"/>
      <c r="AF129" s="147"/>
      <c r="AG129" s="265">
        <f t="shared" si="39"/>
        <v>39</v>
      </c>
      <c r="AH129" s="265">
        <f t="shared" si="40"/>
        <v>0</v>
      </c>
      <c r="AI129" s="265">
        <f t="shared" si="41"/>
        <v>0</v>
      </c>
    </row>
    <row r="130" spans="1:35" ht="41.25" customHeight="1" x14ac:dyDescent="0.2">
      <c r="A130" s="141">
        <v>12</v>
      </c>
      <c r="B130" s="141" t="s">
        <v>914</v>
      </c>
      <c r="C130" s="141" t="s">
        <v>656</v>
      </c>
      <c r="D130" s="141" t="s">
        <v>711</v>
      </c>
      <c r="E130" s="51" t="s">
        <v>864</v>
      </c>
      <c r="F130" s="45" t="s">
        <v>868</v>
      </c>
      <c r="G130" s="7" t="s">
        <v>719</v>
      </c>
      <c r="H130" s="146">
        <f t="shared" si="42"/>
        <v>0</v>
      </c>
      <c r="I130" s="147"/>
      <c r="J130" s="147"/>
      <c r="K130" s="146">
        <f t="shared" si="43"/>
        <v>0</v>
      </c>
      <c r="L130" s="147"/>
      <c r="M130" s="147"/>
      <c r="N130" s="146">
        <v>0</v>
      </c>
      <c r="O130" s="147"/>
      <c r="P130" s="147"/>
      <c r="Q130" s="853">
        <v>39</v>
      </c>
      <c r="R130" s="148"/>
      <c r="S130" s="148"/>
      <c r="T130" s="265">
        <f t="shared" si="38"/>
        <v>0</v>
      </c>
      <c r="U130" s="148"/>
      <c r="V130" s="148"/>
      <c r="W130" s="147"/>
      <c r="X130" s="147"/>
      <c r="Y130" s="147"/>
      <c r="Z130" s="147"/>
      <c r="AA130" s="147"/>
      <c r="AB130" s="147"/>
      <c r="AC130" s="147"/>
      <c r="AD130" s="147"/>
      <c r="AE130" s="147"/>
      <c r="AF130" s="147"/>
      <c r="AG130" s="265">
        <f t="shared" si="39"/>
        <v>39</v>
      </c>
      <c r="AH130" s="265">
        <f t="shared" si="40"/>
        <v>0</v>
      </c>
      <c r="AI130" s="265">
        <f t="shared" si="41"/>
        <v>0</v>
      </c>
    </row>
    <row r="131" spans="1:35" ht="40.5" customHeight="1" x14ac:dyDescent="0.2">
      <c r="A131" s="141">
        <v>12</v>
      </c>
      <c r="B131" s="141" t="s">
        <v>914</v>
      </c>
      <c r="C131" s="141" t="s">
        <v>656</v>
      </c>
      <c r="D131" s="141" t="s">
        <v>711</v>
      </c>
      <c r="E131" s="51" t="s">
        <v>865</v>
      </c>
      <c r="F131" s="45" t="s">
        <v>869</v>
      </c>
      <c r="G131" s="7" t="s">
        <v>719</v>
      </c>
      <c r="H131" s="146">
        <f t="shared" si="42"/>
        <v>0</v>
      </c>
      <c r="I131" s="147"/>
      <c r="J131" s="147"/>
      <c r="K131" s="146">
        <f t="shared" si="43"/>
        <v>0</v>
      </c>
      <c r="L131" s="147"/>
      <c r="M131" s="147"/>
      <c r="N131" s="146">
        <v>31</v>
      </c>
      <c r="O131" s="147"/>
      <c r="P131" s="147"/>
      <c r="Q131" s="853">
        <v>8</v>
      </c>
      <c r="R131" s="148"/>
      <c r="S131" s="148"/>
      <c r="T131" s="265">
        <f t="shared" si="38"/>
        <v>0</v>
      </c>
      <c r="U131" s="148"/>
      <c r="V131" s="148"/>
      <c r="W131" s="147"/>
      <c r="X131" s="147"/>
      <c r="Y131" s="147"/>
      <c r="Z131" s="147"/>
      <c r="AA131" s="147"/>
      <c r="AB131" s="147"/>
      <c r="AC131" s="147"/>
      <c r="AD131" s="147"/>
      <c r="AE131" s="147"/>
      <c r="AF131" s="147"/>
      <c r="AG131" s="265">
        <f t="shared" si="39"/>
        <v>39</v>
      </c>
      <c r="AH131" s="265">
        <f t="shared" si="40"/>
        <v>0</v>
      </c>
      <c r="AI131" s="265">
        <f t="shared" si="41"/>
        <v>0</v>
      </c>
    </row>
    <row r="132" spans="1:35" ht="51.75" hidden="1" customHeight="1" x14ac:dyDescent="0.2">
      <c r="A132" s="141">
        <v>12</v>
      </c>
      <c r="B132" s="141" t="s">
        <v>914</v>
      </c>
      <c r="C132" s="141" t="s">
        <v>656</v>
      </c>
      <c r="D132" s="141" t="s">
        <v>711</v>
      </c>
      <c r="E132" s="51" t="s">
        <v>866</v>
      </c>
      <c r="F132" s="45" t="s">
        <v>870</v>
      </c>
      <c r="G132" s="7" t="s">
        <v>719</v>
      </c>
      <c r="H132" s="146">
        <f t="shared" si="42"/>
        <v>0</v>
      </c>
      <c r="I132" s="147"/>
      <c r="J132" s="147"/>
      <c r="K132" s="146">
        <f t="shared" si="43"/>
        <v>0</v>
      </c>
      <c r="L132" s="147"/>
      <c r="M132" s="147"/>
      <c r="N132" s="146">
        <v>0</v>
      </c>
      <c r="O132" s="147"/>
      <c r="P132" s="147"/>
      <c r="Q132" s="853">
        <f t="shared" si="44"/>
        <v>0</v>
      </c>
      <c r="R132" s="148"/>
      <c r="S132" s="148"/>
      <c r="T132" s="265">
        <f t="shared" si="38"/>
        <v>0</v>
      </c>
      <c r="U132" s="148"/>
      <c r="V132" s="148"/>
      <c r="W132" s="147"/>
      <c r="X132" s="147"/>
      <c r="Y132" s="147"/>
      <c r="Z132" s="147"/>
      <c r="AA132" s="147"/>
      <c r="AB132" s="147"/>
      <c r="AC132" s="147"/>
      <c r="AD132" s="147"/>
      <c r="AE132" s="147"/>
      <c r="AF132" s="147"/>
      <c r="AG132" s="265">
        <f t="shared" si="39"/>
        <v>0</v>
      </c>
      <c r="AH132" s="265">
        <f t="shared" si="40"/>
        <v>0</v>
      </c>
      <c r="AI132" s="265">
        <f t="shared" si="41"/>
        <v>0</v>
      </c>
    </row>
    <row r="133" spans="1:35" s="136" customFormat="1" ht="14.25" hidden="1" customHeight="1" thickBot="1" x14ac:dyDescent="0.25">
      <c r="A133" s="266">
        <v>12</v>
      </c>
      <c r="B133" s="267" t="s">
        <v>914</v>
      </c>
      <c r="C133" s="267" t="s">
        <v>656</v>
      </c>
      <c r="D133" s="267" t="s">
        <v>711</v>
      </c>
      <c r="E133" s="269"/>
      <c r="F133" s="270" t="s">
        <v>871</v>
      </c>
      <c r="G133" s="268" t="s">
        <v>719</v>
      </c>
      <c r="H133" s="271">
        <v>0</v>
      </c>
      <c r="I133" s="272">
        <v>0</v>
      </c>
      <c r="J133" s="272">
        <v>0</v>
      </c>
      <c r="K133" s="271">
        <f>L133+M133</f>
        <v>400</v>
      </c>
      <c r="L133" s="271">
        <v>168</v>
      </c>
      <c r="M133" s="271">
        <v>232</v>
      </c>
      <c r="N133" s="271">
        <f>O133+P133</f>
        <v>816</v>
      </c>
      <c r="O133" s="271">
        <v>283</v>
      </c>
      <c r="P133" s="271">
        <v>533</v>
      </c>
      <c r="Q133" s="271">
        <f>R133+S133</f>
        <v>174</v>
      </c>
      <c r="R133" s="271">
        <v>49</v>
      </c>
      <c r="S133" s="271">
        <v>125</v>
      </c>
      <c r="T133" s="271">
        <f>U133+V133</f>
        <v>76</v>
      </c>
      <c r="U133" s="271">
        <v>35</v>
      </c>
      <c r="V133" s="271">
        <v>41</v>
      </c>
      <c r="W133" s="272"/>
      <c r="X133" s="272"/>
      <c r="Y133" s="272"/>
      <c r="Z133" s="272"/>
      <c r="AA133" s="272"/>
      <c r="AB133" s="272"/>
      <c r="AC133" s="272"/>
      <c r="AD133" s="272"/>
      <c r="AE133" s="272"/>
      <c r="AF133" s="272"/>
      <c r="AG133" s="272">
        <f>AH133+AI133</f>
        <v>1466</v>
      </c>
      <c r="AH133" s="272">
        <f>L133+O133+R133+U133</f>
        <v>535</v>
      </c>
      <c r="AI133" s="272">
        <f>M133+P133+S133+V133</f>
        <v>931</v>
      </c>
    </row>
  </sheetData>
  <autoFilter ref="A4:AI133" xr:uid="{00000000-0009-0000-0000-000006000000}">
    <filterColumn colId="4">
      <filters>
        <filter val="CO20"/>
        <filter val="CO21"/>
        <filter val="CO22"/>
      </filters>
    </filterColumn>
  </autoFilter>
  <mergeCells count="20">
    <mergeCell ref="Q3:S3"/>
    <mergeCell ref="W3:X3"/>
    <mergeCell ref="Y3:Z3"/>
    <mergeCell ref="T3:V3"/>
    <mergeCell ref="A1:AI1"/>
    <mergeCell ref="A2:AI2"/>
    <mergeCell ref="A3:A4"/>
    <mergeCell ref="B3:B4"/>
    <mergeCell ref="C3:C4"/>
    <mergeCell ref="D3:D4"/>
    <mergeCell ref="E3:E4"/>
    <mergeCell ref="F3:F4"/>
    <mergeCell ref="G3:G4"/>
    <mergeCell ref="H3:J3"/>
    <mergeCell ref="AA3:AB3"/>
    <mergeCell ref="AC3:AD3"/>
    <mergeCell ref="AE3:AF3"/>
    <mergeCell ref="AG3:AI3"/>
    <mergeCell ref="K3:M3"/>
    <mergeCell ref="N3:P3"/>
  </mergeCells>
  <pageMargins left="0.7" right="0.7" top="0.75" bottom="0.75" header="0.3" footer="0.3"/>
  <pageSetup paperSize="9" orientation="portrait" r:id="rId1"/>
  <customProperties>
    <customPr name="EpmWorksheetKeyString_GU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Q72"/>
  <sheetViews>
    <sheetView topLeftCell="G1" zoomScale="90" zoomScaleNormal="90" workbookViewId="0">
      <pane ySplit="4" topLeftCell="A51" activePane="bottomLeft" state="frozen"/>
      <selection pane="bottomLeft" activeCell="AL32" sqref="AL32"/>
    </sheetView>
  </sheetViews>
  <sheetFormatPr defaultColWidth="7.7109375" defaultRowHeight="12.75" x14ac:dyDescent="0.2"/>
  <cols>
    <col min="1" max="1" width="7.85546875" style="697" bestFit="1" customWidth="1"/>
    <col min="2" max="4" width="7.7109375" style="697"/>
    <col min="5" max="5" width="7.7109375" style="736"/>
    <col min="6" max="6" width="7.7109375" style="697"/>
    <col min="7" max="8" width="7.7109375" style="736"/>
    <col min="9" max="9" width="39" style="697" customWidth="1"/>
    <col min="10" max="10" width="7.7109375" style="697"/>
    <col min="11" max="11" width="12.7109375" style="737" customWidth="1"/>
    <col min="12" max="13" width="8" style="738" bestFit="1" customWidth="1"/>
    <col min="14" max="14" width="8" style="697" bestFit="1" customWidth="1"/>
    <col min="15" max="15" width="11.85546875" style="739" customWidth="1"/>
    <col min="16" max="18" width="8" style="697" customWidth="1"/>
    <col min="19" max="19" width="8" style="739" hidden="1" customWidth="1"/>
    <col min="20" max="20" width="8" style="740" hidden="1" customWidth="1"/>
    <col min="21" max="21" width="8.140625" style="697" customWidth="1"/>
    <col min="22" max="22" width="11.5703125" style="739" hidden="1" customWidth="1"/>
    <col min="23" max="23" width="8" style="740" hidden="1" customWidth="1"/>
    <col min="24" max="24" width="11.28515625" style="739" hidden="1" customWidth="1"/>
    <col min="25" max="25" width="8" style="740" hidden="1" customWidth="1"/>
    <col min="26" max="26" width="13.140625" style="739" customWidth="1"/>
    <col min="27" max="27" width="8" style="740" customWidth="1"/>
    <col min="28" max="28" width="8.85546875" style="697" customWidth="1"/>
    <col min="29" max="29" width="12.140625" style="739" hidden="1" customWidth="1"/>
    <col min="30" max="30" width="8" style="740" hidden="1" customWidth="1"/>
    <col min="31" max="31" width="12.140625" style="739" hidden="1" customWidth="1"/>
    <col min="32" max="32" width="7.85546875" style="740" hidden="1" customWidth="1"/>
    <col min="33" max="37" width="10.42578125" style="697" hidden="1" customWidth="1"/>
    <col min="38" max="38" width="11.140625" style="697" customWidth="1"/>
    <col min="39" max="40" width="9.28515625" style="740" customWidth="1"/>
    <col min="41" max="41" width="8.85546875" style="740" customWidth="1"/>
    <col min="42" max="42" width="38.140625" style="741" customWidth="1"/>
    <col min="43" max="16384" width="7.7109375" style="697"/>
  </cols>
  <sheetData>
    <row r="1" spans="1:42" s="716" customFormat="1" ht="18.75" x14ac:dyDescent="0.3">
      <c r="A1" s="1364" t="s">
        <v>520</v>
      </c>
      <c r="B1" s="1365"/>
      <c r="C1" s="1365"/>
      <c r="D1" s="1365"/>
      <c r="E1" s="1365"/>
      <c r="F1" s="1365"/>
      <c r="G1" s="1365"/>
      <c r="H1" s="1365"/>
      <c r="I1" s="1365"/>
      <c r="J1" s="1365"/>
      <c r="K1" s="1365"/>
      <c r="L1" s="1365"/>
      <c r="M1" s="1365"/>
      <c r="N1" s="1365"/>
      <c r="O1" s="1365"/>
      <c r="P1" s="1365"/>
      <c r="Q1" s="1365"/>
      <c r="R1" s="1365"/>
      <c r="S1" s="1365"/>
      <c r="T1" s="1365"/>
      <c r="U1" s="1365"/>
      <c r="V1" s="1365"/>
      <c r="W1" s="1365"/>
      <c r="X1" s="1365"/>
      <c r="Y1" s="1365"/>
      <c r="Z1" s="1365"/>
      <c r="AA1" s="1365"/>
      <c r="AB1" s="1365"/>
      <c r="AC1" s="1365"/>
      <c r="AD1" s="1365"/>
      <c r="AE1" s="1365"/>
      <c r="AF1" s="1365"/>
      <c r="AG1" s="1365"/>
      <c r="AH1" s="1365"/>
      <c r="AI1" s="1365"/>
      <c r="AJ1" s="1365"/>
      <c r="AK1" s="1365"/>
      <c r="AL1" s="1365"/>
      <c r="AM1" s="1365"/>
      <c r="AN1" s="1365"/>
      <c r="AO1" s="1366"/>
      <c r="AP1" s="1367" t="s">
        <v>1404</v>
      </c>
    </row>
    <row r="2" spans="1:42" s="716" customFormat="1" ht="18.75" x14ac:dyDescent="0.3">
      <c r="A2" s="1370" t="s">
        <v>521</v>
      </c>
      <c r="B2" s="1371"/>
      <c r="C2" s="1371"/>
      <c r="D2" s="1371"/>
      <c r="E2" s="1371"/>
      <c r="F2" s="1371"/>
      <c r="G2" s="1371"/>
      <c r="H2" s="1371"/>
      <c r="I2" s="1371"/>
      <c r="J2" s="1371"/>
      <c r="K2" s="1371"/>
      <c r="L2" s="1371"/>
      <c r="M2" s="1371"/>
      <c r="N2" s="1371"/>
      <c r="O2" s="1371"/>
      <c r="P2" s="1371"/>
      <c r="Q2" s="1371"/>
      <c r="R2" s="1371"/>
      <c r="S2" s="1371"/>
      <c r="T2" s="1371"/>
      <c r="U2" s="1371"/>
      <c r="V2" s="1371"/>
      <c r="W2" s="1371"/>
      <c r="X2" s="1371"/>
      <c r="Y2" s="1371"/>
      <c r="Z2" s="1371"/>
      <c r="AA2" s="1371"/>
      <c r="AB2" s="1371"/>
      <c r="AC2" s="1371"/>
      <c r="AD2" s="1371"/>
      <c r="AE2" s="1371"/>
      <c r="AF2" s="1371"/>
      <c r="AG2" s="1371"/>
      <c r="AH2" s="1371"/>
      <c r="AI2" s="1371"/>
      <c r="AJ2" s="1371"/>
      <c r="AK2" s="1371"/>
      <c r="AL2" s="1371"/>
      <c r="AM2" s="1371"/>
      <c r="AN2" s="1371"/>
      <c r="AO2" s="1372"/>
      <c r="AP2" s="1368"/>
    </row>
    <row r="3" spans="1:42" s="716" customFormat="1" ht="18.75" x14ac:dyDescent="0.3">
      <c r="A3" s="560"/>
      <c r="B3" s="561"/>
      <c r="C3" s="561"/>
      <c r="D3" s="561"/>
      <c r="E3" s="561"/>
      <c r="F3" s="561"/>
      <c r="G3" s="561"/>
      <c r="H3" s="767"/>
      <c r="I3" s="561"/>
      <c r="J3" s="561"/>
      <c r="K3" s="561"/>
      <c r="L3" s="561"/>
      <c r="M3" s="561"/>
      <c r="N3" s="561"/>
      <c r="O3" s="561"/>
      <c r="P3" s="1374" t="s">
        <v>1243</v>
      </c>
      <c r="Q3" s="1374" t="s">
        <v>1244</v>
      </c>
      <c r="R3" s="1374" t="s">
        <v>1245</v>
      </c>
      <c r="S3" s="1373">
        <v>2017</v>
      </c>
      <c r="T3" s="1373"/>
      <c r="U3" s="1373"/>
      <c r="V3" s="1373"/>
      <c r="W3" s="1373"/>
      <c r="X3" s="1373"/>
      <c r="Y3" s="1373"/>
      <c r="Z3" s="1375">
        <v>2018</v>
      </c>
      <c r="AA3" s="1376"/>
      <c r="AB3" s="1376"/>
      <c r="AC3" s="1376"/>
      <c r="AD3" s="1376"/>
      <c r="AE3" s="1376"/>
      <c r="AF3" s="1376"/>
      <c r="AG3" s="1376"/>
      <c r="AH3" s="1376"/>
      <c r="AI3" s="1376"/>
      <c r="AJ3" s="1376"/>
      <c r="AK3" s="1376"/>
      <c r="AL3" s="1376"/>
      <c r="AM3" s="1376"/>
      <c r="AN3" s="1376"/>
      <c r="AO3" s="1377"/>
      <c r="AP3" s="1368"/>
    </row>
    <row r="4" spans="1:42" s="717" customFormat="1" ht="62.25" customHeight="1" x14ac:dyDescent="0.2">
      <c r="A4" s="494" t="s">
        <v>657</v>
      </c>
      <c r="B4" s="316" t="s">
        <v>806</v>
      </c>
      <c r="C4" s="494" t="s">
        <v>658</v>
      </c>
      <c r="D4" s="495" t="s">
        <v>807</v>
      </c>
      <c r="E4" s="670" t="s">
        <v>805</v>
      </c>
      <c r="F4" s="671" t="s">
        <v>673</v>
      </c>
      <c r="G4" s="496" t="s">
        <v>490</v>
      </c>
      <c r="H4" s="496" t="s">
        <v>1254</v>
      </c>
      <c r="I4" s="495" t="s">
        <v>716</v>
      </c>
      <c r="J4" s="495" t="s">
        <v>873</v>
      </c>
      <c r="K4" s="495" t="s">
        <v>809</v>
      </c>
      <c r="L4" s="676" t="s">
        <v>1160</v>
      </c>
      <c r="M4" s="676" t="s">
        <v>1161</v>
      </c>
      <c r="N4" s="495" t="s">
        <v>1162</v>
      </c>
      <c r="O4" s="676" t="s">
        <v>1184</v>
      </c>
      <c r="P4" s="1374"/>
      <c r="Q4" s="1374"/>
      <c r="R4" s="1374"/>
      <c r="S4" s="676" t="s">
        <v>1187</v>
      </c>
      <c r="T4" s="682" t="s">
        <v>1</v>
      </c>
      <c r="U4" s="495" t="s">
        <v>1246</v>
      </c>
      <c r="V4" s="676" t="s">
        <v>1182</v>
      </c>
      <c r="W4" s="682" t="s">
        <v>1</v>
      </c>
      <c r="X4" s="676" t="s">
        <v>1181</v>
      </c>
      <c r="Y4" s="682" t="s">
        <v>1</v>
      </c>
      <c r="Z4" s="676" t="s">
        <v>1187</v>
      </c>
      <c r="AA4" s="682" t="s">
        <v>1</v>
      </c>
      <c r="AB4" s="495" t="s">
        <v>1239</v>
      </c>
      <c r="AC4" s="676" t="s">
        <v>1305</v>
      </c>
      <c r="AD4" s="682" t="s">
        <v>1</v>
      </c>
      <c r="AE4" s="676" t="s">
        <v>1309</v>
      </c>
      <c r="AF4" s="682" t="s">
        <v>1</v>
      </c>
      <c r="AG4" s="495">
        <v>2019</v>
      </c>
      <c r="AH4" s="495">
        <v>2020</v>
      </c>
      <c r="AI4" s="495">
        <v>2021</v>
      </c>
      <c r="AJ4" s="495">
        <v>2022</v>
      </c>
      <c r="AK4" s="495">
        <v>2023</v>
      </c>
      <c r="AL4" s="927" t="s">
        <v>872</v>
      </c>
      <c r="AM4" s="682" t="s">
        <v>1135</v>
      </c>
      <c r="AN4" s="682" t="s">
        <v>1134</v>
      </c>
      <c r="AO4" s="497" t="s">
        <v>1133</v>
      </c>
      <c r="AP4" s="1369"/>
    </row>
    <row r="5" spans="1:42" ht="46.5" customHeight="1" x14ac:dyDescent="0.2">
      <c r="A5" s="718">
        <v>1</v>
      </c>
      <c r="B5" s="515" t="s">
        <v>800</v>
      </c>
      <c r="C5" s="718" t="s">
        <v>523</v>
      </c>
      <c r="D5" s="7" t="s">
        <v>846</v>
      </c>
      <c r="E5" s="674" t="s">
        <v>1247</v>
      </c>
      <c r="F5" s="673" t="s">
        <v>233</v>
      </c>
      <c r="G5" s="719" t="s">
        <v>240</v>
      </c>
      <c r="H5" s="719"/>
      <c r="I5" s="498" t="s">
        <v>201</v>
      </c>
      <c r="J5" s="507" t="s">
        <v>343</v>
      </c>
      <c r="K5" s="507" t="s">
        <v>875</v>
      </c>
      <c r="L5" s="547">
        <v>118550</v>
      </c>
      <c r="M5" s="547">
        <v>133550</v>
      </c>
      <c r="N5" s="443">
        <v>174930</v>
      </c>
      <c r="O5" s="547">
        <v>29390981</v>
      </c>
      <c r="P5" s="500">
        <v>0</v>
      </c>
      <c r="Q5" s="500">
        <f>26654</f>
        <v>26654</v>
      </c>
      <c r="R5" s="500">
        <v>28973</v>
      </c>
      <c r="S5" s="677">
        <v>174930</v>
      </c>
      <c r="T5" s="683">
        <f t="shared" ref="T5:T10" si="0">S5/N5</f>
        <v>1</v>
      </c>
      <c r="U5" s="516">
        <f>89243-R5-Q5-P5</f>
        <v>33616</v>
      </c>
      <c r="V5" s="677">
        <v>29677141.620000001</v>
      </c>
      <c r="W5" s="683">
        <f>V5/O5</f>
        <v>1.0097363412265825</v>
      </c>
      <c r="X5" s="677">
        <v>13141050.529999999</v>
      </c>
      <c r="Y5" s="683">
        <f>X5/O5</f>
        <v>0.44711166769152755</v>
      </c>
      <c r="Z5" s="677">
        <v>174930</v>
      </c>
      <c r="AA5" s="683">
        <f t="shared" ref="AA5:AA19" si="1">Z5/N5</f>
        <v>1</v>
      </c>
      <c r="AB5" s="500">
        <f>AL5-U5-R5-Q5-P5</f>
        <v>31372</v>
      </c>
      <c r="AC5" s="677">
        <v>29390981.140000001</v>
      </c>
      <c r="AD5" s="683">
        <f>AC5/O5</f>
        <v>1.0000000047633659</v>
      </c>
      <c r="AE5" s="677">
        <v>20076751.449999999</v>
      </c>
      <c r="AF5" s="683">
        <f>AE5/O5</f>
        <v>0.68309225370871418</v>
      </c>
      <c r="AG5" s="500"/>
      <c r="AH5" s="500"/>
      <c r="AI5" s="500"/>
      <c r="AJ5" s="500"/>
      <c r="AK5" s="500"/>
      <c r="AL5" s="910">
        <v>120615</v>
      </c>
      <c r="AM5" s="683">
        <f t="shared" ref="AM5:AM51" si="2">AL5/L5</f>
        <v>1.0174188106284268</v>
      </c>
      <c r="AN5" s="683">
        <f t="shared" ref="AN5:AN39" si="3">AL5/M5</f>
        <v>0.90314488955447403</v>
      </c>
      <c r="AO5" s="704">
        <f t="shared" ref="AO5:AO12" si="4">AL5/N5</f>
        <v>0.68950437317784252</v>
      </c>
      <c r="AP5" s="1151"/>
    </row>
    <row r="6" spans="1:42" ht="40.5" customHeight="1" x14ac:dyDescent="0.2">
      <c r="A6" s="718">
        <v>1</v>
      </c>
      <c r="B6" s="515" t="s">
        <v>800</v>
      </c>
      <c r="C6" s="718" t="s">
        <v>523</v>
      </c>
      <c r="D6" s="7" t="s">
        <v>846</v>
      </c>
      <c r="E6" s="674" t="s">
        <v>1247</v>
      </c>
      <c r="F6" s="673" t="s">
        <v>233</v>
      </c>
      <c r="G6" s="719" t="s">
        <v>877</v>
      </c>
      <c r="H6" s="719"/>
      <c r="I6" s="498" t="s">
        <v>202</v>
      </c>
      <c r="J6" s="507" t="s">
        <v>343</v>
      </c>
      <c r="K6" s="507" t="s">
        <v>875</v>
      </c>
      <c r="L6" s="547">
        <v>51000</v>
      </c>
      <c r="M6" s="547">
        <v>75680</v>
      </c>
      <c r="N6" s="443">
        <v>75680</v>
      </c>
      <c r="O6" s="547"/>
      <c r="P6" s="500">
        <v>0</v>
      </c>
      <c r="Q6" s="500">
        <f>23136-14189</f>
        <v>8947</v>
      </c>
      <c r="R6" s="500">
        <v>14189</v>
      </c>
      <c r="S6" s="677">
        <v>75680</v>
      </c>
      <c r="T6" s="683">
        <f t="shared" si="0"/>
        <v>1</v>
      </c>
      <c r="U6" s="516">
        <f>39349-R6-Q6</f>
        <v>16213</v>
      </c>
      <c r="V6" s="677"/>
      <c r="W6" s="683"/>
      <c r="X6" s="677"/>
      <c r="Y6" s="683"/>
      <c r="Z6" s="677">
        <v>75680</v>
      </c>
      <c r="AA6" s="683">
        <f t="shared" si="1"/>
        <v>1</v>
      </c>
      <c r="AB6" s="500">
        <f>AL6-U6-R6-Q6-P6</f>
        <v>15215</v>
      </c>
      <c r="AC6" s="677"/>
      <c r="AD6" s="683" t="e">
        <f>AC6/O6</f>
        <v>#DIV/0!</v>
      </c>
      <c r="AE6" s="677"/>
      <c r="AF6" s="683" t="e">
        <f t="shared" ref="AF6:AF69" si="5">AE6/O6</f>
        <v>#DIV/0!</v>
      </c>
      <c r="AG6" s="500"/>
      <c r="AH6" s="500"/>
      <c r="AI6" s="500"/>
      <c r="AJ6" s="500"/>
      <c r="AK6" s="500"/>
      <c r="AL6" s="910">
        <v>54564</v>
      </c>
      <c r="AM6" s="683">
        <f t="shared" si="2"/>
        <v>1.0698823529411765</v>
      </c>
      <c r="AN6" s="683">
        <f t="shared" si="3"/>
        <v>0.72098308668076105</v>
      </c>
      <c r="AO6" s="704">
        <f t="shared" si="4"/>
        <v>0.72098308668076105</v>
      </c>
      <c r="AP6" s="1151"/>
    </row>
    <row r="7" spans="1:42" ht="30.75" customHeight="1" x14ac:dyDescent="0.2">
      <c r="A7" s="1034">
        <v>1</v>
      </c>
      <c r="B7" s="917" t="s">
        <v>800</v>
      </c>
      <c r="C7" s="1034" t="s">
        <v>523</v>
      </c>
      <c r="D7" s="1035" t="s">
        <v>846</v>
      </c>
      <c r="E7" s="674" t="s">
        <v>77</v>
      </c>
      <c r="F7" s="673" t="s">
        <v>233</v>
      </c>
      <c r="G7" s="672" t="s">
        <v>290</v>
      </c>
      <c r="H7" s="672"/>
      <c r="I7" s="1036" t="s">
        <v>1241</v>
      </c>
      <c r="J7" s="689" t="s">
        <v>343</v>
      </c>
      <c r="K7" s="689" t="s">
        <v>875</v>
      </c>
      <c r="L7" s="547">
        <v>32500</v>
      </c>
      <c r="M7" s="547">
        <v>47500</v>
      </c>
      <c r="N7" s="547">
        <v>47500</v>
      </c>
      <c r="O7" s="547"/>
      <c r="P7" s="677"/>
      <c r="Q7" s="677"/>
      <c r="R7" s="677"/>
      <c r="S7" s="677"/>
      <c r="T7" s="683">
        <f t="shared" si="0"/>
        <v>0</v>
      </c>
      <c r="U7" s="677"/>
      <c r="V7" s="677"/>
      <c r="W7" s="683"/>
      <c r="X7" s="677"/>
      <c r="Y7" s="683"/>
      <c r="Z7" s="677"/>
      <c r="AA7" s="683">
        <f t="shared" si="1"/>
        <v>0</v>
      </c>
      <c r="AB7" s="677">
        <f t="shared" ref="AB7:AB8" si="6">AL7-U7-R7-Q7-P7</f>
        <v>0</v>
      </c>
      <c r="AC7" s="677"/>
      <c r="AD7" s="683" t="e">
        <f t="shared" ref="AD7:AD69" si="7">AC7/O7</f>
        <v>#DIV/0!</v>
      </c>
      <c r="AE7" s="677"/>
      <c r="AF7" s="683" t="e">
        <f t="shared" si="5"/>
        <v>#DIV/0!</v>
      </c>
      <c r="AG7" s="677"/>
      <c r="AH7" s="677"/>
      <c r="AI7" s="677"/>
      <c r="AJ7" s="677"/>
      <c r="AK7" s="677"/>
      <c r="AL7" s="547">
        <v>0</v>
      </c>
      <c r="AM7" s="683">
        <f t="shared" si="2"/>
        <v>0</v>
      </c>
      <c r="AN7" s="683">
        <f t="shared" si="3"/>
        <v>0</v>
      </c>
      <c r="AO7" s="683">
        <f t="shared" si="4"/>
        <v>0</v>
      </c>
      <c r="AP7" s="1037" t="s">
        <v>1242</v>
      </c>
    </row>
    <row r="8" spans="1:42" ht="30.75" customHeight="1" x14ac:dyDescent="0.2">
      <c r="A8" s="1034">
        <v>1</v>
      </c>
      <c r="B8" s="917" t="s">
        <v>800</v>
      </c>
      <c r="C8" s="1034" t="s">
        <v>523</v>
      </c>
      <c r="D8" s="1035" t="s">
        <v>846</v>
      </c>
      <c r="E8" s="674" t="s">
        <v>78</v>
      </c>
      <c r="F8" s="673" t="s">
        <v>233</v>
      </c>
      <c r="G8" s="672" t="s">
        <v>290</v>
      </c>
      <c r="H8" s="672"/>
      <c r="I8" s="1036" t="s">
        <v>1248</v>
      </c>
      <c r="J8" s="689" t="s">
        <v>343</v>
      </c>
      <c r="K8" s="689" t="s">
        <v>1249</v>
      </c>
      <c r="L8" s="547">
        <v>300</v>
      </c>
      <c r="M8" s="547">
        <v>5550</v>
      </c>
      <c r="N8" s="547">
        <v>700</v>
      </c>
      <c r="O8" s="547"/>
      <c r="P8" s="677"/>
      <c r="Q8" s="677"/>
      <c r="R8" s="677"/>
      <c r="S8" s="677"/>
      <c r="T8" s="683">
        <f>S8/N8</f>
        <v>0</v>
      </c>
      <c r="U8" s="677"/>
      <c r="V8" s="677"/>
      <c r="W8" s="683"/>
      <c r="X8" s="677"/>
      <c r="Y8" s="683"/>
      <c r="Z8" s="677"/>
      <c r="AA8" s="683">
        <f>Z8/N8</f>
        <v>0</v>
      </c>
      <c r="AB8" s="677">
        <f t="shared" si="6"/>
        <v>0</v>
      </c>
      <c r="AC8" s="677"/>
      <c r="AD8" s="683" t="e">
        <f t="shared" si="7"/>
        <v>#DIV/0!</v>
      </c>
      <c r="AE8" s="677"/>
      <c r="AF8" s="683" t="e">
        <f>AE8/O8</f>
        <v>#DIV/0!</v>
      </c>
      <c r="AG8" s="677"/>
      <c r="AH8" s="677"/>
      <c r="AI8" s="677"/>
      <c r="AJ8" s="677"/>
      <c r="AK8" s="677"/>
      <c r="AL8" s="547">
        <v>0</v>
      </c>
      <c r="AM8" s="683">
        <f>AL8/L8</f>
        <v>0</v>
      </c>
      <c r="AN8" s="683">
        <f>AL8/M8</f>
        <v>0</v>
      </c>
      <c r="AO8" s="683">
        <f>AL8/N8</f>
        <v>0</v>
      </c>
      <c r="AP8" s="624" t="s">
        <v>1242</v>
      </c>
    </row>
    <row r="9" spans="1:42" ht="31.5" customHeight="1" x14ac:dyDescent="0.2">
      <c r="A9" s="718">
        <v>1</v>
      </c>
      <c r="B9" s="515" t="s">
        <v>800</v>
      </c>
      <c r="C9" s="718" t="s">
        <v>523</v>
      </c>
      <c r="D9" s="7" t="s">
        <v>846</v>
      </c>
      <c r="E9" s="672" t="s">
        <v>78</v>
      </c>
      <c r="F9" s="673" t="s">
        <v>233</v>
      </c>
      <c r="G9" s="719" t="s">
        <v>876</v>
      </c>
      <c r="H9" s="719"/>
      <c r="I9" s="498" t="s">
        <v>3</v>
      </c>
      <c r="J9" s="507" t="s">
        <v>343</v>
      </c>
      <c r="K9" s="507" t="s">
        <v>430</v>
      </c>
      <c r="L9" s="547">
        <v>17000</v>
      </c>
      <c r="M9" s="547">
        <v>21800</v>
      </c>
      <c r="N9" s="443">
        <v>21800</v>
      </c>
      <c r="O9" s="547">
        <v>19007230</v>
      </c>
      <c r="P9" s="500">
        <v>0</v>
      </c>
      <c r="Q9" s="516">
        <v>6</v>
      </c>
      <c r="R9" s="516">
        <f>3239-Q9</f>
        <v>3233</v>
      </c>
      <c r="S9" s="677">
        <v>10936</v>
      </c>
      <c r="T9" s="683">
        <f t="shared" si="0"/>
        <v>0.50165137614678901</v>
      </c>
      <c r="U9" s="833">
        <f>9159-R9-Q9-P9</f>
        <v>5920</v>
      </c>
      <c r="V9" s="677">
        <v>10218215.23</v>
      </c>
      <c r="W9" s="683">
        <f>V9/O9</f>
        <v>0.53759623206537721</v>
      </c>
      <c r="X9" s="677">
        <v>3181853.2</v>
      </c>
      <c r="Y9" s="683">
        <f>X9/O9</f>
        <v>0.16740225693065219</v>
      </c>
      <c r="Z9" s="677">
        <v>15035</v>
      </c>
      <c r="AA9" s="683">
        <f t="shared" si="1"/>
        <v>0.68967889908256885</v>
      </c>
      <c r="AB9" s="500">
        <f>AL9-U9-R9-Q9-P9</f>
        <v>7727</v>
      </c>
      <c r="AC9" s="677">
        <v>14058831.299999999</v>
      </c>
      <c r="AD9" s="683">
        <f t="shared" si="7"/>
        <v>0.73965703050891685</v>
      </c>
      <c r="AE9" s="677">
        <v>7471815.3399999999</v>
      </c>
      <c r="AF9" s="683">
        <f t="shared" si="5"/>
        <v>0.39310385258662101</v>
      </c>
      <c r="AG9" s="500"/>
      <c r="AH9" s="500"/>
      <c r="AI9" s="500"/>
      <c r="AJ9" s="500"/>
      <c r="AK9" s="500"/>
      <c r="AL9" s="1216">
        <v>16886</v>
      </c>
      <c r="AM9" s="683">
        <f t="shared" si="2"/>
        <v>0.99329411764705877</v>
      </c>
      <c r="AN9" s="683">
        <f t="shared" si="3"/>
        <v>0.77458715596330274</v>
      </c>
      <c r="AO9" s="704">
        <f t="shared" si="4"/>
        <v>0.77458715596330274</v>
      </c>
      <c r="AP9" s="1152"/>
    </row>
    <row r="10" spans="1:42" ht="59.25" customHeight="1" x14ac:dyDescent="0.2">
      <c r="A10" s="718">
        <v>1</v>
      </c>
      <c r="B10" s="515" t="s">
        <v>800</v>
      </c>
      <c r="C10" s="718" t="s">
        <v>523</v>
      </c>
      <c r="D10" s="7" t="s">
        <v>846</v>
      </c>
      <c r="E10" s="672" t="s">
        <v>78</v>
      </c>
      <c r="F10" s="673" t="s">
        <v>233</v>
      </c>
      <c r="G10" s="719" t="s">
        <v>876</v>
      </c>
      <c r="H10" s="719"/>
      <c r="I10" s="498" t="s">
        <v>4</v>
      </c>
      <c r="J10" s="507" t="s">
        <v>343</v>
      </c>
      <c r="K10" s="507" t="s">
        <v>430</v>
      </c>
      <c r="L10" s="547">
        <v>1000</v>
      </c>
      <c r="M10" s="547">
        <v>1300</v>
      </c>
      <c r="N10" s="443">
        <v>1300</v>
      </c>
      <c r="O10" s="547"/>
      <c r="P10" s="500">
        <v>0</v>
      </c>
      <c r="Q10" s="516">
        <v>10</v>
      </c>
      <c r="R10" s="516">
        <f>1619-Q10</f>
        <v>1609</v>
      </c>
      <c r="S10" s="677">
        <v>1272</v>
      </c>
      <c r="T10" s="683">
        <f t="shared" si="0"/>
        <v>0.97846153846153849</v>
      </c>
      <c r="U10" s="833">
        <f>2621-R10-Q10-P10</f>
        <v>1002</v>
      </c>
      <c r="V10" s="677"/>
      <c r="W10" s="683"/>
      <c r="X10" s="677"/>
      <c r="Y10" s="683"/>
      <c r="Z10" s="677">
        <v>1436</v>
      </c>
      <c r="AA10" s="683">
        <f t="shared" si="1"/>
        <v>1.1046153846153846</v>
      </c>
      <c r="AB10" s="500">
        <f t="shared" ref="AB10:AB27" si="8">AL10-U10-R10-Q10-P10</f>
        <v>786</v>
      </c>
      <c r="AC10" s="677"/>
      <c r="AD10" s="683" t="e">
        <f t="shared" si="7"/>
        <v>#DIV/0!</v>
      </c>
      <c r="AE10" s="677"/>
      <c r="AF10" s="683" t="e">
        <f t="shared" si="5"/>
        <v>#DIV/0!</v>
      </c>
      <c r="AG10" s="500"/>
      <c r="AH10" s="500"/>
      <c r="AI10" s="500"/>
      <c r="AJ10" s="500"/>
      <c r="AK10" s="500"/>
      <c r="AL10" s="910">
        <v>3407</v>
      </c>
      <c r="AM10" s="683">
        <f t="shared" si="2"/>
        <v>3.407</v>
      </c>
      <c r="AN10" s="683">
        <f t="shared" si="3"/>
        <v>2.620769230769231</v>
      </c>
      <c r="AO10" s="704">
        <f t="shared" si="4"/>
        <v>2.620769230769231</v>
      </c>
      <c r="AP10" s="624" t="s">
        <v>1367</v>
      </c>
    </row>
    <row r="11" spans="1:42" ht="27" customHeight="1" x14ac:dyDescent="0.2">
      <c r="A11" s="718">
        <v>1</v>
      </c>
      <c r="B11" s="515" t="s">
        <v>800</v>
      </c>
      <c r="C11" s="718" t="s">
        <v>523</v>
      </c>
      <c r="D11" s="7" t="s">
        <v>846</v>
      </c>
      <c r="E11" s="672" t="s">
        <v>79</v>
      </c>
      <c r="F11" s="673" t="s">
        <v>233</v>
      </c>
      <c r="G11" s="719" t="s">
        <v>876</v>
      </c>
      <c r="H11" s="719"/>
      <c r="I11" s="498" t="s">
        <v>5</v>
      </c>
      <c r="J11" s="507" t="s">
        <v>343</v>
      </c>
      <c r="K11" s="507" t="s">
        <v>430</v>
      </c>
      <c r="L11" s="547">
        <v>2800</v>
      </c>
      <c r="M11" s="547">
        <v>4900</v>
      </c>
      <c r="N11" s="443">
        <v>4900</v>
      </c>
      <c r="O11" s="547">
        <v>1704038</v>
      </c>
      <c r="P11" s="516">
        <v>0</v>
      </c>
      <c r="Q11" s="516">
        <v>307</v>
      </c>
      <c r="R11" s="516">
        <f>1446-Q11</f>
        <v>1139</v>
      </c>
      <c r="S11" s="677">
        <v>2800</v>
      </c>
      <c r="T11" s="683">
        <f t="shared" ref="T11:T22" si="9">S11/N11</f>
        <v>0.5714285714285714</v>
      </c>
      <c r="U11" s="516">
        <f>2844-R11-Q11</f>
        <v>1398</v>
      </c>
      <c r="V11" s="677">
        <v>1607803.78</v>
      </c>
      <c r="W11" s="683">
        <f t="shared" ref="W11:W16" si="10">V11/O11</f>
        <v>0.94352577818100303</v>
      </c>
      <c r="X11" s="677">
        <v>794676.6</v>
      </c>
      <c r="Y11" s="683">
        <f t="shared" ref="Y11:Y16" si="11">X11/O11</f>
        <v>0.46634910723821887</v>
      </c>
      <c r="Z11" s="677">
        <v>4900</v>
      </c>
      <c r="AA11" s="683">
        <f t="shared" si="1"/>
        <v>1</v>
      </c>
      <c r="AB11" s="500">
        <f t="shared" si="8"/>
        <v>1431</v>
      </c>
      <c r="AC11" s="677">
        <v>1704037.5</v>
      </c>
      <c r="AD11" s="683">
        <f t="shared" si="7"/>
        <v>0.99999970657931336</v>
      </c>
      <c r="AE11" s="677">
        <v>1182210.1599999999</v>
      </c>
      <c r="AF11" s="683">
        <f t="shared" si="5"/>
        <v>0.69376983377131252</v>
      </c>
      <c r="AG11" s="500"/>
      <c r="AH11" s="500"/>
      <c r="AI11" s="500"/>
      <c r="AJ11" s="500"/>
      <c r="AK11" s="500"/>
      <c r="AL11" s="910">
        <v>4275</v>
      </c>
      <c r="AM11" s="683">
        <f t="shared" si="2"/>
        <v>1.5267857142857142</v>
      </c>
      <c r="AN11" s="683">
        <f t="shared" si="3"/>
        <v>0.87244897959183676</v>
      </c>
      <c r="AO11" s="704">
        <f t="shared" si="4"/>
        <v>0.87244897959183676</v>
      </c>
      <c r="AP11" s="1152"/>
    </row>
    <row r="12" spans="1:42" ht="81" customHeight="1" x14ac:dyDescent="0.2">
      <c r="A12" s="718">
        <v>1</v>
      </c>
      <c r="B12" s="515" t="s">
        <v>800</v>
      </c>
      <c r="C12" s="718" t="s">
        <v>523</v>
      </c>
      <c r="D12" s="7" t="s">
        <v>846</v>
      </c>
      <c r="E12" s="672" t="s">
        <v>80</v>
      </c>
      <c r="F12" s="673" t="s">
        <v>233</v>
      </c>
      <c r="G12" s="719" t="s">
        <v>243</v>
      </c>
      <c r="H12" s="719"/>
      <c r="I12" s="498" t="s">
        <v>6</v>
      </c>
      <c r="J12" s="507" t="s">
        <v>343</v>
      </c>
      <c r="K12" s="507" t="s">
        <v>874</v>
      </c>
      <c r="L12" s="547">
        <v>8</v>
      </c>
      <c r="M12" s="547">
        <v>12</v>
      </c>
      <c r="N12" s="443">
        <v>12</v>
      </c>
      <c r="O12" s="547">
        <v>33954525</v>
      </c>
      <c r="P12" s="500">
        <v>0</v>
      </c>
      <c r="Q12" s="500">
        <v>0</v>
      </c>
      <c r="R12" s="500">
        <v>6</v>
      </c>
      <c r="S12" s="677">
        <v>8</v>
      </c>
      <c r="T12" s="683">
        <f t="shared" si="9"/>
        <v>0.66666666666666663</v>
      </c>
      <c r="U12" s="516">
        <v>1</v>
      </c>
      <c r="V12" s="677">
        <v>18157930</v>
      </c>
      <c r="W12" s="683">
        <f t="shared" si="10"/>
        <v>0.53477202228568943</v>
      </c>
      <c r="X12" s="677">
        <v>1054555</v>
      </c>
      <c r="Y12" s="683">
        <f t="shared" si="11"/>
        <v>3.105786342173834E-2</v>
      </c>
      <c r="Z12" s="677">
        <v>12</v>
      </c>
      <c r="AA12" s="683">
        <f>Z12/N12</f>
        <v>1</v>
      </c>
      <c r="AB12" s="500">
        <f t="shared" si="8"/>
        <v>3</v>
      </c>
      <c r="AC12" s="677">
        <v>29905954.789999999</v>
      </c>
      <c r="AD12" s="683">
        <f t="shared" si="7"/>
        <v>0.88076492868034528</v>
      </c>
      <c r="AE12" s="677">
        <v>4332913.17</v>
      </c>
      <c r="AF12" s="683">
        <f t="shared" si="5"/>
        <v>0.12760930008592375</v>
      </c>
      <c r="AG12" s="500"/>
      <c r="AH12" s="500"/>
      <c r="AI12" s="500"/>
      <c r="AJ12" s="500"/>
      <c r="AK12" s="500"/>
      <c r="AL12" s="910">
        <v>10</v>
      </c>
      <c r="AM12" s="683">
        <f t="shared" si="2"/>
        <v>1.25</v>
      </c>
      <c r="AN12" s="683">
        <f t="shared" si="3"/>
        <v>0.83333333333333337</v>
      </c>
      <c r="AO12" s="704">
        <f t="shared" si="4"/>
        <v>0.83333333333333337</v>
      </c>
      <c r="AP12" s="688"/>
    </row>
    <row r="13" spans="1:42" ht="69.75" customHeight="1" x14ac:dyDescent="0.2">
      <c r="A13" s="1034">
        <v>1</v>
      </c>
      <c r="B13" s="917" t="s">
        <v>800</v>
      </c>
      <c r="C13" s="1034" t="s">
        <v>523</v>
      </c>
      <c r="D13" s="1035" t="s">
        <v>846</v>
      </c>
      <c r="E13" s="672" t="s">
        <v>1159</v>
      </c>
      <c r="F13" s="673" t="s">
        <v>234</v>
      </c>
      <c r="G13" s="672" t="s">
        <v>244</v>
      </c>
      <c r="H13" s="672"/>
      <c r="I13" s="689" t="s">
        <v>7</v>
      </c>
      <c r="J13" s="689" t="s">
        <v>343</v>
      </c>
      <c r="K13" s="689" t="s">
        <v>450</v>
      </c>
      <c r="L13" s="547"/>
      <c r="M13" s="547"/>
      <c r="N13" s="547"/>
      <c r="O13" s="547">
        <v>11065187</v>
      </c>
      <c r="P13" s="677">
        <v>0</v>
      </c>
      <c r="Q13" s="677">
        <v>0</v>
      </c>
      <c r="R13" s="677">
        <v>0</v>
      </c>
      <c r="S13" s="677">
        <v>50</v>
      </c>
      <c r="T13" s="683" t="e">
        <f t="shared" si="9"/>
        <v>#DIV/0!</v>
      </c>
      <c r="U13" s="677">
        <v>23</v>
      </c>
      <c r="V13" s="677">
        <v>4250000</v>
      </c>
      <c r="W13" s="683">
        <f t="shared" si="10"/>
        <v>0.38408749892794403</v>
      </c>
      <c r="X13" s="677">
        <v>215672.51</v>
      </c>
      <c r="Y13" s="683">
        <f t="shared" si="11"/>
        <v>1.9491085871391058E-2</v>
      </c>
      <c r="Z13" s="1073">
        <v>93</v>
      </c>
      <c r="AA13" s="683" t="s">
        <v>290</v>
      </c>
      <c r="AB13" s="677">
        <f t="shared" si="8"/>
        <v>131</v>
      </c>
      <c r="AC13" s="677">
        <v>4250000</v>
      </c>
      <c r="AD13" s="683">
        <f t="shared" si="7"/>
        <v>0.38408749892794403</v>
      </c>
      <c r="AE13" s="677">
        <v>2590084.7200000002</v>
      </c>
      <c r="AF13" s="683">
        <f t="shared" si="5"/>
        <v>0.23407509696853745</v>
      </c>
      <c r="AG13" s="677"/>
      <c r="AH13" s="677"/>
      <c r="AI13" s="677"/>
      <c r="AJ13" s="677"/>
      <c r="AK13" s="677"/>
      <c r="AL13" s="1071">
        <v>154</v>
      </c>
      <c r="AM13" s="683" t="e">
        <f t="shared" si="2"/>
        <v>#DIV/0!</v>
      </c>
      <c r="AN13" s="683" t="e">
        <f t="shared" si="3"/>
        <v>#DIV/0!</v>
      </c>
      <c r="AO13" s="683" t="s">
        <v>290</v>
      </c>
      <c r="AP13" s="688" t="s">
        <v>1380</v>
      </c>
    </row>
    <row r="14" spans="1:42" ht="70.5" customHeight="1" x14ac:dyDescent="0.2">
      <c r="A14" s="512">
        <v>1</v>
      </c>
      <c r="B14" s="552" t="s">
        <v>800</v>
      </c>
      <c r="C14" s="1130" t="s">
        <v>523</v>
      </c>
      <c r="D14" s="1131" t="s">
        <v>846</v>
      </c>
      <c r="E14" s="692" t="s">
        <v>1159</v>
      </c>
      <c r="F14" s="693" t="s">
        <v>234</v>
      </c>
      <c r="G14" s="1129" t="s">
        <v>244</v>
      </c>
      <c r="H14" s="1129"/>
      <c r="I14" s="795" t="s">
        <v>1250</v>
      </c>
      <c r="J14" s="675" t="s">
        <v>343</v>
      </c>
      <c r="K14" s="675" t="s">
        <v>1</v>
      </c>
      <c r="L14" s="582">
        <v>0.5</v>
      </c>
      <c r="M14" s="582">
        <v>0.8</v>
      </c>
      <c r="N14" s="1128">
        <v>1</v>
      </c>
      <c r="O14" s="604"/>
      <c r="P14" s="1127">
        <v>0</v>
      </c>
      <c r="Q14" s="1127">
        <v>0</v>
      </c>
      <c r="R14" s="1127">
        <v>0</v>
      </c>
      <c r="S14" s="684"/>
      <c r="T14" s="687">
        <f t="shared" si="9"/>
        <v>0</v>
      </c>
      <c r="U14" s="1126">
        <v>0.23</v>
      </c>
      <c r="V14" s="684"/>
      <c r="W14" s="687" t="e">
        <f t="shared" si="10"/>
        <v>#DIV/0!</v>
      </c>
      <c r="X14" s="684"/>
      <c r="Y14" s="687" t="e">
        <f t="shared" si="11"/>
        <v>#DIV/0!</v>
      </c>
      <c r="Z14" s="582">
        <v>0.5</v>
      </c>
      <c r="AA14" s="687">
        <f t="shared" si="1"/>
        <v>0.5</v>
      </c>
      <c r="AB14" s="1126">
        <f>AL14-U14</f>
        <v>0.62</v>
      </c>
      <c r="AC14" s="684"/>
      <c r="AD14" s="683" t="e">
        <f t="shared" si="7"/>
        <v>#DIV/0!</v>
      </c>
      <c r="AE14" s="684"/>
      <c r="AF14" s="683" t="e">
        <f t="shared" si="5"/>
        <v>#DIV/0!</v>
      </c>
      <c r="AG14" s="684"/>
      <c r="AH14" s="684"/>
      <c r="AI14" s="684"/>
      <c r="AJ14" s="684"/>
      <c r="AK14" s="684"/>
      <c r="AL14" s="1125">
        <v>0.85</v>
      </c>
      <c r="AM14" s="687">
        <f t="shared" si="2"/>
        <v>1.7</v>
      </c>
      <c r="AN14" s="687">
        <f t="shared" si="3"/>
        <v>1.0625</v>
      </c>
      <c r="AO14" s="687" t="s">
        <v>290</v>
      </c>
      <c r="AP14" s="688" t="s">
        <v>1381</v>
      </c>
    </row>
    <row r="15" spans="1:42" ht="105" customHeight="1" x14ac:dyDescent="0.2">
      <c r="A15" s="721">
        <v>1</v>
      </c>
      <c r="B15" s="513" t="s">
        <v>800</v>
      </c>
      <c r="C15" s="513" t="s">
        <v>524</v>
      </c>
      <c r="D15" s="513" t="s">
        <v>710</v>
      </c>
      <c r="E15" s="692" t="s">
        <v>83</v>
      </c>
      <c r="F15" s="693" t="s">
        <v>233</v>
      </c>
      <c r="G15" s="722" t="s">
        <v>715</v>
      </c>
      <c r="H15" s="722"/>
      <c r="I15" s="501" t="s">
        <v>10</v>
      </c>
      <c r="J15" s="508" t="s">
        <v>343</v>
      </c>
      <c r="K15" s="508" t="s">
        <v>886</v>
      </c>
      <c r="L15" s="604">
        <v>21</v>
      </c>
      <c r="M15" s="604">
        <v>21</v>
      </c>
      <c r="N15" s="695">
        <v>21</v>
      </c>
      <c r="O15" s="684">
        <v>3702600</v>
      </c>
      <c r="P15" s="505">
        <v>0</v>
      </c>
      <c r="Q15" s="505">
        <v>4</v>
      </c>
      <c r="R15" s="505">
        <v>5</v>
      </c>
      <c r="S15" s="684">
        <v>25</v>
      </c>
      <c r="T15" s="687">
        <f t="shared" si="9"/>
        <v>1.1904761904761905</v>
      </c>
      <c r="U15" s="695">
        <v>6</v>
      </c>
      <c r="V15" s="684">
        <v>3740000</v>
      </c>
      <c r="W15" s="687">
        <f t="shared" si="10"/>
        <v>1.0101010101010102</v>
      </c>
      <c r="X15" s="684">
        <v>1218255.6299999999</v>
      </c>
      <c r="Y15" s="687">
        <f t="shared" si="11"/>
        <v>0.32902707016690969</v>
      </c>
      <c r="Z15" s="684">
        <v>25</v>
      </c>
      <c r="AA15" s="687">
        <f t="shared" si="1"/>
        <v>1.1904761904761905</v>
      </c>
      <c r="AB15" s="500">
        <f t="shared" si="8"/>
        <v>5</v>
      </c>
      <c r="AC15" s="684">
        <v>3739999.62</v>
      </c>
      <c r="AD15" s="921">
        <f t="shared" si="7"/>
        <v>1.0101009074704261</v>
      </c>
      <c r="AE15" s="684">
        <v>1983906.38</v>
      </c>
      <c r="AF15" s="683">
        <f t="shared" si="5"/>
        <v>0.53581439528979635</v>
      </c>
      <c r="AG15" s="505"/>
      <c r="AH15" s="505"/>
      <c r="AI15" s="505"/>
      <c r="AJ15" s="505"/>
      <c r="AK15" s="505"/>
      <c r="AL15" s="695">
        <v>20</v>
      </c>
      <c r="AM15" s="687">
        <f t="shared" si="2"/>
        <v>0.95238095238095233</v>
      </c>
      <c r="AN15" s="687">
        <f t="shared" si="3"/>
        <v>0.95238095238095233</v>
      </c>
      <c r="AO15" s="696">
        <f t="shared" ref="AO15:AO46" si="12">AL15/N15</f>
        <v>0.95238095238095233</v>
      </c>
      <c r="AP15" s="688" t="s">
        <v>1405</v>
      </c>
    </row>
    <row r="16" spans="1:42" ht="31.15" customHeight="1" x14ac:dyDescent="0.2">
      <c r="A16" s="718">
        <v>1</v>
      </c>
      <c r="B16" s="515" t="s">
        <v>800</v>
      </c>
      <c r="C16" s="515" t="s">
        <v>524</v>
      </c>
      <c r="D16" s="515" t="s">
        <v>710</v>
      </c>
      <c r="E16" s="672" t="s">
        <v>84</v>
      </c>
      <c r="F16" s="673" t="s">
        <v>233</v>
      </c>
      <c r="G16" s="719" t="s">
        <v>736</v>
      </c>
      <c r="H16" s="719"/>
      <c r="I16" s="502" t="s">
        <v>11</v>
      </c>
      <c r="J16" s="507" t="s">
        <v>343</v>
      </c>
      <c r="K16" s="507" t="s">
        <v>430</v>
      </c>
      <c r="L16" s="547">
        <v>4200</v>
      </c>
      <c r="M16" s="547">
        <v>7200</v>
      </c>
      <c r="N16" s="516">
        <v>7200</v>
      </c>
      <c r="O16" s="677">
        <v>29329499</v>
      </c>
      <c r="P16" s="500">
        <v>0</v>
      </c>
      <c r="Q16" s="500">
        <v>42</v>
      </c>
      <c r="R16" s="500">
        <v>1314</v>
      </c>
      <c r="S16" s="677">
        <v>4666</v>
      </c>
      <c r="T16" s="683">
        <f t="shared" si="9"/>
        <v>0.64805555555555561</v>
      </c>
      <c r="U16" s="516">
        <f>2631-R16-Q16</f>
        <v>1275</v>
      </c>
      <c r="V16" s="677">
        <v>23248598.760000002</v>
      </c>
      <c r="W16" s="683">
        <f t="shared" si="10"/>
        <v>0.79266948133004256</v>
      </c>
      <c r="X16" s="677">
        <v>4031301.38</v>
      </c>
      <c r="Y16" s="683">
        <f t="shared" si="11"/>
        <v>0.13744869559483439</v>
      </c>
      <c r="Z16" s="677">
        <v>7200</v>
      </c>
      <c r="AA16" s="683">
        <f t="shared" si="1"/>
        <v>1</v>
      </c>
      <c r="AB16" s="500">
        <f t="shared" si="8"/>
        <v>1510</v>
      </c>
      <c r="AC16" s="677">
        <v>27475162.829999998</v>
      </c>
      <c r="AD16" s="683">
        <f t="shared" si="7"/>
        <v>0.93677572978658785</v>
      </c>
      <c r="AE16" s="677">
        <v>9933890.6899999995</v>
      </c>
      <c r="AF16" s="683">
        <f t="shared" si="5"/>
        <v>0.33869963786289015</v>
      </c>
      <c r="AG16" s="500"/>
      <c r="AH16" s="500"/>
      <c r="AI16" s="500"/>
      <c r="AJ16" s="500"/>
      <c r="AK16" s="500"/>
      <c r="AL16" s="516">
        <v>4141</v>
      </c>
      <c r="AM16" s="683">
        <f t="shared" si="2"/>
        <v>0.98595238095238091</v>
      </c>
      <c r="AN16" s="683">
        <f t="shared" si="3"/>
        <v>0.57513888888888887</v>
      </c>
      <c r="AO16" s="704">
        <f t="shared" si="12"/>
        <v>0.57513888888888887</v>
      </c>
      <c r="AP16" s="688"/>
    </row>
    <row r="17" spans="1:42" ht="27" customHeight="1" x14ac:dyDescent="0.2">
      <c r="A17" s="718">
        <v>1</v>
      </c>
      <c r="B17" s="515" t="s">
        <v>800</v>
      </c>
      <c r="C17" s="515" t="s">
        <v>524</v>
      </c>
      <c r="D17" s="515" t="s">
        <v>710</v>
      </c>
      <c r="E17" s="672" t="s">
        <v>84</v>
      </c>
      <c r="F17" s="673" t="s">
        <v>233</v>
      </c>
      <c r="G17" s="719" t="s">
        <v>737</v>
      </c>
      <c r="H17" s="719"/>
      <c r="I17" s="502" t="s">
        <v>12</v>
      </c>
      <c r="J17" s="507" t="s">
        <v>343</v>
      </c>
      <c r="K17" s="507" t="s">
        <v>430</v>
      </c>
      <c r="L17" s="547">
        <v>3900</v>
      </c>
      <c r="M17" s="547">
        <v>5350</v>
      </c>
      <c r="N17" s="516">
        <v>5350</v>
      </c>
      <c r="O17" s="677"/>
      <c r="P17" s="500">
        <v>0</v>
      </c>
      <c r="Q17" s="500">
        <v>0</v>
      </c>
      <c r="R17" s="500">
        <v>185</v>
      </c>
      <c r="S17" s="677">
        <v>6884</v>
      </c>
      <c r="T17" s="683">
        <f t="shared" si="9"/>
        <v>1.2867289719626169</v>
      </c>
      <c r="U17" s="516">
        <f>1533-R17</f>
        <v>1348</v>
      </c>
      <c r="V17" s="677"/>
      <c r="W17" s="683"/>
      <c r="X17" s="677"/>
      <c r="Y17" s="683"/>
      <c r="Z17" s="677">
        <v>6744</v>
      </c>
      <c r="AA17" s="683">
        <f t="shared" si="1"/>
        <v>1.2605607476635514</v>
      </c>
      <c r="AB17" s="500">
        <f t="shared" si="8"/>
        <v>3184</v>
      </c>
      <c r="AC17" s="677"/>
      <c r="AD17" s="683" t="e">
        <f t="shared" si="7"/>
        <v>#DIV/0!</v>
      </c>
      <c r="AE17" s="677"/>
      <c r="AF17" s="683" t="e">
        <f t="shared" si="5"/>
        <v>#DIV/0!</v>
      </c>
      <c r="AG17" s="500"/>
      <c r="AH17" s="500"/>
      <c r="AI17" s="500"/>
      <c r="AJ17" s="500"/>
      <c r="AK17" s="500"/>
      <c r="AL17" s="516">
        <v>4717</v>
      </c>
      <c r="AM17" s="683">
        <f t="shared" si="2"/>
        <v>1.2094871794871795</v>
      </c>
      <c r="AN17" s="683">
        <f t="shared" si="3"/>
        <v>0.88168224299065423</v>
      </c>
      <c r="AO17" s="704">
        <f t="shared" si="12"/>
        <v>0.88168224299065423</v>
      </c>
      <c r="AP17" s="1152"/>
    </row>
    <row r="18" spans="1:42" ht="27" customHeight="1" x14ac:dyDescent="0.2">
      <c r="A18" s="1034">
        <v>1</v>
      </c>
      <c r="B18" s="917" t="s">
        <v>800</v>
      </c>
      <c r="C18" s="917" t="s">
        <v>524</v>
      </c>
      <c r="D18" s="917" t="s">
        <v>710</v>
      </c>
      <c r="E18" s="672" t="s">
        <v>84</v>
      </c>
      <c r="F18" s="673" t="s">
        <v>233</v>
      </c>
      <c r="G18" s="672" t="s">
        <v>290</v>
      </c>
      <c r="H18" s="672"/>
      <c r="I18" s="689" t="s">
        <v>204</v>
      </c>
      <c r="J18" s="689" t="s">
        <v>343</v>
      </c>
      <c r="K18" s="689" t="s">
        <v>430</v>
      </c>
      <c r="L18" s="547">
        <v>1500</v>
      </c>
      <c r="M18" s="547">
        <v>2500</v>
      </c>
      <c r="N18" s="677">
        <v>2500</v>
      </c>
      <c r="O18" s="677"/>
      <c r="P18" s="677">
        <v>0</v>
      </c>
      <c r="Q18" s="677">
        <v>0</v>
      </c>
      <c r="R18" s="677">
        <v>185</v>
      </c>
      <c r="S18" s="677"/>
      <c r="T18" s="683">
        <f t="shared" si="9"/>
        <v>0</v>
      </c>
      <c r="U18" s="677"/>
      <c r="V18" s="677"/>
      <c r="W18" s="683"/>
      <c r="X18" s="677">
        <v>1014</v>
      </c>
      <c r="Y18" s="683"/>
      <c r="Z18" s="677">
        <v>3000</v>
      </c>
      <c r="AA18" s="683">
        <f t="shared" si="1"/>
        <v>1.2</v>
      </c>
      <c r="AB18" s="677">
        <f t="shared" si="8"/>
        <v>2523</v>
      </c>
      <c r="AC18" s="677"/>
      <c r="AD18" s="683" t="e">
        <f t="shared" si="7"/>
        <v>#DIV/0!</v>
      </c>
      <c r="AE18" s="677"/>
      <c r="AF18" s="683" t="e">
        <f t="shared" si="5"/>
        <v>#DIV/0!</v>
      </c>
      <c r="AG18" s="677"/>
      <c r="AH18" s="677"/>
      <c r="AI18" s="677"/>
      <c r="AJ18" s="677"/>
      <c r="AK18" s="677"/>
      <c r="AL18" s="677">
        <v>2708</v>
      </c>
      <c r="AM18" s="683">
        <f t="shared" si="2"/>
        <v>1.8053333333333332</v>
      </c>
      <c r="AN18" s="683">
        <f t="shared" si="3"/>
        <v>1.0831999999999999</v>
      </c>
      <c r="AO18" s="683">
        <f t="shared" si="12"/>
        <v>1.0831999999999999</v>
      </c>
      <c r="AP18" s="688" t="s">
        <v>1242</v>
      </c>
    </row>
    <row r="19" spans="1:42" ht="93.75" customHeight="1" x14ac:dyDescent="0.2">
      <c r="A19" s="718">
        <v>1</v>
      </c>
      <c r="B19" s="515" t="s">
        <v>800</v>
      </c>
      <c r="C19" s="515" t="s">
        <v>524</v>
      </c>
      <c r="D19" s="515" t="s">
        <v>710</v>
      </c>
      <c r="E19" s="672" t="s">
        <v>85</v>
      </c>
      <c r="F19" s="673" t="s">
        <v>233</v>
      </c>
      <c r="G19" s="719" t="s">
        <v>881</v>
      </c>
      <c r="H19" s="719"/>
      <c r="I19" s="502" t="s">
        <v>13</v>
      </c>
      <c r="J19" s="507" t="s">
        <v>343</v>
      </c>
      <c r="K19" s="507" t="s">
        <v>882</v>
      </c>
      <c r="L19" s="547">
        <v>360</v>
      </c>
      <c r="M19" s="547">
        <v>370</v>
      </c>
      <c r="N19" s="516">
        <v>370</v>
      </c>
      <c r="O19" s="677">
        <v>7043355</v>
      </c>
      <c r="P19" s="500">
        <v>0</v>
      </c>
      <c r="Q19" s="500">
        <v>0</v>
      </c>
      <c r="R19" s="500">
        <v>175</v>
      </c>
      <c r="S19" s="677">
        <v>273</v>
      </c>
      <c r="T19" s="683">
        <f t="shared" si="9"/>
        <v>0.73783783783783785</v>
      </c>
      <c r="U19" s="516">
        <v>137</v>
      </c>
      <c r="V19" s="677">
        <v>6770653.1200000001</v>
      </c>
      <c r="W19" s="683">
        <f>V19/O19</f>
        <v>0.96128238886155815</v>
      </c>
      <c r="X19" s="677">
        <v>2066341.96</v>
      </c>
      <c r="Y19" s="683">
        <f>X19/O19</f>
        <v>0.29337467158761699</v>
      </c>
      <c r="Z19" s="677">
        <v>435</v>
      </c>
      <c r="AA19" s="683">
        <f t="shared" si="1"/>
        <v>1.1756756756756757</v>
      </c>
      <c r="AB19" s="516">
        <f t="shared" si="8"/>
        <v>48</v>
      </c>
      <c r="AC19" s="677">
        <v>6618459.6299999999</v>
      </c>
      <c r="AD19" s="683">
        <f t="shared" si="7"/>
        <v>0.93967429300383121</v>
      </c>
      <c r="AE19" s="677">
        <v>3348594.52</v>
      </c>
      <c r="AF19" s="683">
        <f t="shared" si="5"/>
        <v>0.47542606044988506</v>
      </c>
      <c r="AG19" s="500"/>
      <c r="AH19" s="500"/>
      <c r="AI19" s="500"/>
      <c r="AJ19" s="500"/>
      <c r="AK19" s="500"/>
      <c r="AL19" s="1080">
        <v>360</v>
      </c>
      <c r="AM19" s="683">
        <f t="shared" si="2"/>
        <v>1</v>
      </c>
      <c r="AN19" s="683">
        <f t="shared" si="3"/>
        <v>0.97297297297297303</v>
      </c>
      <c r="AO19" s="704">
        <f t="shared" si="12"/>
        <v>0.97297297297297303</v>
      </c>
      <c r="AP19" s="688" t="s">
        <v>1408</v>
      </c>
    </row>
    <row r="20" spans="1:42" ht="58.15" customHeight="1" x14ac:dyDescent="0.2">
      <c r="A20" s="718">
        <v>1</v>
      </c>
      <c r="B20" s="515" t="s">
        <v>800</v>
      </c>
      <c r="C20" s="515" t="s">
        <v>524</v>
      </c>
      <c r="D20" s="520" t="s">
        <v>710</v>
      </c>
      <c r="E20" s="672" t="s">
        <v>86</v>
      </c>
      <c r="F20" s="673" t="s">
        <v>233</v>
      </c>
      <c r="G20" s="719" t="s">
        <v>884</v>
      </c>
      <c r="H20" s="719"/>
      <c r="I20" s="502" t="s">
        <v>14</v>
      </c>
      <c r="J20" s="507" t="s">
        <v>343</v>
      </c>
      <c r="K20" s="507" t="s">
        <v>887</v>
      </c>
      <c r="L20" s="547">
        <v>150</v>
      </c>
      <c r="M20" s="547">
        <v>270</v>
      </c>
      <c r="N20" s="516">
        <v>270</v>
      </c>
      <c r="O20" s="677">
        <v>2145825</v>
      </c>
      <c r="P20" s="500">
        <v>0</v>
      </c>
      <c r="Q20" s="500">
        <f>127-71</f>
        <v>56</v>
      </c>
      <c r="R20" s="500">
        <v>15</v>
      </c>
      <c r="S20" s="677">
        <v>270</v>
      </c>
      <c r="T20" s="683">
        <f t="shared" si="9"/>
        <v>1</v>
      </c>
      <c r="U20" s="516">
        <v>14</v>
      </c>
      <c r="V20" s="677">
        <v>1441811.86</v>
      </c>
      <c r="W20" s="683">
        <f>V20/O20</f>
        <v>0.67191493248517475</v>
      </c>
      <c r="X20" s="677">
        <v>552268.57999999996</v>
      </c>
      <c r="Y20" s="683">
        <f>X20/O20</f>
        <v>0.25736888143254921</v>
      </c>
      <c r="Z20" s="677">
        <v>270</v>
      </c>
      <c r="AA20" s="683">
        <f>Z20/N20</f>
        <v>1</v>
      </c>
      <c r="AB20" s="516">
        <f t="shared" si="8"/>
        <v>7</v>
      </c>
      <c r="AC20" s="677">
        <v>2144863.17</v>
      </c>
      <c r="AD20" s="683">
        <f t="shared" si="7"/>
        <v>0.99955176680297786</v>
      </c>
      <c r="AE20" s="677">
        <v>726152.84</v>
      </c>
      <c r="AF20" s="683">
        <f t="shared" si="5"/>
        <v>0.33840263768014633</v>
      </c>
      <c r="AG20" s="500"/>
      <c r="AH20" s="500"/>
      <c r="AI20" s="500"/>
      <c r="AJ20" s="500"/>
      <c r="AK20" s="500"/>
      <c r="AL20" s="516">
        <v>92</v>
      </c>
      <c r="AM20" s="683">
        <f t="shared" si="2"/>
        <v>0.61333333333333329</v>
      </c>
      <c r="AN20" s="683">
        <f t="shared" si="3"/>
        <v>0.34074074074074073</v>
      </c>
      <c r="AO20" s="704">
        <f t="shared" si="12"/>
        <v>0.34074074074074073</v>
      </c>
      <c r="AP20" s="688"/>
    </row>
    <row r="21" spans="1:42" ht="29.25" customHeight="1" x14ac:dyDescent="0.2">
      <c r="A21" s="1034">
        <v>1</v>
      </c>
      <c r="B21" s="917" t="s">
        <v>800</v>
      </c>
      <c r="C21" s="917" t="s">
        <v>524</v>
      </c>
      <c r="D21" s="917" t="s">
        <v>710</v>
      </c>
      <c r="E21" s="672" t="s">
        <v>1251</v>
      </c>
      <c r="F21" s="673" t="s">
        <v>233</v>
      </c>
      <c r="G21" s="672" t="s">
        <v>290</v>
      </c>
      <c r="H21" s="672"/>
      <c r="I21" s="689" t="s">
        <v>1252</v>
      </c>
      <c r="J21" s="689" t="s">
        <v>343</v>
      </c>
      <c r="K21" s="689" t="s">
        <v>930</v>
      </c>
      <c r="L21" s="547">
        <v>300</v>
      </c>
      <c r="M21" s="547">
        <v>500</v>
      </c>
      <c r="N21" s="677">
        <v>500</v>
      </c>
      <c r="O21" s="677">
        <v>695221</v>
      </c>
      <c r="P21" s="677"/>
      <c r="Q21" s="677"/>
      <c r="R21" s="677"/>
      <c r="S21" s="677"/>
      <c r="T21" s="683">
        <f t="shared" si="9"/>
        <v>0</v>
      </c>
      <c r="U21" s="677"/>
      <c r="V21" s="677"/>
      <c r="W21" s="683"/>
      <c r="X21" s="677"/>
      <c r="Y21" s="683"/>
      <c r="Z21" s="677">
        <v>743</v>
      </c>
      <c r="AA21" s="683">
        <f t="shared" ref="AA21:AA22" si="13">Z21/N21</f>
        <v>1.486</v>
      </c>
      <c r="AB21" s="677">
        <f t="shared" si="8"/>
        <v>619</v>
      </c>
      <c r="AC21" s="677">
        <v>157593.85</v>
      </c>
      <c r="AD21" s="683">
        <f t="shared" si="7"/>
        <v>0.22668165950107952</v>
      </c>
      <c r="AE21" s="677">
        <v>105475.67</v>
      </c>
      <c r="AF21" s="683">
        <f t="shared" si="5"/>
        <v>0.15171531067099525</v>
      </c>
      <c r="AG21" s="677"/>
      <c r="AH21" s="677"/>
      <c r="AI21" s="677"/>
      <c r="AJ21" s="677"/>
      <c r="AK21" s="677"/>
      <c r="AL21" s="677">
        <v>619</v>
      </c>
      <c r="AM21" s="683">
        <f t="shared" si="2"/>
        <v>2.0633333333333335</v>
      </c>
      <c r="AN21" s="683">
        <f t="shared" si="3"/>
        <v>1.238</v>
      </c>
      <c r="AO21" s="683">
        <f t="shared" si="12"/>
        <v>1.238</v>
      </c>
      <c r="AP21" s="688" t="s">
        <v>1242</v>
      </c>
    </row>
    <row r="22" spans="1:42" ht="28.5" customHeight="1" x14ac:dyDescent="0.2">
      <c r="A22" s="1034">
        <v>1</v>
      </c>
      <c r="B22" s="917" t="s">
        <v>800</v>
      </c>
      <c r="C22" s="917" t="s">
        <v>524</v>
      </c>
      <c r="D22" s="917" t="s">
        <v>710</v>
      </c>
      <c r="E22" s="672" t="s">
        <v>87</v>
      </c>
      <c r="F22" s="673" t="s">
        <v>233</v>
      </c>
      <c r="G22" s="672" t="s">
        <v>290</v>
      </c>
      <c r="H22" s="672"/>
      <c r="I22" s="689" t="s">
        <v>1252</v>
      </c>
      <c r="J22" s="689" t="s">
        <v>343</v>
      </c>
      <c r="K22" s="689" t="s">
        <v>930</v>
      </c>
      <c r="L22" s="547">
        <v>900</v>
      </c>
      <c r="M22" s="547">
        <v>1500</v>
      </c>
      <c r="N22" s="677">
        <v>2000</v>
      </c>
      <c r="O22" s="677">
        <v>5049000</v>
      </c>
      <c r="P22" s="677"/>
      <c r="Q22" s="677"/>
      <c r="R22" s="677"/>
      <c r="S22" s="677"/>
      <c r="T22" s="683">
        <f t="shared" si="9"/>
        <v>0</v>
      </c>
      <c r="U22" s="677"/>
      <c r="V22" s="677"/>
      <c r="W22" s="683"/>
      <c r="X22" s="677"/>
      <c r="Y22" s="683"/>
      <c r="Z22" s="677">
        <v>5842</v>
      </c>
      <c r="AA22" s="683">
        <f t="shared" si="13"/>
        <v>2.9209999999999998</v>
      </c>
      <c r="AB22" s="677">
        <f t="shared" si="8"/>
        <v>4993</v>
      </c>
      <c r="AC22" s="677">
        <v>4286313.59</v>
      </c>
      <c r="AD22" s="683">
        <f t="shared" si="7"/>
        <v>0.84894307585660522</v>
      </c>
      <c r="AE22" s="677">
        <v>2046279.33</v>
      </c>
      <c r="AF22" s="683">
        <f t="shared" si="5"/>
        <v>0.40528408199643495</v>
      </c>
      <c r="AG22" s="677"/>
      <c r="AH22" s="677"/>
      <c r="AI22" s="677"/>
      <c r="AJ22" s="677"/>
      <c r="AK22" s="677"/>
      <c r="AL22" s="677">
        <v>4993</v>
      </c>
      <c r="AM22" s="683">
        <f t="shared" si="2"/>
        <v>5.5477777777777781</v>
      </c>
      <c r="AN22" s="683">
        <f t="shared" si="3"/>
        <v>3.3286666666666669</v>
      </c>
      <c r="AO22" s="683">
        <f t="shared" si="12"/>
        <v>2.4965000000000002</v>
      </c>
      <c r="AP22" s="688" t="s">
        <v>1242</v>
      </c>
    </row>
    <row r="23" spans="1:42" ht="27" customHeight="1" x14ac:dyDescent="0.2">
      <c r="A23" s="718">
        <v>1</v>
      </c>
      <c r="B23" s="515" t="s">
        <v>800</v>
      </c>
      <c r="C23" s="515" t="s">
        <v>524</v>
      </c>
      <c r="D23" s="515" t="s">
        <v>710</v>
      </c>
      <c r="E23" s="672" t="s">
        <v>88</v>
      </c>
      <c r="F23" s="673" t="s">
        <v>233</v>
      </c>
      <c r="G23" s="719" t="s">
        <v>885</v>
      </c>
      <c r="H23" s="719"/>
      <c r="I23" s="498" t="s">
        <v>15</v>
      </c>
      <c r="J23" s="507" t="s">
        <v>343</v>
      </c>
      <c r="K23" s="507" t="s">
        <v>430</v>
      </c>
      <c r="L23" s="547">
        <v>44000</v>
      </c>
      <c r="M23" s="547">
        <v>66500</v>
      </c>
      <c r="N23" s="516">
        <v>66500</v>
      </c>
      <c r="O23" s="831">
        <v>26675550</v>
      </c>
      <c r="P23" s="516">
        <v>0</v>
      </c>
      <c r="Q23" s="516">
        <v>0</v>
      </c>
      <c r="R23" s="516">
        <v>11947</v>
      </c>
      <c r="S23" s="677">
        <v>64407</v>
      </c>
      <c r="T23" s="683">
        <f>S23/N23</f>
        <v>0.96852631578947368</v>
      </c>
      <c r="U23" s="516">
        <f>26883-11947</f>
        <v>14936</v>
      </c>
      <c r="V23" s="677">
        <v>13885935.26</v>
      </c>
      <c r="W23" s="683">
        <f>V23/O23</f>
        <v>0.52054916430963938</v>
      </c>
      <c r="X23" s="677">
        <v>2889310.56</v>
      </c>
      <c r="Y23" s="683">
        <f>X23/O23</f>
        <v>0.10831306421048488</v>
      </c>
      <c r="Z23" s="677">
        <v>76198</v>
      </c>
      <c r="AA23" s="683">
        <f t="shared" ref="AA23:AA69" si="14">Z23/N23</f>
        <v>1.1458345864661654</v>
      </c>
      <c r="AB23" s="516">
        <f t="shared" si="8"/>
        <v>19688</v>
      </c>
      <c r="AC23" s="677">
        <v>24509497.030000001</v>
      </c>
      <c r="AD23" s="683">
        <f t="shared" si="7"/>
        <v>0.9188000633538953</v>
      </c>
      <c r="AE23" s="677">
        <v>8605907.9600000009</v>
      </c>
      <c r="AF23" s="683">
        <f t="shared" si="5"/>
        <v>0.32261407768537109</v>
      </c>
      <c r="AG23" s="500"/>
      <c r="AH23" s="500"/>
      <c r="AI23" s="500"/>
      <c r="AJ23" s="500"/>
      <c r="AK23" s="500"/>
      <c r="AL23" s="516">
        <v>46571</v>
      </c>
      <c r="AM23" s="683">
        <f t="shared" si="2"/>
        <v>1.0584318181818182</v>
      </c>
      <c r="AN23" s="683">
        <f t="shared" si="3"/>
        <v>0.70031578947368422</v>
      </c>
      <c r="AO23" s="704">
        <f t="shared" si="12"/>
        <v>0.70031578947368422</v>
      </c>
      <c r="AP23" s="1152"/>
    </row>
    <row r="24" spans="1:42" ht="42.75" customHeight="1" x14ac:dyDescent="0.2">
      <c r="A24" s="718">
        <v>1</v>
      </c>
      <c r="B24" s="515" t="s">
        <v>800</v>
      </c>
      <c r="C24" s="515" t="s">
        <v>524</v>
      </c>
      <c r="D24" s="515" t="s">
        <v>710</v>
      </c>
      <c r="E24" s="672" t="s">
        <v>89</v>
      </c>
      <c r="F24" s="673" t="s">
        <v>234</v>
      </c>
      <c r="G24" s="719" t="s">
        <v>885</v>
      </c>
      <c r="H24" s="719"/>
      <c r="I24" s="502" t="s">
        <v>16</v>
      </c>
      <c r="J24" s="507" t="s">
        <v>343</v>
      </c>
      <c r="K24" s="507" t="s">
        <v>430</v>
      </c>
      <c r="L24" s="547">
        <v>6000</v>
      </c>
      <c r="M24" s="547">
        <v>10000</v>
      </c>
      <c r="N24" s="516">
        <v>11500</v>
      </c>
      <c r="O24" s="677">
        <v>7225000</v>
      </c>
      <c r="P24" s="516">
        <v>0</v>
      </c>
      <c r="Q24" s="516">
        <v>0</v>
      </c>
      <c r="R24" s="516">
        <v>436</v>
      </c>
      <c r="S24" s="677">
        <v>11500</v>
      </c>
      <c r="T24" s="683">
        <f t="shared" ref="T24:T51" si="15">S24/N24</f>
        <v>1</v>
      </c>
      <c r="U24" s="516">
        <f>'5_TR'!V14</f>
        <v>1758</v>
      </c>
      <c r="V24" s="677">
        <v>7225000</v>
      </c>
      <c r="W24" s="683">
        <f>V24/O24</f>
        <v>1</v>
      </c>
      <c r="X24" s="677">
        <v>1454191.53</v>
      </c>
      <c r="Y24" s="683">
        <f>X24/O24</f>
        <v>0.20127218408304498</v>
      </c>
      <c r="Z24" s="677">
        <v>11500</v>
      </c>
      <c r="AA24" s="683">
        <f t="shared" si="14"/>
        <v>1</v>
      </c>
      <c r="AB24" s="516">
        <f t="shared" si="8"/>
        <v>3417</v>
      </c>
      <c r="AC24" s="677">
        <v>7225000</v>
      </c>
      <c r="AD24" s="683">
        <f t="shared" si="7"/>
        <v>1</v>
      </c>
      <c r="AE24" s="677">
        <v>2536451.66</v>
      </c>
      <c r="AF24" s="683">
        <f t="shared" si="5"/>
        <v>0.35106597370242215</v>
      </c>
      <c r="AG24" s="500"/>
      <c r="AH24" s="500"/>
      <c r="AI24" s="500"/>
      <c r="AJ24" s="500"/>
      <c r="AK24" s="500"/>
      <c r="AL24" s="516">
        <v>5611</v>
      </c>
      <c r="AM24" s="683">
        <f t="shared" si="2"/>
        <v>0.9351666666666667</v>
      </c>
      <c r="AN24" s="683">
        <f t="shared" si="3"/>
        <v>0.56110000000000004</v>
      </c>
      <c r="AO24" s="704">
        <f t="shared" si="12"/>
        <v>0.48791304347826087</v>
      </c>
      <c r="AP24" s="1151"/>
    </row>
    <row r="25" spans="1:42" ht="26.25" customHeight="1" x14ac:dyDescent="0.2">
      <c r="A25" s="514">
        <v>1</v>
      </c>
      <c r="B25" s="520" t="s">
        <v>800</v>
      </c>
      <c r="C25" s="520" t="s">
        <v>524</v>
      </c>
      <c r="D25" s="520" t="s">
        <v>710</v>
      </c>
      <c r="E25" s="672" t="s">
        <v>89</v>
      </c>
      <c r="F25" s="673" t="s">
        <v>233</v>
      </c>
      <c r="G25" s="586" t="s">
        <v>1125</v>
      </c>
      <c r="H25" s="586"/>
      <c r="I25" s="502" t="s">
        <v>1224</v>
      </c>
      <c r="J25" s="502" t="s">
        <v>343</v>
      </c>
      <c r="K25" s="502" t="s">
        <v>1225</v>
      </c>
      <c r="L25" s="547">
        <v>0</v>
      </c>
      <c r="M25" s="547">
        <v>0</v>
      </c>
      <c r="N25" s="516">
        <v>1</v>
      </c>
      <c r="O25" s="788"/>
      <c r="P25" s="516"/>
      <c r="Q25" s="516"/>
      <c r="R25" s="516"/>
      <c r="S25" s="677"/>
      <c r="T25" s="683"/>
      <c r="U25" s="516"/>
      <c r="V25" s="677"/>
      <c r="W25" s="683"/>
      <c r="X25" s="677"/>
      <c r="Y25" s="683"/>
      <c r="Z25" s="677">
        <v>0</v>
      </c>
      <c r="AA25" s="683">
        <f>Z25/N25</f>
        <v>0</v>
      </c>
      <c r="AB25" s="516">
        <f>AL25-U25-R25-Q25-P25</f>
        <v>0</v>
      </c>
      <c r="AC25" s="677"/>
      <c r="AD25" s="683" t="e">
        <f>AC25/O25</f>
        <v>#DIV/0!</v>
      </c>
      <c r="AE25" s="677"/>
      <c r="AF25" s="683" t="e">
        <f>AE25/O25</f>
        <v>#DIV/0!</v>
      </c>
      <c r="AG25" s="500"/>
      <c r="AH25" s="500"/>
      <c r="AI25" s="500"/>
      <c r="AJ25" s="500"/>
      <c r="AK25" s="500"/>
      <c r="AL25" s="516">
        <v>0</v>
      </c>
      <c r="AM25" s="683" t="e">
        <f>AL25/L25</f>
        <v>#DIV/0!</v>
      </c>
      <c r="AN25" s="683" t="e">
        <f>AL25/M25</f>
        <v>#DIV/0!</v>
      </c>
      <c r="AO25" s="704">
        <f>AL25/N25</f>
        <v>0</v>
      </c>
      <c r="AP25" s="688" t="s">
        <v>1253</v>
      </c>
    </row>
    <row r="26" spans="1:42" ht="27.75" customHeight="1" x14ac:dyDescent="0.2">
      <c r="A26" s="718">
        <v>1</v>
      </c>
      <c r="B26" s="515" t="s">
        <v>800</v>
      </c>
      <c r="C26" s="515" t="s">
        <v>524</v>
      </c>
      <c r="D26" s="515" t="s">
        <v>710</v>
      </c>
      <c r="E26" s="672" t="s">
        <v>90</v>
      </c>
      <c r="F26" s="673" t="s">
        <v>235</v>
      </c>
      <c r="G26" s="719" t="s">
        <v>735</v>
      </c>
      <c r="H26" s="719"/>
      <c r="I26" s="503" t="s">
        <v>18</v>
      </c>
      <c r="J26" s="507" t="s">
        <v>343</v>
      </c>
      <c r="K26" s="507" t="s">
        <v>883</v>
      </c>
      <c r="L26" s="547">
        <v>72000</v>
      </c>
      <c r="M26" s="547">
        <v>108000</v>
      </c>
      <c r="N26" s="516">
        <v>108000</v>
      </c>
      <c r="O26" s="677"/>
      <c r="P26" s="500"/>
      <c r="Q26" s="500">
        <f>17974-10435</f>
        <v>7539</v>
      </c>
      <c r="R26" s="500">
        <v>10435</v>
      </c>
      <c r="S26" s="677">
        <v>108000</v>
      </c>
      <c r="T26" s="683">
        <f t="shared" si="15"/>
        <v>1</v>
      </c>
      <c r="U26" s="516">
        <f>32391-17974</f>
        <v>14417</v>
      </c>
      <c r="V26" s="677"/>
      <c r="W26" s="683"/>
      <c r="X26" s="677"/>
      <c r="Y26" s="683"/>
      <c r="Z26" s="677">
        <v>108000</v>
      </c>
      <c r="AA26" s="683">
        <f t="shared" si="14"/>
        <v>1</v>
      </c>
      <c r="AB26" s="516">
        <f t="shared" si="8"/>
        <v>16086</v>
      </c>
      <c r="AC26" s="677"/>
      <c r="AD26" s="683" t="e">
        <f t="shared" si="7"/>
        <v>#DIV/0!</v>
      </c>
      <c r="AE26" s="677"/>
      <c r="AF26" s="683" t="e">
        <f t="shared" si="5"/>
        <v>#DIV/0!</v>
      </c>
      <c r="AG26" s="500"/>
      <c r="AH26" s="500"/>
      <c r="AI26" s="500"/>
      <c r="AJ26" s="500"/>
      <c r="AK26" s="500"/>
      <c r="AL26" s="516">
        <v>48477</v>
      </c>
      <c r="AM26" s="683">
        <f t="shared" si="2"/>
        <v>0.67329166666666662</v>
      </c>
      <c r="AN26" s="683">
        <f t="shared" si="3"/>
        <v>0.4488611111111111</v>
      </c>
      <c r="AO26" s="704">
        <f t="shared" si="12"/>
        <v>0.4488611111111111</v>
      </c>
      <c r="AP26" s="688"/>
    </row>
    <row r="27" spans="1:42" ht="57.6" customHeight="1" thickBot="1" x14ac:dyDescent="0.25">
      <c r="A27" s="723">
        <v>1</v>
      </c>
      <c r="B27" s="518" t="s">
        <v>800</v>
      </c>
      <c r="C27" s="518" t="s">
        <v>524</v>
      </c>
      <c r="D27" s="518" t="s">
        <v>710</v>
      </c>
      <c r="E27" s="710" t="s">
        <v>90</v>
      </c>
      <c r="F27" s="711" t="s">
        <v>235</v>
      </c>
      <c r="G27" s="724" t="s">
        <v>888</v>
      </c>
      <c r="H27" s="724"/>
      <c r="I27" s="504" t="s">
        <v>17</v>
      </c>
      <c r="J27" s="511" t="s">
        <v>343</v>
      </c>
      <c r="K27" s="511" t="s">
        <v>630</v>
      </c>
      <c r="L27" s="578">
        <v>20</v>
      </c>
      <c r="M27" s="578">
        <v>20</v>
      </c>
      <c r="N27" s="713">
        <v>20</v>
      </c>
      <c r="O27" s="685">
        <v>4375788</v>
      </c>
      <c r="P27" s="506">
        <v>0</v>
      </c>
      <c r="Q27" s="506">
        <v>0</v>
      </c>
      <c r="R27" s="506">
        <v>19</v>
      </c>
      <c r="S27" s="685">
        <v>20</v>
      </c>
      <c r="T27" s="714">
        <f t="shared" si="15"/>
        <v>1</v>
      </c>
      <c r="U27" s="713">
        <v>0</v>
      </c>
      <c r="V27" s="685">
        <v>4419076</v>
      </c>
      <c r="W27" s="714">
        <f t="shared" ref="W27:W41" si="16">V27/O27</f>
        <v>1.0098926181981394</v>
      </c>
      <c r="X27" s="685">
        <v>1433030.79</v>
      </c>
      <c r="Y27" s="714">
        <f t="shared" ref="Y27:Y41" si="17">X27/O27</f>
        <v>0.3274909090659785</v>
      </c>
      <c r="Z27" s="685">
        <v>20</v>
      </c>
      <c r="AA27" s="714">
        <f t="shared" si="14"/>
        <v>1</v>
      </c>
      <c r="AB27" s="713">
        <f t="shared" si="8"/>
        <v>1</v>
      </c>
      <c r="AC27" s="685">
        <v>4375788.0999999996</v>
      </c>
      <c r="AD27" s="714">
        <f t="shared" si="7"/>
        <v>1.0000000228530266</v>
      </c>
      <c r="AE27" s="685">
        <v>1972261.32</v>
      </c>
      <c r="AF27" s="714">
        <f t="shared" si="5"/>
        <v>0.45072140606446198</v>
      </c>
      <c r="AG27" s="506"/>
      <c r="AH27" s="506"/>
      <c r="AI27" s="506"/>
      <c r="AJ27" s="506"/>
      <c r="AK27" s="506"/>
      <c r="AL27" s="713">
        <v>20</v>
      </c>
      <c r="AM27" s="714">
        <f t="shared" si="2"/>
        <v>1</v>
      </c>
      <c r="AN27" s="714">
        <f t="shared" si="3"/>
        <v>1</v>
      </c>
      <c r="AO27" s="715">
        <f t="shared" si="12"/>
        <v>1</v>
      </c>
      <c r="AP27" s="877"/>
    </row>
    <row r="28" spans="1:42" ht="43.5" customHeight="1" x14ac:dyDescent="0.2">
      <c r="A28" s="513">
        <v>2</v>
      </c>
      <c r="B28" s="513" t="s">
        <v>934</v>
      </c>
      <c r="C28" s="513" t="s">
        <v>566</v>
      </c>
      <c r="D28" s="501" t="s">
        <v>708</v>
      </c>
      <c r="E28" s="692" t="s">
        <v>92</v>
      </c>
      <c r="F28" s="693" t="s">
        <v>235</v>
      </c>
      <c r="G28" s="722" t="s">
        <v>956</v>
      </c>
      <c r="H28" s="722"/>
      <c r="I28" s="501" t="s">
        <v>205</v>
      </c>
      <c r="J28" s="508" t="s">
        <v>343</v>
      </c>
      <c r="K28" s="508" t="s">
        <v>957</v>
      </c>
      <c r="L28" s="604">
        <v>700</v>
      </c>
      <c r="M28" s="604">
        <v>1200</v>
      </c>
      <c r="N28" s="441">
        <v>1200</v>
      </c>
      <c r="O28" s="604">
        <v>6122445</v>
      </c>
      <c r="P28" s="695">
        <v>0</v>
      </c>
      <c r="Q28" s="695">
        <f>558-196</f>
        <v>362</v>
      </c>
      <c r="R28" s="695">
        <v>196</v>
      </c>
      <c r="S28" s="684">
        <v>558</v>
      </c>
      <c r="T28" s="687">
        <f t="shared" si="15"/>
        <v>0.46500000000000002</v>
      </c>
      <c r="U28" s="695">
        <f>567-558</f>
        <v>9</v>
      </c>
      <c r="V28" s="684">
        <v>3702616.1</v>
      </c>
      <c r="W28" s="687">
        <f t="shared" si="16"/>
        <v>0.60476102276133148</v>
      </c>
      <c r="X28" s="684">
        <v>2231886.75</v>
      </c>
      <c r="Y28" s="687">
        <f t="shared" si="17"/>
        <v>0.36454173945213064</v>
      </c>
      <c r="Z28" s="684">
        <v>1080</v>
      </c>
      <c r="AA28" s="687">
        <f t="shared" si="14"/>
        <v>0.9</v>
      </c>
      <c r="AB28" s="505">
        <f t="shared" ref="AB28:AB32" si="18">AL28-U28-R28-Q28-P28</f>
        <v>475</v>
      </c>
      <c r="AC28" s="684">
        <v>5422052.6699999999</v>
      </c>
      <c r="AD28" s="687">
        <f t="shared" si="7"/>
        <v>0.88560251174163263</v>
      </c>
      <c r="AE28" s="684">
        <v>3107028.54</v>
      </c>
      <c r="AF28" s="687">
        <f t="shared" si="5"/>
        <v>0.50748165806307777</v>
      </c>
      <c r="AG28" s="505"/>
      <c r="AH28" s="505"/>
      <c r="AI28" s="505"/>
      <c r="AJ28" s="505"/>
      <c r="AK28" s="505"/>
      <c r="AL28" s="441">
        <v>1042</v>
      </c>
      <c r="AM28" s="687">
        <f t="shared" si="2"/>
        <v>1.4885714285714287</v>
      </c>
      <c r="AN28" s="687">
        <f t="shared" si="3"/>
        <v>0.86833333333333329</v>
      </c>
      <c r="AO28" s="696">
        <f t="shared" si="12"/>
        <v>0.86833333333333329</v>
      </c>
      <c r="AP28" s="1153"/>
    </row>
    <row r="29" spans="1:42" ht="30" customHeight="1" x14ac:dyDescent="0.2">
      <c r="A29" s="515">
        <v>2</v>
      </c>
      <c r="B29" s="515" t="s">
        <v>934</v>
      </c>
      <c r="C29" s="515" t="s">
        <v>566</v>
      </c>
      <c r="D29" s="502" t="s">
        <v>708</v>
      </c>
      <c r="E29" s="672" t="s">
        <v>94</v>
      </c>
      <c r="F29" s="673" t="s">
        <v>235</v>
      </c>
      <c r="G29" s="719" t="s">
        <v>958</v>
      </c>
      <c r="H29" s="719"/>
      <c r="I29" s="498" t="s">
        <v>21</v>
      </c>
      <c r="J29" s="507" t="s">
        <v>343</v>
      </c>
      <c r="K29" s="507" t="s">
        <v>959</v>
      </c>
      <c r="L29" s="547">
        <v>750</v>
      </c>
      <c r="M29" s="547">
        <v>1200</v>
      </c>
      <c r="N29" s="516">
        <v>1200</v>
      </c>
      <c r="O29" s="677">
        <v>4157347</v>
      </c>
      <c r="P29" s="516">
        <v>0</v>
      </c>
      <c r="Q29" s="516">
        <v>0</v>
      </c>
      <c r="R29" s="516">
        <v>192</v>
      </c>
      <c r="S29" s="677">
        <v>1200</v>
      </c>
      <c r="T29" s="683">
        <f t="shared" si="15"/>
        <v>1</v>
      </c>
      <c r="U29" s="516">
        <v>239</v>
      </c>
      <c r="V29" s="677">
        <v>5100000</v>
      </c>
      <c r="W29" s="683">
        <f t="shared" si="16"/>
        <v>1.2267438825770378</v>
      </c>
      <c r="X29" s="677">
        <v>722687.68</v>
      </c>
      <c r="Y29" s="683">
        <f t="shared" si="17"/>
        <v>0.17383386087329253</v>
      </c>
      <c r="Z29" s="677">
        <v>1200</v>
      </c>
      <c r="AA29" s="683">
        <f t="shared" si="14"/>
        <v>1</v>
      </c>
      <c r="AB29" s="505">
        <f t="shared" si="18"/>
        <v>251</v>
      </c>
      <c r="AC29" s="677">
        <v>4157364.45</v>
      </c>
      <c r="AD29" s="683">
        <f t="shared" si="7"/>
        <v>1.0000041973883826</v>
      </c>
      <c r="AE29" s="677">
        <v>1410268.17</v>
      </c>
      <c r="AF29" s="683">
        <f t="shared" si="5"/>
        <v>0.33922310790992427</v>
      </c>
      <c r="AG29" s="500"/>
      <c r="AH29" s="500"/>
      <c r="AI29" s="500"/>
      <c r="AJ29" s="500"/>
      <c r="AK29" s="500"/>
      <c r="AL29" s="1227">
        <v>682</v>
      </c>
      <c r="AM29" s="683">
        <f t="shared" si="2"/>
        <v>0.90933333333333333</v>
      </c>
      <c r="AN29" s="683">
        <f t="shared" si="3"/>
        <v>0.56833333333333336</v>
      </c>
      <c r="AO29" s="704">
        <f t="shared" si="12"/>
        <v>0.56833333333333336</v>
      </c>
      <c r="AP29" s="688"/>
    </row>
    <row r="30" spans="1:42" ht="31.5" customHeight="1" x14ac:dyDescent="0.2">
      <c r="A30" s="515">
        <v>2</v>
      </c>
      <c r="B30" s="515" t="s">
        <v>934</v>
      </c>
      <c r="C30" s="515" t="s">
        <v>566</v>
      </c>
      <c r="D30" s="502" t="s">
        <v>708</v>
      </c>
      <c r="E30" s="672" t="s">
        <v>96</v>
      </c>
      <c r="F30" s="673" t="s">
        <v>235</v>
      </c>
      <c r="G30" s="719" t="s">
        <v>960</v>
      </c>
      <c r="H30" s="719"/>
      <c r="I30" s="498" t="s">
        <v>23</v>
      </c>
      <c r="J30" s="507" t="s">
        <v>343</v>
      </c>
      <c r="K30" s="507" t="s">
        <v>484</v>
      </c>
      <c r="L30" s="547">
        <v>9085</v>
      </c>
      <c r="M30" s="547">
        <v>20453</v>
      </c>
      <c r="N30" s="516">
        <v>20453</v>
      </c>
      <c r="O30" s="677">
        <v>8583094</v>
      </c>
      <c r="P30" s="516">
        <v>0</v>
      </c>
      <c r="Q30" s="516">
        <v>0</v>
      </c>
      <c r="R30" s="516">
        <v>1487</v>
      </c>
      <c r="S30" s="677">
        <v>20453</v>
      </c>
      <c r="T30" s="683">
        <f t="shared" si="15"/>
        <v>1</v>
      </c>
      <c r="U30" s="516">
        <f>6520-1487</f>
        <v>5033</v>
      </c>
      <c r="V30" s="677">
        <v>8669822</v>
      </c>
      <c r="W30" s="683">
        <f t="shared" si="16"/>
        <v>1.010104514758897</v>
      </c>
      <c r="X30" s="677">
        <v>1602671.51</v>
      </c>
      <c r="Y30" s="683">
        <f t="shared" si="17"/>
        <v>0.18672421739759579</v>
      </c>
      <c r="Z30" s="677">
        <v>20453</v>
      </c>
      <c r="AA30" s="683">
        <f t="shared" si="14"/>
        <v>1</v>
      </c>
      <c r="AB30" s="505">
        <f t="shared" si="18"/>
        <v>3090</v>
      </c>
      <c r="AC30" s="677">
        <v>8583094</v>
      </c>
      <c r="AD30" s="683">
        <f t="shared" si="7"/>
        <v>1</v>
      </c>
      <c r="AE30" s="677">
        <v>3048582.45</v>
      </c>
      <c r="AF30" s="683">
        <f t="shared" si="5"/>
        <v>0.35518455815583522</v>
      </c>
      <c r="AG30" s="500"/>
      <c r="AH30" s="500"/>
      <c r="AI30" s="500"/>
      <c r="AJ30" s="500"/>
      <c r="AK30" s="500"/>
      <c r="AL30" s="516">
        <v>9610</v>
      </c>
      <c r="AM30" s="683">
        <f t="shared" si="2"/>
        <v>1.0577875619152448</v>
      </c>
      <c r="AN30" s="683">
        <f t="shared" si="3"/>
        <v>0.46985772258348407</v>
      </c>
      <c r="AO30" s="704">
        <f t="shared" si="12"/>
        <v>0.46985772258348407</v>
      </c>
      <c r="AP30" s="688"/>
    </row>
    <row r="31" spans="1:42" ht="31.5" customHeight="1" x14ac:dyDescent="0.2">
      <c r="A31" s="515">
        <v>2</v>
      </c>
      <c r="B31" s="515" t="s">
        <v>934</v>
      </c>
      <c r="C31" s="515" t="s">
        <v>566</v>
      </c>
      <c r="D31" s="502" t="s">
        <v>708</v>
      </c>
      <c r="E31" s="672" t="s">
        <v>95</v>
      </c>
      <c r="F31" s="673" t="s">
        <v>235</v>
      </c>
      <c r="G31" s="719" t="s">
        <v>961</v>
      </c>
      <c r="H31" s="719"/>
      <c r="I31" s="498" t="s">
        <v>22</v>
      </c>
      <c r="J31" s="507" t="s">
        <v>343</v>
      </c>
      <c r="K31" s="507" t="s">
        <v>962</v>
      </c>
      <c r="L31" s="547">
        <v>700</v>
      </c>
      <c r="M31" s="547">
        <v>900</v>
      </c>
      <c r="N31" s="443">
        <v>1500</v>
      </c>
      <c r="O31" s="547">
        <v>3229629</v>
      </c>
      <c r="P31" s="516">
        <v>0</v>
      </c>
      <c r="Q31" s="516">
        <v>111</v>
      </c>
      <c r="R31" s="516">
        <v>182</v>
      </c>
      <c r="S31" s="677">
        <v>700</v>
      </c>
      <c r="T31" s="683">
        <f t="shared" si="15"/>
        <v>0.46666666666666667</v>
      </c>
      <c r="U31" s="516">
        <v>207</v>
      </c>
      <c r="V31" s="677">
        <v>1542500.5</v>
      </c>
      <c r="W31" s="683">
        <f t="shared" si="16"/>
        <v>0.47760919288252612</v>
      </c>
      <c r="X31" s="677">
        <v>611408.91</v>
      </c>
      <c r="Y31" s="683">
        <f t="shared" si="17"/>
        <v>0.18931242876503773</v>
      </c>
      <c r="Z31" s="677">
        <v>900</v>
      </c>
      <c r="AA31" s="683">
        <f t="shared" si="14"/>
        <v>0.6</v>
      </c>
      <c r="AB31" s="505">
        <f t="shared" si="18"/>
        <v>141</v>
      </c>
      <c r="AC31" s="677">
        <v>1535696</v>
      </c>
      <c r="AD31" s="683">
        <f t="shared" si="7"/>
        <v>0.47550229453599779</v>
      </c>
      <c r="AE31" s="677">
        <v>940803.02</v>
      </c>
      <c r="AF31" s="683">
        <f t="shared" si="5"/>
        <v>0.29130374417618865</v>
      </c>
      <c r="AG31" s="500"/>
      <c r="AH31" s="500"/>
      <c r="AI31" s="500"/>
      <c r="AJ31" s="500"/>
      <c r="AK31" s="500"/>
      <c r="AL31" s="1216">
        <v>641</v>
      </c>
      <c r="AM31" s="683">
        <f t="shared" si="2"/>
        <v>0.9157142857142857</v>
      </c>
      <c r="AN31" s="683">
        <f t="shared" si="3"/>
        <v>0.7122222222222222</v>
      </c>
      <c r="AO31" s="704">
        <f t="shared" si="12"/>
        <v>0.42733333333333334</v>
      </c>
      <c r="AP31" s="688"/>
    </row>
    <row r="32" spans="1:42" ht="33" customHeight="1" x14ac:dyDescent="0.2">
      <c r="A32" s="515">
        <v>2</v>
      </c>
      <c r="B32" s="515" t="s">
        <v>934</v>
      </c>
      <c r="C32" s="515" t="s">
        <v>566</v>
      </c>
      <c r="D32" s="502" t="s">
        <v>708</v>
      </c>
      <c r="E32" s="672" t="s">
        <v>93</v>
      </c>
      <c r="F32" s="673" t="s">
        <v>235</v>
      </c>
      <c r="G32" s="719" t="s">
        <v>963</v>
      </c>
      <c r="H32" s="719"/>
      <c r="I32" s="498" t="s">
        <v>20</v>
      </c>
      <c r="J32" s="507" t="s">
        <v>343</v>
      </c>
      <c r="K32" s="498" t="s">
        <v>962</v>
      </c>
      <c r="L32" s="725">
        <v>4620</v>
      </c>
      <c r="M32" s="725">
        <v>7000</v>
      </c>
      <c r="N32" s="443">
        <v>10100</v>
      </c>
      <c r="O32" s="547">
        <v>35816029</v>
      </c>
      <c r="P32" s="516">
        <v>0</v>
      </c>
      <c r="Q32" s="516">
        <v>141</v>
      </c>
      <c r="R32" s="516">
        <v>1290</v>
      </c>
      <c r="S32" s="677">
        <v>5513</v>
      </c>
      <c r="T32" s="683">
        <f t="shared" si="15"/>
        <v>0.54584158415841588</v>
      </c>
      <c r="U32" s="516">
        <v>1843</v>
      </c>
      <c r="V32" s="677">
        <v>11164078.310000001</v>
      </c>
      <c r="W32" s="683">
        <f t="shared" si="16"/>
        <v>0.31170620031606522</v>
      </c>
      <c r="X32" s="677">
        <v>3471553.03</v>
      </c>
      <c r="Y32" s="683">
        <f t="shared" si="17"/>
        <v>9.6927357022186911E-2</v>
      </c>
      <c r="Z32" s="677">
        <v>16912</v>
      </c>
      <c r="AA32" s="683">
        <f t="shared" si="14"/>
        <v>1.6744554455445544</v>
      </c>
      <c r="AB32" s="505">
        <f t="shared" si="18"/>
        <v>1322</v>
      </c>
      <c r="AC32" s="677">
        <v>21062776.32</v>
      </c>
      <c r="AD32" s="683">
        <f t="shared" si="7"/>
        <v>0.58808240075972684</v>
      </c>
      <c r="AE32" s="677">
        <v>5819667.75</v>
      </c>
      <c r="AF32" s="683">
        <f t="shared" si="5"/>
        <v>0.1624877998060589</v>
      </c>
      <c r="AG32" s="500"/>
      <c r="AH32" s="500"/>
      <c r="AI32" s="500"/>
      <c r="AJ32" s="500"/>
      <c r="AK32" s="500"/>
      <c r="AL32" s="1216">
        <v>4596</v>
      </c>
      <c r="AM32" s="683">
        <f t="shared" si="2"/>
        <v>0.9948051948051948</v>
      </c>
      <c r="AN32" s="683">
        <f t="shared" si="3"/>
        <v>0.65657142857142858</v>
      </c>
      <c r="AO32" s="704">
        <f t="shared" si="12"/>
        <v>0.45504950495049507</v>
      </c>
      <c r="AP32" s="688"/>
    </row>
    <row r="33" spans="1:43" ht="43.15" customHeight="1" thickBot="1" x14ac:dyDescent="0.25">
      <c r="A33" s="518">
        <v>2</v>
      </c>
      <c r="B33" s="518" t="s">
        <v>934</v>
      </c>
      <c r="C33" s="518" t="s">
        <v>566</v>
      </c>
      <c r="D33" s="592" t="s">
        <v>708</v>
      </c>
      <c r="E33" s="710" t="s">
        <v>91</v>
      </c>
      <c r="F33" s="711" t="s">
        <v>235</v>
      </c>
      <c r="G33" s="724" t="s">
        <v>951</v>
      </c>
      <c r="H33" s="724"/>
      <c r="I33" s="726" t="s">
        <v>19</v>
      </c>
      <c r="J33" s="511" t="s">
        <v>343</v>
      </c>
      <c r="K33" s="726" t="s">
        <v>962</v>
      </c>
      <c r="L33" s="834">
        <v>2400</v>
      </c>
      <c r="M33" s="834">
        <v>2800</v>
      </c>
      <c r="N33" s="536">
        <v>3200</v>
      </c>
      <c r="O33" s="578">
        <v>39422592</v>
      </c>
      <c r="P33" s="713">
        <v>0</v>
      </c>
      <c r="Q33" s="713">
        <v>140</v>
      </c>
      <c r="R33" s="713">
        <v>1083</v>
      </c>
      <c r="S33" s="685">
        <v>2000</v>
      </c>
      <c r="T33" s="714">
        <f t="shared" si="15"/>
        <v>0.625</v>
      </c>
      <c r="U33" s="713">
        <v>667</v>
      </c>
      <c r="V33" s="685">
        <v>32568984.41</v>
      </c>
      <c r="W33" s="714">
        <f t="shared" si="16"/>
        <v>0.82615025440234879</v>
      </c>
      <c r="X33" s="685">
        <v>7101119.6500000004</v>
      </c>
      <c r="Y33" s="714">
        <f t="shared" si="17"/>
        <v>0.18012817751810942</v>
      </c>
      <c r="Z33" s="685">
        <v>2000</v>
      </c>
      <c r="AA33" s="714">
        <f t="shared" si="14"/>
        <v>0.625</v>
      </c>
      <c r="AB33" s="506">
        <f>AL33-U33-R33-Q33-P33</f>
        <v>515</v>
      </c>
      <c r="AC33" s="685">
        <v>32568984.41</v>
      </c>
      <c r="AD33" s="714">
        <f t="shared" si="7"/>
        <v>0.82615025440234879</v>
      </c>
      <c r="AE33" s="685">
        <v>13081938.359999999</v>
      </c>
      <c r="AF33" s="714">
        <f t="shared" si="5"/>
        <v>0.33183861578660273</v>
      </c>
      <c r="AG33" s="506"/>
      <c r="AH33" s="506"/>
      <c r="AI33" s="506"/>
      <c r="AJ33" s="506"/>
      <c r="AK33" s="506"/>
      <c r="AL33" s="1228">
        <v>2405</v>
      </c>
      <c r="AM33" s="714">
        <f t="shared" si="2"/>
        <v>1.0020833333333334</v>
      </c>
      <c r="AN33" s="714">
        <f t="shared" si="3"/>
        <v>0.85892857142857137</v>
      </c>
      <c r="AO33" s="715">
        <f t="shared" si="12"/>
        <v>0.75156250000000002</v>
      </c>
      <c r="AP33" s="877"/>
    </row>
    <row r="34" spans="1:43" ht="42.75" customHeight="1" x14ac:dyDescent="0.2">
      <c r="A34" s="1034">
        <v>2</v>
      </c>
      <c r="B34" s="917" t="s">
        <v>934</v>
      </c>
      <c r="C34" s="917" t="s">
        <v>567</v>
      </c>
      <c r="D34" s="917" t="s">
        <v>707</v>
      </c>
      <c r="E34" s="672" t="s">
        <v>1275</v>
      </c>
      <c r="F34" s="673" t="s">
        <v>237</v>
      </c>
      <c r="G34" s="672" t="s">
        <v>290</v>
      </c>
      <c r="H34" s="672"/>
      <c r="I34" s="689" t="s">
        <v>1276</v>
      </c>
      <c r="J34" s="689" t="s">
        <v>343</v>
      </c>
      <c r="K34" s="689" t="s">
        <v>1277</v>
      </c>
      <c r="L34" s="547">
        <v>1500</v>
      </c>
      <c r="M34" s="547">
        <v>2500</v>
      </c>
      <c r="N34" s="677">
        <v>4500</v>
      </c>
      <c r="O34" s="677">
        <v>433500</v>
      </c>
      <c r="P34" s="677"/>
      <c r="Q34" s="677"/>
      <c r="R34" s="677"/>
      <c r="S34" s="677"/>
      <c r="T34" s="687">
        <f t="shared" si="15"/>
        <v>0</v>
      </c>
      <c r="U34" s="677"/>
      <c r="V34" s="677"/>
      <c r="W34" s="683"/>
      <c r="X34" s="677"/>
      <c r="Y34" s="683"/>
      <c r="Z34" s="677">
        <v>4500</v>
      </c>
      <c r="AA34" s="687">
        <f t="shared" si="14"/>
        <v>1</v>
      </c>
      <c r="AB34" s="684">
        <f>AL34-U34-R34-Q34-P34</f>
        <v>3900</v>
      </c>
      <c r="AC34" s="677">
        <v>433500</v>
      </c>
      <c r="AD34" s="687">
        <f t="shared" si="7"/>
        <v>1</v>
      </c>
      <c r="AE34" s="677">
        <v>163416.78</v>
      </c>
      <c r="AF34" s="683">
        <f t="shared" ref="AF34" si="19">AE34/O34</f>
        <v>0.37697065743944635</v>
      </c>
      <c r="AG34" s="677"/>
      <c r="AH34" s="677"/>
      <c r="AI34" s="677"/>
      <c r="AJ34" s="677"/>
      <c r="AK34" s="677"/>
      <c r="AL34" s="677">
        <v>3900</v>
      </c>
      <c r="AM34" s="683">
        <f t="shared" ref="AM34" si="20">AL34/L34</f>
        <v>2.6</v>
      </c>
      <c r="AN34" s="683">
        <f t="shared" ref="AN34" si="21">AL34/M34</f>
        <v>1.56</v>
      </c>
      <c r="AO34" s="683">
        <f t="shared" ref="AO34" si="22">AL34/N34</f>
        <v>0.8666666666666667</v>
      </c>
      <c r="AP34" s="1158" t="s">
        <v>1242</v>
      </c>
      <c r="AQ34" s="922"/>
    </row>
    <row r="35" spans="1:43" ht="31.5" customHeight="1" x14ac:dyDescent="0.2">
      <c r="A35" s="515">
        <v>2</v>
      </c>
      <c r="B35" s="515" t="s">
        <v>934</v>
      </c>
      <c r="C35" s="515" t="s">
        <v>567</v>
      </c>
      <c r="D35" s="502" t="s">
        <v>707</v>
      </c>
      <c r="E35" s="674" t="s">
        <v>1485</v>
      </c>
      <c r="F35" s="689" t="s">
        <v>1484</v>
      </c>
      <c r="G35" s="586" t="s">
        <v>943</v>
      </c>
      <c r="H35" s="586"/>
      <c r="I35" s="795" t="s">
        <v>1081</v>
      </c>
      <c r="J35" s="508" t="s">
        <v>343</v>
      </c>
      <c r="K35" s="501" t="s">
        <v>1487</v>
      </c>
      <c r="L35" s="604">
        <f>L36+L37</f>
        <v>5853</v>
      </c>
      <c r="M35" s="604">
        <f>M36+M37</f>
        <v>11075</v>
      </c>
      <c r="N35" s="441">
        <f>N36+N37</f>
        <v>18343</v>
      </c>
      <c r="O35" s="604">
        <f>SUM(O36:O37)</f>
        <v>11637549</v>
      </c>
      <c r="P35" s="695">
        <f>SUM(P36:P37)</f>
        <v>0</v>
      </c>
      <c r="Q35" s="695">
        <f t="shared" ref="Q35:R35" si="23">SUM(Q36:Q37)</f>
        <v>1157</v>
      </c>
      <c r="R35" s="695">
        <f t="shared" si="23"/>
        <v>6254</v>
      </c>
      <c r="S35" s="604">
        <f>SUM(S36:S37)</f>
        <v>18343</v>
      </c>
      <c r="T35" s="709">
        <f t="shared" si="15"/>
        <v>1</v>
      </c>
      <c r="U35" s="695">
        <f>SUM(U36:U37)</f>
        <v>1290</v>
      </c>
      <c r="V35" s="684">
        <f>SUM(V36:V37)</f>
        <v>11696578.08</v>
      </c>
      <c r="W35" s="709">
        <f t="shared" si="16"/>
        <v>1.0050722948620883</v>
      </c>
      <c r="X35" s="684">
        <f>SUM(X36:X37)</f>
        <v>2893854.25</v>
      </c>
      <c r="Y35" s="709">
        <f t="shared" si="17"/>
        <v>0.24866526877781567</v>
      </c>
      <c r="Z35" s="604">
        <f>SUM(Z36:Z37)</f>
        <v>18343</v>
      </c>
      <c r="AA35" s="709">
        <f t="shared" si="14"/>
        <v>1</v>
      </c>
      <c r="AB35" s="695">
        <f>SUM(AB36:AB37)</f>
        <v>3415</v>
      </c>
      <c r="AC35" s="695">
        <f t="shared" ref="AC35:AL35" si="24">SUM(AC36:AC37)</f>
        <v>11635189.85</v>
      </c>
      <c r="AD35" s="695">
        <f t="shared" si="24"/>
        <v>1.9996019403960938</v>
      </c>
      <c r="AE35" s="695">
        <f t="shared" si="24"/>
        <v>4240756.8499999996</v>
      </c>
      <c r="AF35" s="695">
        <f t="shared" si="24"/>
        <v>0.72456712236881904</v>
      </c>
      <c r="AG35" s="695">
        <f t="shared" si="24"/>
        <v>0</v>
      </c>
      <c r="AH35" s="695">
        <f t="shared" si="24"/>
        <v>0</v>
      </c>
      <c r="AI35" s="695">
        <f t="shared" si="24"/>
        <v>0</v>
      </c>
      <c r="AJ35" s="695">
        <f t="shared" si="24"/>
        <v>0</v>
      </c>
      <c r="AK35" s="695">
        <f t="shared" si="24"/>
        <v>0</v>
      </c>
      <c r="AL35" s="695">
        <f t="shared" si="24"/>
        <v>12116</v>
      </c>
      <c r="AM35" s="709">
        <f t="shared" si="2"/>
        <v>2.0700495472407314</v>
      </c>
      <c r="AN35" s="709">
        <f t="shared" si="3"/>
        <v>1.0939954853273137</v>
      </c>
      <c r="AO35" s="1266">
        <f t="shared" si="12"/>
        <v>0.66052445074415311</v>
      </c>
      <c r="AP35" s="897"/>
    </row>
    <row r="36" spans="1:43" ht="23.25" customHeight="1" x14ac:dyDescent="0.2">
      <c r="A36" s="521">
        <v>2</v>
      </c>
      <c r="B36" s="521" t="s">
        <v>934</v>
      </c>
      <c r="C36" s="521" t="s">
        <v>567</v>
      </c>
      <c r="D36" s="543" t="s">
        <v>707</v>
      </c>
      <c r="E36" s="1260" t="s">
        <v>101</v>
      </c>
      <c r="F36" s="1261" t="s">
        <v>238</v>
      </c>
      <c r="G36" s="1260" t="s">
        <v>943</v>
      </c>
      <c r="H36" s="1260" t="s">
        <v>1223</v>
      </c>
      <c r="I36" s="1262" t="s">
        <v>1185</v>
      </c>
      <c r="J36" s="551" t="s">
        <v>343</v>
      </c>
      <c r="K36" s="551" t="s">
        <v>484</v>
      </c>
      <c r="L36" s="1263">
        <v>2353</v>
      </c>
      <c r="M36" s="1263">
        <v>5575</v>
      </c>
      <c r="N36" s="1263">
        <v>12843</v>
      </c>
      <c r="O36" s="1263">
        <v>5710924</v>
      </c>
      <c r="P36" s="1264">
        <v>0</v>
      </c>
      <c r="Q36" s="1264">
        <v>300</v>
      </c>
      <c r="R36" s="1263">
        <v>1475</v>
      </c>
      <c r="S36" s="1263">
        <v>12843</v>
      </c>
      <c r="T36" s="709">
        <f t="shared" si="15"/>
        <v>1</v>
      </c>
      <c r="U36" s="1264">
        <v>816</v>
      </c>
      <c r="V36" s="1264">
        <v>5770820</v>
      </c>
      <c r="W36" s="709">
        <f t="shared" si="16"/>
        <v>1.0104879700727938</v>
      </c>
      <c r="X36" s="1264">
        <v>909197.88</v>
      </c>
      <c r="Y36" s="709">
        <f t="shared" si="17"/>
        <v>0.15920328829450367</v>
      </c>
      <c r="Z36" s="1263">
        <v>12843</v>
      </c>
      <c r="AA36" s="709">
        <f t="shared" si="14"/>
        <v>1</v>
      </c>
      <c r="AB36" s="1264">
        <f>AL36-U36-R36-Q36-P36</f>
        <v>1457</v>
      </c>
      <c r="AC36" s="1264">
        <v>5710924</v>
      </c>
      <c r="AD36" s="702">
        <f t="shared" si="7"/>
        <v>1</v>
      </c>
      <c r="AE36" s="1264">
        <v>1415962.94</v>
      </c>
      <c r="AF36" s="709">
        <f t="shared" si="5"/>
        <v>0.2479393772356277</v>
      </c>
      <c r="AG36" s="1264"/>
      <c r="AH36" s="1264"/>
      <c r="AI36" s="1264"/>
      <c r="AJ36" s="1264"/>
      <c r="AK36" s="1264"/>
      <c r="AL36" s="1263">
        <v>4048</v>
      </c>
      <c r="AM36" s="709">
        <f t="shared" si="2"/>
        <v>1.7203569910752232</v>
      </c>
      <c r="AN36" s="709">
        <f t="shared" si="3"/>
        <v>0.7260986547085202</v>
      </c>
      <c r="AO36" s="709">
        <f t="shared" si="12"/>
        <v>0.31519115471463055</v>
      </c>
      <c r="AP36" s="897"/>
    </row>
    <row r="37" spans="1:43" ht="21" customHeight="1" x14ac:dyDescent="0.2">
      <c r="A37" s="521">
        <v>2</v>
      </c>
      <c r="B37" s="521" t="s">
        <v>934</v>
      </c>
      <c r="C37" s="521" t="s">
        <v>567</v>
      </c>
      <c r="D37" s="543" t="s">
        <v>707</v>
      </c>
      <c r="E37" s="1260" t="s">
        <v>104</v>
      </c>
      <c r="F37" s="1261" t="s">
        <v>237</v>
      </c>
      <c r="G37" s="1260" t="s">
        <v>943</v>
      </c>
      <c r="H37" s="1260" t="s">
        <v>1223</v>
      </c>
      <c r="I37" s="1265" t="s">
        <v>29</v>
      </c>
      <c r="J37" s="543" t="s">
        <v>343</v>
      </c>
      <c r="K37" s="543" t="s">
        <v>484</v>
      </c>
      <c r="L37" s="911">
        <v>3500</v>
      </c>
      <c r="M37" s="911">
        <v>5500</v>
      </c>
      <c r="N37" s="911">
        <v>5500</v>
      </c>
      <c r="O37" s="911">
        <v>5926625</v>
      </c>
      <c r="P37" s="686">
        <v>0</v>
      </c>
      <c r="Q37" s="686">
        <v>857</v>
      </c>
      <c r="R37" s="911">
        <v>4779</v>
      </c>
      <c r="S37" s="911">
        <v>5500</v>
      </c>
      <c r="T37" s="702">
        <f>S37/N37</f>
        <v>1</v>
      </c>
      <c r="U37" s="686">
        <f>6110-5636</f>
        <v>474</v>
      </c>
      <c r="V37" s="686">
        <v>5925758.0800000001</v>
      </c>
      <c r="W37" s="702">
        <f>V37/O37</f>
        <v>0.99985372450593724</v>
      </c>
      <c r="X37" s="686">
        <v>1984656.37</v>
      </c>
      <c r="Y37" s="702">
        <f>X37/O37</f>
        <v>0.33487125809377177</v>
      </c>
      <c r="Z37" s="911">
        <v>5500</v>
      </c>
      <c r="AA37" s="702">
        <f>Z37/N37</f>
        <v>1</v>
      </c>
      <c r="AB37" s="1264">
        <f>AL37-U37-R37-Q37-P37</f>
        <v>1958</v>
      </c>
      <c r="AC37" s="686">
        <v>5924265.8499999996</v>
      </c>
      <c r="AD37" s="702">
        <f>AC37/O37</f>
        <v>0.99960194039609385</v>
      </c>
      <c r="AE37" s="686">
        <v>2824793.91</v>
      </c>
      <c r="AF37" s="702">
        <f>AE37/O37</f>
        <v>0.47662774513319134</v>
      </c>
      <c r="AG37" s="686"/>
      <c r="AH37" s="686"/>
      <c r="AI37" s="686"/>
      <c r="AJ37" s="686"/>
      <c r="AK37" s="686"/>
      <c r="AL37" s="911">
        <v>8068</v>
      </c>
      <c r="AM37" s="702">
        <f>AL37/L37</f>
        <v>2.3051428571428572</v>
      </c>
      <c r="AN37" s="702">
        <f>AL37/M37</f>
        <v>1.4669090909090909</v>
      </c>
      <c r="AO37" s="702">
        <f>AL37/N37</f>
        <v>1.4669090909090909</v>
      </c>
      <c r="AP37" s="688"/>
    </row>
    <row r="38" spans="1:43" ht="43.5" customHeight="1" x14ac:dyDescent="0.2">
      <c r="A38" s="515">
        <v>2</v>
      </c>
      <c r="B38" s="515" t="s">
        <v>934</v>
      </c>
      <c r="C38" s="515" t="s">
        <v>567</v>
      </c>
      <c r="D38" s="502" t="s">
        <v>707</v>
      </c>
      <c r="E38" s="672" t="s">
        <v>102</v>
      </c>
      <c r="F38" s="673" t="s">
        <v>238</v>
      </c>
      <c r="G38" s="586" t="s">
        <v>1215</v>
      </c>
      <c r="H38" s="586"/>
      <c r="I38" s="498" t="s">
        <v>1213</v>
      </c>
      <c r="J38" s="508" t="s">
        <v>343</v>
      </c>
      <c r="K38" s="502" t="s">
        <v>1163</v>
      </c>
      <c r="L38" s="547">
        <v>5</v>
      </c>
      <c r="M38" s="547">
        <v>15</v>
      </c>
      <c r="N38" s="443">
        <v>25</v>
      </c>
      <c r="O38" s="547">
        <v>1849798</v>
      </c>
      <c r="P38" s="516">
        <v>0</v>
      </c>
      <c r="Q38" s="516">
        <v>0</v>
      </c>
      <c r="R38" s="443">
        <v>0</v>
      </c>
      <c r="S38" s="547">
        <v>1</v>
      </c>
      <c r="T38" s="683">
        <f t="shared" si="15"/>
        <v>0.04</v>
      </c>
      <c r="U38" s="516">
        <v>1</v>
      </c>
      <c r="V38" s="677">
        <v>1870680</v>
      </c>
      <c r="W38" s="683">
        <f t="shared" si="16"/>
        <v>1.0112888001825064</v>
      </c>
      <c r="X38" s="677">
        <v>119366.64</v>
      </c>
      <c r="Y38" s="683">
        <f t="shared" si="17"/>
        <v>6.4529554037792231E-2</v>
      </c>
      <c r="Z38" s="547">
        <v>25</v>
      </c>
      <c r="AA38" s="683">
        <f t="shared" si="14"/>
        <v>1</v>
      </c>
      <c r="AB38" s="695">
        <f t="shared" ref="AB38:AB44" si="25">AL38-U38-R38-Q38-P38</f>
        <v>4</v>
      </c>
      <c r="AC38" s="677">
        <v>1849798</v>
      </c>
      <c r="AD38" s="683">
        <f t="shared" si="7"/>
        <v>1</v>
      </c>
      <c r="AE38" s="677">
        <v>272097.14</v>
      </c>
      <c r="AF38" s="683">
        <f t="shared" si="5"/>
        <v>0.1470955963840376</v>
      </c>
      <c r="AG38" s="516"/>
      <c r="AH38" s="516"/>
      <c r="AI38" s="516"/>
      <c r="AJ38" s="516"/>
      <c r="AK38" s="516"/>
      <c r="AL38" s="910">
        <v>5</v>
      </c>
      <c r="AM38" s="683">
        <f t="shared" si="2"/>
        <v>1</v>
      </c>
      <c r="AN38" s="683">
        <f t="shared" si="3"/>
        <v>0.33333333333333331</v>
      </c>
      <c r="AO38" s="704">
        <f t="shared" si="12"/>
        <v>0.2</v>
      </c>
      <c r="AP38" s="897"/>
    </row>
    <row r="39" spans="1:43" ht="23.25" customHeight="1" x14ac:dyDescent="0.2">
      <c r="A39" s="515">
        <v>2</v>
      </c>
      <c r="B39" s="515" t="s">
        <v>934</v>
      </c>
      <c r="C39" s="515" t="s">
        <v>567</v>
      </c>
      <c r="D39" s="502" t="s">
        <v>707</v>
      </c>
      <c r="E39" s="672" t="s">
        <v>103</v>
      </c>
      <c r="F39" s="673" t="s">
        <v>237</v>
      </c>
      <c r="G39" s="586" t="s">
        <v>944</v>
      </c>
      <c r="H39" s="586"/>
      <c r="I39" s="498" t="s">
        <v>28</v>
      </c>
      <c r="J39" s="507" t="s">
        <v>343</v>
      </c>
      <c r="K39" s="502" t="s">
        <v>484</v>
      </c>
      <c r="L39" s="547">
        <v>3000</v>
      </c>
      <c r="M39" s="547">
        <v>5500</v>
      </c>
      <c r="N39" s="443">
        <v>10500</v>
      </c>
      <c r="O39" s="547">
        <v>1935875</v>
      </c>
      <c r="P39" s="516">
        <v>0</v>
      </c>
      <c r="Q39" s="516">
        <v>1035</v>
      </c>
      <c r="R39" s="703">
        <v>1880</v>
      </c>
      <c r="S39" s="547">
        <v>10500</v>
      </c>
      <c r="T39" s="683">
        <f t="shared" si="15"/>
        <v>1</v>
      </c>
      <c r="U39" s="516">
        <f>4085-2915</f>
        <v>1170</v>
      </c>
      <c r="V39" s="677">
        <v>1935875</v>
      </c>
      <c r="W39" s="683">
        <f t="shared" si="16"/>
        <v>1</v>
      </c>
      <c r="X39" s="677">
        <v>273240.84999999998</v>
      </c>
      <c r="Y39" s="683">
        <f t="shared" si="17"/>
        <v>0.14114591592948925</v>
      </c>
      <c r="Z39" s="547">
        <v>10500</v>
      </c>
      <c r="AA39" s="683">
        <f t="shared" si="14"/>
        <v>1</v>
      </c>
      <c r="AB39" s="695">
        <f t="shared" si="25"/>
        <v>1275</v>
      </c>
      <c r="AC39" s="677">
        <v>1935875</v>
      </c>
      <c r="AD39" s="683">
        <f t="shared" si="7"/>
        <v>1</v>
      </c>
      <c r="AE39" s="677">
        <v>520780.92</v>
      </c>
      <c r="AF39" s="683">
        <f t="shared" si="5"/>
        <v>0.26901577839478269</v>
      </c>
      <c r="AG39" s="516"/>
      <c r="AH39" s="516"/>
      <c r="AI39" s="516"/>
      <c r="AJ39" s="516"/>
      <c r="AK39" s="516"/>
      <c r="AL39" s="910">
        <v>5360</v>
      </c>
      <c r="AM39" s="683">
        <f t="shared" si="2"/>
        <v>1.7866666666666666</v>
      </c>
      <c r="AN39" s="683">
        <f t="shared" si="3"/>
        <v>0.97454545454545449</v>
      </c>
      <c r="AO39" s="704">
        <f t="shared" si="12"/>
        <v>0.51047619047619053</v>
      </c>
      <c r="AP39" s="688"/>
    </row>
    <row r="40" spans="1:43" ht="32.25" customHeight="1" x14ac:dyDescent="0.2">
      <c r="A40" s="515">
        <v>2</v>
      </c>
      <c r="B40" s="515" t="s">
        <v>934</v>
      </c>
      <c r="C40" s="515" t="s">
        <v>567</v>
      </c>
      <c r="D40" s="502" t="s">
        <v>707</v>
      </c>
      <c r="E40" s="672" t="s">
        <v>105</v>
      </c>
      <c r="F40" s="673" t="s">
        <v>237</v>
      </c>
      <c r="G40" s="586" t="s">
        <v>945</v>
      </c>
      <c r="H40" s="586"/>
      <c r="I40" s="498" t="s">
        <v>207</v>
      </c>
      <c r="J40" s="507" t="s">
        <v>343</v>
      </c>
      <c r="K40" s="502" t="s">
        <v>484</v>
      </c>
      <c r="L40" s="547">
        <v>100000</v>
      </c>
      <c r="M40" s="547">
        <v>145000</v>
      </c>
      <c r="N40" s="443">
        <v>155000</v>
      </c>
      <c r="O40" s="547">
        <v>637500</v>
      </c>
      <c r="P40" s="516">
        <v>0</v>
      </c>
      <c r="Q40" s="516">
        <v>277</v>
      </c>
      <c r="R40" s="703">
        <v>430</v>
      </c>
      <c r="S40" s="547">
        <v>155000</v>
      </c>
      <c r="T40" s="683">
        <f t="shared" si="15"/>
        <v>1</v>
      </c>
      <c r="U40" s="516">
        <f>357460-707</f>
        <v>356753</v>
      </c>
      <c r="V40" s="677">
        <v>637500</v>
      </c>
      <c r="W40" s="683">
        <f t="shared" si="16"/>
        <v>1</v>
      </c>
      <c r="X40" s="677">
        <v>282438.14</v>
      </c>
      <c r="Y40" s="683">
        <f t="shared" si="17"/>
        <v>0.44304021960784318</v>
      </c>
      <c r="Z40" s="547">
        <v>155000</v>
      </c>
      <c r="AA40" s="683">
        <f t="shared" si="14"/>
        <v>1</v>
      </c>
      <c r="AB40" s="695">
        <f t="shared" si="25"/>
        <v>414</v>
      </c>
      <c r="AC40" s="677">
        <v>637500</v>
      </c>
      <c r="AD40" s="683">
        <f t="shared" si="7"/>
        <v>1</v>
      </c>
      <c r="AE40" s="677">
        <v>323565.02</v>
      </c>
      <c r="AF40" s="683">
        <f t="shared" si="5"/>
        <v>0.50755297254901965</v>
      </c>
      <c r="AG40" s="516"/>
      <c r="AH40" s="516"/>
      <c r="AI40" s="516"/>
      <c r="AJ40" s="516"/>
      <c r="AK40" s="516"/>
      <c r="AL40" s="910">
        <v>357874</v>
      </c>
      <c r="AM40" s="683">
        <f t="shared" si="2"/>
        <v>3.5787399999999998</v>
      </c>
      <c r="AN40" s="683">
        <f t="shared" ref="AN40:AN69" si="26">AL40/M40</f>
        <v>2.468096551724138</v>
      </c>
      <c r="AO40" s="704">
        <f t="shared" si="12"/>
        <v>2.3088645161290322</v>
      </c>
      <c r="AP40" s="688"/>
    </row>
    <row r="41" spans="1:43" ht="17.25" customHeight="1" x14ac:dyDescent="0.2">
      <c r="A41" s="515">
        <v>2</v>
      </c>
      <c r="B41" s="515" t="s">
        <v>934</v>
      </c>
      <c r="C41" s="515" t="s">
        <v>567</v>
      </c>
      <c r="D41" s="502" t="s">
        <v>707</v>
      </c>
      <c r="E41" s="672" t="s">
        <v>106</v>
      </c>
      <c r="F41" s="673" t="s">
        <v>233</v>
      </c>
      <c r="G41" s="586" t="s">
        <v>946</v>
      </c>
      <c r="H41" s="586"/>
      <c r="I41" s="498" t="s">
        <v>30</v>
      </c>
      <c r="J41" s="507" t="s">
        <v>343</v>
      </c>
      <c r="K41" s="502" t="s">
        <v>484</v>
      </c>
      <c r="L41" s="547">
        <v>130000</v>
      </c>
      <c r="M41" s="547">
        <v>198000</v>
      </c>
      <c r="N41" s="443">
        <v>198000</v>
      </c>
      <c r="O41" s="547">
        <v>13893118</v>
      </c>
      <c r="P41" s="516">
        <v>0</v>
      </c>
      <c r="Q41" s="516">
        <v>751</v>
      </c>
      <c r="R41" s="443">
        <v>11408</v>
      </c>
      <c r="S41" s="547">
        <v>130000</v>
      </c>
      <c r="T41" s="683">
        <f t="shared" si="15"/>
        <v>0.65656565656565657</v>
      </c>
      <c r="U41" s="516">
        <v>32463</v>
      </c>
      <c r="V41" s="677">
        <v>8892677</v>
      </c>
      <c r="W41" s="683">
        <f t="shared" si="16"/>
        <v>0.64007784285716141</v>
      </c>
      <c r="X41" s="677">
        <v>1514059.07</v>
      </c>
      <c r="Y41" s="683">
        <f t="shared" si="17"/>
        <v>0.10897906934929942</v>
      </c>
      <c r="Z41" s="547">
        <v>198000</v>
      </c>
      <c r="AA41" s="683">
        <f t="shared" si="14"/>
        <v>1</v>
      </c>
      <c r="AB41" s="695">
        <f t="shared" si="25"/>
        <v>88291</v>
      </c>
      <c r="AC41" s="677">
        <v>13893165.17</v>
      </c>
      <c r="AD41" s="683">
        <f t="shared" si="7"/>
        <v>1.0000033952061733</v>
      </c>
      <c r="AE41" s="677">
        <v>6028595.4500000002</v>
      </c>
      <c r="AF41" s="683">
        <f t="shared" si="5"/>
        <v>0.43392674344232879</v>
      </c>
      <c r="AG41" s="516"/>
      <c r="AH41" s="516"/>
      <c r="AI41" s="516"/>
      <c r="AJ41" s="516"/>
      <c r="AK41" s="516"/>
      <c r="AL41" s="910">
        <v>132913</v>
      </c>
      <c r="AM41" s="683">
        <f t="shared" si="2"/>
        <v>1.0224076923076924</v>
      </c>
      <c r="AN41" s="683">
        <f t="shared" si="26"/>
        <v>0.67127777777777775</v>
      </c>
      <c r="AO41" s="704">
        <f t="shared" si="12"/>
        <v>0.67127777777777775</v>
      </c>
      <c r="AP41" s="688"/>
    </row>
    <row r="42" spans="1:43" ht="28.5" customHeight="1" x14ac:dyDescent="0.2">
      <c r="A42" s="515">
        <v>2</v>
      </c>
      <c r="B42" s="515" t="s">
        <v>934</v>
      </c>
      <c r="C42" s="515" t="s">
        <v>567</v>
      </c>
      <c r="D42" s="502" t="s">
        <v>707</v>
      </c>
      <c r="E42" s="672" t="s">
        <v>106</v>
      </c>
      <c r="F42" s="673" t="s">
        <v>233</v>
      </c>
      <c r="G42" s="586" t="s">
        <v>947</v>
      </c>
      <c r="H42" s="586"/>
      <c r="I42" s="498" t="s">
        <v>1281</v>
      </c>
      <c r="J42" s="507" t="s">
        <v>343</v>
      </c>
      <c r="K42" s="502" t="s">
        <v>414</v>
      </c>
      <c r="L42" s="547">
        <v>8600</v>
      </c>
      <c r="M42" s="547">
        <v>15000</v>
      </c>
      <c r="N42" s="443">
        <v>15000</v>
      </c>
      <c r="O42" s="547"/>
      <c r="P42" s="516">
        <v>0</v>
      </c>
      <c r="Q42" s="516">
        <v>333</v>
      </c>
      <c r="R42" s="443">
        <v>1681</v>
      </c>
      <c r="S42" s="547">
        <v>8600</v>
      </c>
      <c r="T42" s="683">
        <f t="shared" si="15"/>
        <v>0.57333333333333336</v>
      </c>
      <c r="U42" s="516">
        <v>2347</v>
      </c>
      <c r="V42" s="677"/>
      <c r="W42" s="683"/>
      <c r="X42" s="677"/>
      <c r="Y42" s="683"/>
      <c r="Z42" s="547">
        <v>15000</v>
      </c>
      <c r="AA42" s="683">
        <f t="shared" si="14"/>
        <v>1</v>
      </c>
      <c r="AB42" s="516">
        <f t="shared" si="25"/>
        <v>3532</v>
      </c>
      <c r="AC42" s="677"/>
      <c r="AD42" s="683" t="e">
        <f t="shared" si="7"/>
        <v>#DIV/0!</v>
      </c>
      <c r="AE42" s="677"/>
      <c r="AF42" s="683" t="e">
        <f t="shared" si="5"/>
        <v>#DIV/0!</v>
      </c>
      <c r="AG42" s="516"/>
      <c r="AH42" s="516"/>
      <c r="AI42" s="516"/>
      <c r="AJ42" s="516"/>
      <c r="AK42" s="516"/>
      <c r="AL42" s="910">
        <v>7893</v>
      </c>
      <c r="AM42" s="683">
        <f t="shared" si="2"/>
        <v>0.91779069767441857</v>
      </c>
      <c r="AN42" s="683">
        <f t="shared" si="26"/>
        <v>0.5262</v>
      </c>
      <c r="AO42" s="704">
        <f t="shared" si="12"/>
        <v>0.5262</v>
      </c>
      <c r="AP42" s="688"/>
    </row>
    <row r="43" spans="1:43" ht="33" customHeight="1" x14ac:dyDescent="0.2">
      <c r="A43" s="513">
        <v>2</v>
      </c>
      <c r="B43" s="513" t="s">
        <v>934</v>
      </c>
      <c r="C43" s="513" t="s">
        <v>567</v>
      </c>
      <c r="D43" s="501" t="s">
        <v>707</v>
      </c>
      <c r="E43" s="692" t="s">
        <v>107</v>
      </c>
      <c r="F43" s="693" t="s">
        <v>238</v>
      </c>
      <c r="G43" s="694" t="s">
        <v>941</v>
      </c>
      <c r="H43" s="694"/>
      <c r="I43" s="501" t="s">
        <v>942</v>
      </c>
      <c r="J43" s="501" t="s">
        <v>343</v>
      </c>
      <c r="K43" s="501" t="s">
        <v>414</v>
      </c>
      <c r="L43" s="604">
        <v>210</v>
      </c>
      <c r="M43" s="604">
        <v>360</v>
      </c>
      <c r="N43" s="441">
        <v>360</v>
      </c>
      <c r="O43" s="604">
        <v>586500</v>
      </c>
      <c r="P43" s="695">
        <v>0</v>
      </c>
      <c r="Q43" s="695">
        <v>0</v>
      </c>
      <c r="R43" s="441">
        <v>32</v>
      </c>
      <c r="S43" s="604">
        <v>360</v>
      </c>
      <c r="T43" s="683">
        <f t="shared" si="15"/>
        <v>1</v>
      </c>
      <c r="U43" s="695">
        <v>43</v>
      </c>
      <c r="V43" s="684">
        <v>586500</v>
      </c>
      <c r="W43" s="687">
        <f>V43/O43</f>
        <v>1</v>
      </c>
      <c r="X43" s="684">
        <v>195831.12</v>
      </c>
      <c r="Y43" s="687">
        <f>X43/O43</f>
        <v>0.33389790281329923</v>
      </c>
      <c r="Z43" s="604">
        <v>360</v>
      </c>
      <c r="AA43" s="683">
        <f t="shared" si="14"/>
        <v>1</v>
      </c>
      <c r="AB43" s="695">
        <f t="shared" si="25"/>
        <v>46</v>
      </c>
      <c r="AC43" s="684">
        <v>586500</v>
      </c>
      <c r="AD43" s="683">
        <f t="shared" si="7"/>
        <v>1</v>
      </c>
      <c r="AE43" s="684">
        <v>295107.40000000002</v>
      </c>
      <c r="AF43" s="683">
        <f t="shared" si="5"/>
        <v>0.50316692242114236</v>
      </c>
      <c r="AG43" s="695"/>
      <c r="AH43" s="695"/>
      <c r="AI43" s="695"/>
      <c r="AJ43" s="695"/>
      <c r="AK43" s="695"/>
      <c r="AL43" s="441">
        <v>121</v>
      </c>
      <c r="AM43" s="687">
        <f t="shared" si="2"/>
        <v>0.57619047619047614</v>
      </c>
      <c r="AN43" s="687">
        <f t="shared" si="26"/>
        <v>0.33611111111111114</v>
      </c>
      <c r="AO43" s="696">
        <f t="shared" si="12"/>
        <v>0.33611111111111114</v>
      </c>
      <c r="AP43" s="897"/>
    </row>
    <row r="44" spans="1:43" ht="15" customHeight="1" x14ac:dyDescent="0.2">
      <c r="A44" s="698">
        <v>2</v>
      </c>
      <c r="B44" s="644" t="s">
        <v>934</v>
      </c>
      <c r="C44" s="644" t="s">
        <v>567</v>
      </c>
      <c r="D44" s="675" t="s">
        <v>707</v>
      </c>
      <c r="E44" s="699" t="s">
        <v>107</v>
      </c>
      <c r="F44" s="700" t="s">
        <v>238</v>
      </c>
      <c r="G44" s="699" t="s">
        <v>941</v>
      </c>
      <c r="H44" s="699" t="s">
        <v>1223</v>
      </c>
      <c r="I44" s="690" t="s">
        <v>1278</v>
      </c>
      <c r="J44" s="690" t="s">
        <v>343</v>
      </c>
      <c r="K44" s="690" t="s">
        <v>484</v>
      </c>
      <c r="L44" s="678">
        <v>70</v>
      </c>
      <c r="M44" s="678">
        <v>120</v>
      </c>
      <c r="N44" s="678">
        <v>120</v>
      </c>
      <c r="O44" s="678"/>
      <c r="P44" s="701">
        <v>0</v>
      </c>
      <c r="Q44" s="701">
        <v>0</v>
      </c>
      <c r="R44" s="678">
        <v>8</v>
      </c>
      <c r="S44" s="678">
        <v>120</v>
      </c>
      <c r="T44" s="683">
        <f t="shared" si="15"/>
        <v>1</v>
      </c>
      <c r="U44" s="701">
        <v>15</v>
      </c>
      <c r="V44" s="701"/>
      <c r="W44" s="702"/>
      <c r="X44" s="701"/>
      <c r="Y44" s="702"/>
      <c r="Z44" s="678">
        <v>120</v>
      </c>
      <c r="AA44" s="683">
        <f t="shared" si="14"/>
        <v>1</v>
      </c>
      <c r="AB44" s="701">
        <f t="shared" si="25"/>
        <v>15</v>
      </c>
      <c r="AC44" s="701"/>
      <c r="AD44" s="683" t="e">
        <f t="shared" si="7"/>
        <v>#DIV/0!</v>
      </c>
      <c r="AE44" s="701"/>
      <c r="AF44" s="683" t="e">
        <f t="shared" si="5"/>
        <v>#DIV/0!</v>
      </c>
      <c r="AG44" s="701"/>
      <c r="AH44" s="701"/>
      <c r="AI44" s="701"/>
      <c r="AJ44" s="701"/>
      <c r="AK44" s="701"/>
      <c r="AL44" s="678">
        <v>38</v>
      </c>
      <c r="AM44" s="702">
        <f t="shared" si="2"/>
        <v>0.54285714285714282</v>
      </c>
      <c r="AN44" s="702">
        <f t="shared" si="26"/>
        <v>0.31666666666666665</v>
      </c>
      <c r="AO44" s="702">
        <f t="shared" si="12"/>
        <v>0.31666666666666665</v>
      </c>
      <c r="AP44" s="897"/>
    </row>
    <row r="45" spans="1:43" ht="31.5" customHeight="1" x14ac:dyDescent="0.2">
      <c r="A45" s="515">
        <v>2</v>
      </c>
      <c r="B45" s="515" t="s">
        <v>934</v>
      </c>
      <c r="C45" s="515" t="s">
        <v>567</v>
      </c>
      <c r="D45" s="502" t="s">
        <v>707</v>
      </c>
      <c r="E45" s="672" t="s">
        <v>108</v>
      </c>
      <c r="F45" s="673" t="s">
        <v>238</v>
      </c>
      <c r="G45" s="586" t="s">
        <v>946</v>
      </c>
      <c r="H45" s="586"/>
      <c r="I45" s="502" t="s">
        <v>1280</v>
      </c>
      <c r="J45" s="502" t="s">
        <v>343</v>
      </c>
      <c r="K45" s="502" t="s">
        <v>414</v>
      </c>
      <c r="L45" s="547">
        <v>600</v>
      </c>
      <c r="M45" s="547">
        <v>1000</v>
      </c>
      <c r="N45" s="443">
        <v>1000</v>
      </c>
      <c r="O45" s="547">
        <v>1103938</v>
      </c>
      <c r="P45" s="516">
        <v>0</v>
      </c>
      <c r="Q45" s="516">
        <v>0</v>
      </c>
      <c r="R45" s="703">
        <v>0</v>
      </c>
      <c r="S45" s="547">
        <v>1000</v>
      </c>
      <c r="T45" s="683">
        <f t="shared" si="15"/>
        <v>1</v>
      </c>
      <c r="U45" s="516">
        <v>552</v>
      </c>
      <c r="V45" s="677">
        <v>1103938</v>
      </c>
      <c r="W45" s="683">
        <f>V45/O45</f>
        <v>1</v>
      </c>
      <c r="X45" s="677">
        <v>410498.74</v>
      </c>
      <c r="Y45" s="683">
        <f>X45/O45</f>
        <v>0.37184945169022171</v>
      </c>
      <c r="Z45" s="547">
        <v>1000</v>
      </c>
      <c r="AA45" s="683">
        <f t="shared" si="14"/>
        <v>1</v>
      </c>
      <c r="AB45" s="516">
        <f>AL45-U45-R45-Q45-P45</f>
        <v>87</v>
      </c>
      <c r="AC45" s="677">
        <v>1103938</v>
      </c>
      <c r="AD45" s="683">
        <f t="shared" si="7"/>
        <v>1</v>
      </c>
      <c r="AE45" s="677">
        <v>581328.54</v>
      </c>
      <c r="AF45" s="683">
        <f t="shared" si="5"/>
        <v>0.52659527980738052</v>
      </c>
      <c r="AG45" s="516"/>
      <c r="AH45" s="516"/>
      <c r="AI45" s="516"/>
      <c r="AJ45" s="516"/>
      <c r="AK45" s="516"/>
      <c r="AL45" s="910">
        <v>639</v>
      </c>
      <c r="AM45" s="683">
        <f t="shared" si="2"/>
        <v>1.0649999999999999</v>
      </c>
      <c r="AN45" s="683">
        <f t="shared" si="26"/>
        <v>0.63900000000000001</v>
      </c>
      <c r="AO45" s="704">
        <f t="shared" si="12"/>
        <v>0.63900000000000001</v>
      </c>
      <c r="AP45" s="897"/>
    </row>
    <row r="46" spans="1:43" ht="15.75" customHeight="1" x14ac:dyDescent="0.2">
      <c r="A46" s="705">
        <v>2</v>
      </c>
      <c r="B46" s="705" t="s">
        <v>934</v>
      </c>
      <c r="C46" s="705" t="s">
        <v>567</v>
      </c>
      <c r="D46" s="691" t="s">
        <v>707</v>
      </c>
      <c r="E46" s="706" t="s">
        <v>108</v>
      </c>
      <c r="F46" s="707" t="s">
        <v>238</v>
      </c>
      <c r="G46" s="706" t="s">
        <v>946</v>
      </c>
      <c r="H46" s="706" t="s">
        <v>1223</v>
      </c>
      <c r="I46" s="835" t="s">
        <v>1279</v>
      </c>
      <c r="J46" s="691" t="s">
        <v>343</v>
      </c>
      <c r="K46" s="691" t="s">
        <v>484</v>
      </c>
      <c r="L46" s="679">
        <v>300</v>
      </c>
      <c r="M46" s="679">
        <v>700</v>
      </c>
      <c r="N46" s="679">
        <v>700</v>
      </c>
      <c r="O46" s="679"/>
      <c r="P46" s="708"/>
      <c r="Q46" s="708"/>
      <c r="R46" s="679"/>
      <c r="S46" s="679">
        <v>700</v>
      </c>
      <c r="T46" s="683">
        <f t="shared" si="15"/>
        <v>1</v>
      </c>
      <c r="U46" s="708">
        <v>441</v>
      </c>
      <c r="V46" s="708"/>
      <c r="W46" s="709"/>
      <c r="X46" s="708"/>
      <c r="Y46" s="709"/>
      <c r="Z46" s="679">
        <v>700</v>
      </c>
      <c r="AA46" s="683">
        <f t="shared" si="14"/>
        <v>1</v>
      </c>
      <c r="AB46" s="677">
        <f t="shared" ref="AB46:AB51" si="27">AL46-U46-R46-Q46-P46</f>
        <v>178</v>
      </c>
      <c r="AC46" s="708"/>
      <c r="AD46" s="683" t="e">
        <f t="shared" si="7"/>
        <v>#DIV/0!</v>
      </c>
      <c r="AE46" s="708"/>
      <c r="AF46" s="683" t="e">
        <f t="shared" si="5"/>
        <v>#DIV/0!</v>
      </c>
      <c r="AG46" s="708"/>
      <c r="AH46" s="708"/>
      <c r="AI46" s="708"/>
      <c r="AJ46" s="708"/>
      <c r="AK46" s="708"/>
      <c r="AL46" s="679">
        <v>619</v>
      </c>
      <c r="AM46" s="709">
        <f t="shared" si="2"/>
        <v>2.0633333333333335</v>
      </c>
      <c r="AN46" s="709">
        <f t="shared" si="26"/>
        <v>0.88428571428571423</v>
      </c>
      <c r="AO46" s="709">
        <f t="shared" si="12"/>
        <v>0.88428571428571423</v>
      </c>
      <c r="AP46" s="897"/>
    </row>
    <row r="47" spans="1:43" ht="42" customHeight="1" thickBot="1" x14ac:dyDescent="0.25">
      <c r="A47" s="518">
        <v>2</v>
      </c>
      <c r="B47" s="518" t="s">
        <v>934</v>
      </c>
      <c r="C47" s="518" t="s">
        <v>567</v>
      </c>
      <c r="D47" s="592" t="s">
        <v>707</v>
      </c>
      <c r="E47" s="710" t="s">
        <v>109</v>
      </c>
      <c r="F47" s="711" t="s">
        <v>238</v>
      </c>
      <c r="G47" s="712" t="s">
        <v>1214</v>
      </c>
      <c r="H47" s="712"/>
      <c r="I47" s="592" t="s">
        <v>1209</v>
      </c>
      <c r="J47" s="511" t="s">
        <v>343</v>
      </c>
      <c r="K47" s="592" t="s">
        <v>484</v>
      </c>
      <c r="L47" s="578">
        <v>2900</v>
      </c>
      <c r="M47" s="578">
        <v>4200</v>
      </c>
      <c r="N47" s="536">
        <v>4300</v>
      </c>
      <c r="O47" s="578">
        <v>1608232</v>
      </c>
      <c r="P47" s="713">
        <v>0</v>
      </c>
      <c r="Q47" s="713">
        <v>435</v>
      </c>
      <c r="R47" s="536">
        <v>835</v>
      </c>
      <c r="S47" s="578">
        <v>4300</v>
      </c>
      <c r="T47" s="714">
        <f t="shared" si="15"/>
        <v>1</v>
      </c>
      <c r="U47" s="713">
        <v>1707</v>
      </c>
      <c r="V47" s="685">
        <v>1641562.5</v>
      </c>
      <c r="W47" s="714">
        <f t="shared" ref="W47:W54" si="28">V47/O47</f>
        <v>1.0207249327211496</v>
      </c>
      <c r="X47" s="685">
        <v>474021.65</v>
      </c>
      <c r="Y47" s="714">
        <f t="shared" ref="Y47:Y54" si="29">X47/O47</f>
        <v>0.29474705763845016</v>
      </c>
      <c r="Z47" s="578">
        <v>4300</v>
      </c>
      <c r="AA47" s="714">
        <f t="shared" si="14"/>
        <v>1</v>
      </c>
      <c r="AB47" s="713">
        <f t="shared" si="27"/>
        <v>1648</v>
      </c>
      <c r="AC47" s="685">
        <v>1608232</v>
      </c>
      <c r="AD47" s="714">
        <f t="shared" si="7"/>
        <v>1</v>
      </c>
      <c r="AE47" s="685">
        <v>774514.23</v>
      </c>
      <c r="AF47" s="714">
        <f t="shared" si="5"/>
        <v>0.48159359470524155</v>
      </c>
      <c r="AG47" s="713"/>
      <c r="AH47" s="713"/>
      <c r="AI47" s="713"/>
      <c r="AJ47" s="713"/>
      <c r="AK47" s="713"/>
      <c r="AL47" s="536">
        <v>4625</v>
      </c>
      <c r="AM47" s="714">
        <f t="shared" si="2"/>
        <v>1.5948275862068966</v>
      </c>
      <c r="AN47" s="714">
        <f t="shared" si="26"/>
        <v>1.1011904761904763</v>
      </c>
      <c r="AO47" s="715">
        <f t="shared" ref="AO47:AO69" si="30">AL47/N47</f>
        <v>1.0755813953488371</v>
      </c>
      <c r="AP47" s="1154"/>
    </row>
    <row r="48" spans="1:43" ht="46.5" customHeight="1" x14ac:dyDescent="0.2">
      <c r="A48" s="513">
        <v>3</v>
      </c>
      <c r="B48" s="513" t="s">
        <v>964</v>
      </c>
      <c r="C48" s="512" t="s">
        <v>522</v>
      </c>
      <c r="D48" s="513" t="s">
        <v>706</v>
      </c>
      <c r="E48" s="692" t="s">
        <v>110</v>
      </c>
      <c r="F48" s="693" t="s">
        <v>235</v>
      </c>
      <c r="G48" s="694" t="s">
        <v>1216</v>
      </c>
      <c r="H48" s="694"/>
      <c r="I48" s="728" t="s">
        <v>1186</v>
      </c>
      <c r="J48" s="508" t="s">
        <v>343</v>
      </c>
      <c r="K48" s="501" t="s">
        <v>484</v>
      </c>
      <c r="L48" s="604" t="s">
        <v>75</v>
      </c>
      <c r="M48" s="604" t="s">
        <v>305</v>
      </c>
      <c r="N48" s="695" t="s">
        <v>305</v>
      </c>
      <c r="O48" s="680">
        <v>153010576</v>
      </c>
      <c r="P48" s="695">
        <v>0</v>
      </c>
      <c r="Q48" s="695">
        <v>0</v>
      </c>
      <c r="R48" s="695">
        <v>14969</v>
      </c>
      <c r="S48" s="680">
        <v>62403</v>
      </c>
      <c r="T48" s="687">
        <f t="shared" si="15"/>
        <v>1.1517506136837636</v>
      </c>
      <c r="U48" s="695">
        <v>13917</v>
      </c>
      <c r="V48" s="684">
        <v>159347083.09999999</v>
      </c>
      <c r="W48" s="687">
        <f t="shared" si="28"/>
        <v>1.0414122164993354</v>
      </c>
      <c r="X48" s="684">
        <v>19063195.82</v>
      </c>
      <c r="Y48" s="687">
        <f t="shared" si="29"/>
        <v>0.12458743910617003</v>
      </c>
      <c r="Z48" s="680">
        <v>62403</v>
      </c>
      <c r="AA48" s="687">
        <f t="shared" si="14"/>
        <v>1.1517506136837636</v>
      </c>
      <c r="AB48" s="695">
        <f t="shared" si="27"/>
        <v>7335</v>
      </c>
      <c r="AC48" s="684">
        <v>159338924.77000001</v>
      </c>
      <c r="AD48" s="924">
        <f t="shared" si="7"/>
        <v>1.0413588977666486</v>
      </c>
      <c r="AE48" s="684">
        <v>37457939.82</v>
      </c>
      <c r="AF48" s="687">
        <f t="shared" si="5"/>
        <v>0.24480621404889033</v>
      </c>
      <c r="AG48" s="695"/>
      <c r="AH48" s="695"/>
      <c r="AI48" s="695"/>
      <c r="AJ48" s="695"/>
      <c r="AK48" s="695"/>
      <c r="AL48" s="695">
        <v>36221</v>
      </c>
      <c r="AM48" s="687">
        <f t="shared" si="2"/>
        <v>1.1528007638446849</v>
      </c>
      <c r="AN48" s="687">
        <f t="shared" si="26"/>
        <v>0.66851848433952865</v>
      </c>
      <c r="AO48" s="696">
        <f t="shared" si="30"/>
        <v>0.66851848433952865</v>
      </c>
      <c r="AP48" s="688"/>
    </row>
    <row r="49" spans="1:42" ht="30" customHeight="1" x14ac:dyDescent="0.2">
      <c r="A49" s="515">
        <v>3</v>
      </c>
      <c r="B49" s="515" t="s">
        <v>964</v>
      </c>
      <c r="C49" s="514" t="s">
        <v>522</v>
      </c>
      <c r="D49" s="515" t="s">
        <v>706</v>
      </c>
      <c r="E49" s="672" t="s">
        <v>111</v>
      </c>
      <c r="F49" s="673" t="s">
        <v>235</v>
      </c>
      <c r="G49" s="586" t="s">
        <v>965</v>
      </c>
      <c r="H49" s="586"/>
      <c r="I49" s="503" t="s">
        <v>32</v>
      </c>
      <c r="J49" s="507" t="s">
        <v>343</v>
      </c>
      <c r="K49" s="502" t="s">
        <v>966</v>
      </c>
      <c r="L49" s="547">
        <v>540</v>
      </c>
      <c r="M49" s="547" t="s">
        <v>306</v>
      </c>
      <c r="N49" s="516" t="s">
        <v>306</v>
      </c>
      <c r="O49" s="677">
        <v>6227079</v>
      </c>
      <c r="P49" s="516">
        <v>0</v>
      </c>
      <c r="Q49" s="516">
        <v>18</v>
      </c>
      <c r="R49" s="516">
        <v>329</v>
      </c>
      <c r="S49" s="677">
        <v>939</v>
      </c>
      <c r="T49" s="683">
        <f t="shared" si="15"/>
        <v>0.84670874661857531</v>
      </c>
      <c r="U49" s="516">
        <v>234</v>
      </c>
      <c r="V49" s="677">
        <v>5270000.25</v>
      </c>
      <c r="W49" s="683">
        <f t="shared" si="28"/>
        <v>0.84630374048570767</v>
      </c>
      <c r="X49" s="677">
        <v>752309.09</v>
      </c>
      <c r="Y49" s="683">
        <f t="shared" si="29"/>
        <v>0.12081251739378929</v>
      </c>
      <c r="Z49" s="677">
        <v>939</v>
      </c>
      <c r="AA49" s="683">
        <f t="shared" si="14"/>
        <v>0.84670874661857531</v>
      </c>
      <c r="AB49" s="516">
        <f t="shared" si="27"/>
        <v>178</v>
      </c>
      <c r="AC49" s="677">
        <v>5269095.71</v>
      </c>
      <c r="AD49" s="683">
        <f t="shared" si="7"/>
        <v>0.84615848136823058</v>
      </c>
      <c r="AE49" s="677">
        <v>2020853.75</v>
      </c>
      <c r="AF49" s="683">
        <f t="shared" si="5"/>
        <v>0.32452675644551804</v>
      </c>
      <c r="AG49" s="516"/>
      <c r="AH49" s="516"/>
      <c r="AI49" s="516"/>
      <c r="AJ49" s="516"/>
      <c r="AK49" s="516"/>
      <c r="AL49" s="516">
        <v>759</v>
      </c>
      <c r="AM49" s="683">
        <f t="shared" si="2"/>
        <v>1.4055555555555554</v>
      </c>
      <c r="AN49" s="683">
        <f t="shared" si="26"/>
        <v>0.68440036068530208</v>
      </c>
      <c r="AO49" s="704">
        <f t="shared" si="30"/>
        <v>0.68440036068530208</v>
      </c>
      <c r="AP49" s="1155"/>
    </row>
    <row r="50" spans="1:42" ht="70.900000000000006" customHeight="1" x14ac:dyDescent="0.2">
      <c r="A50" s="515">
        <v>3</v>
      </c>
      <c r="B50" s="515" t="s">
        <v>964</v>
      </c>
      <c r="C50" s="514" t="s">
        <v>522</v>
      </c>
      <c r="D50" s="515" t="s">
        <v>706</v>
      </c>
      <c r="E50" s="672" t="s">
        <v>112</v>
      </c>
      <c r="F50" s="673" t="s">
        <v>235</v>
      </c>
      <c r="G50" s="586" t="s">
        <v>968</v>
      </c>
      <c r="H50" s="586"/>
      <c r="I50" s="498" t="s">
        <v>33</v>
      </c>
      <c r="J50" s="507" t="s">
        <v>343</v>
      </c>
      <c r="K50" s="502" t="s">
        <v>969</v>
      </c>
      <c r="L50" s="547">
        <v>0</v>
      </c>
      <c r="M50" s="547">
        <v>1</v>
      </c>
      <c r="N50" s="516">
        <v>1</v>
      </c>
      <c r="O50" s="681">
        <v>3399648</v>
      </c>
      <c r="P50" s="516">
        <v>0</v>
      </c>
      <c r="Q50" s="516">
        <v>0</v>
      </c>
      <c r="R50" s="516">
        <v>0</v>
      </c>
      <c r="S50" s="681">
        <v>1</v>
      </c>
      <c r="T50" s="683">
        <f t="shared" si="15"/>
        <v>1</v>
      </c>
      <c r="U50" s="516">
        <v>0</v>
      </c>
      <c r="V50" s="677">
        <v>3434000</v>
      </c>
      <c r="W50" s="683">
        <f t="shared" si="28"/>
        <v>1.0101045755325258</v>
      </c>
      <c r="X50" s="677">
        <v>1083753.76</v>
      </c>
      <c r="Y50" s="683">
        <f t="shared" si="29"/>
        <v>0.31878410941368046</v>
      </c>
      <c r="Z50" s="681">
        <v>0</v>
      </c>
      <c r="AA50" s="683">
        <f t="shared" si="14"/>
        <v>0</v>
      </c>
      <c r="AB50" s="516">
        <f>AL50-U50-R50-Q50-P50</f>
        <v>0</v>
      </c>
      <c r="AC50" s="677">
        <v>3433035.08</v>
      </c>
      <c r="AD50" s="921">
        <f t="shared" si="7"/>
        <v>1.0098207461478366</v>
      </c>
      <c r="AE50" s="677">
        <v>1838154.44</v>
      </c>
      <c r="AF50" s="683">
        <f t="shared" si="5"/>
        <v>0.54068963610350251</v>
      </c>
      <c r="AG50" s="516"/>
      <c r="AH50" s="516"/>
      <c r="AI50" s="516"/>
      <c r="AJ50" s="516"/>
      <c r="AK50" s="516"/>
      <c r="AL50" s="516">
        <v>0</v>
      </c>
      <c r="AM50" s="683" t="e">
        <f t="shared" si="2"/>
        <v>#DIV/0!</v>
      </c>
      <c r="AN50" s="683">
        <f t="shared" si="26"/>
        <v>0</v>
      </c>
      <c r="AO50" s="704">
        <f t="shared" si="30"/>
        <v>0</v>
      </c>
      <c r="AP50" s="688"/>
    </row>
    <row r="51" spans="1:42" ht="43.5" customHeight="1" thickBot="1" x14ac:dyDescent="0.25">
      <c r="A51" s="518">
        <v>3</v>
      </c>
      <c r="B51" s="518" t="s">
        <v>964</v>
      </c>
      <c r="C51" s="517" t="s">
        <v>522</v>
      </c>
      <c r="D51" s="518" t="s">
        <v>706</v>
      </c>
      <c r="E51" s="710" t="s">
        <v>113</v>
      </c>
      <c r="F51" s="711" t="s">
        <v>235</v>
      </c>
      <c r="G51" s="712" t="s">
        <v>967</v>
      </c>
      <c r="H51" s="712"/>
      <c r="I51" s="726" t="s">
        <v>34</v>
      </c>
      <c r="J51" s="511" t="s">
        <v>343</v>
      </c>
      <c r="K51" s="592" t="s">
        <v>430</v>
      </c>
      <c r="L51" s="578">
        <v>5380</v>
      </c>
      <c r="M51" s="578">
        <v>11000</v>
      </c>
      <c r="N51" s="536">
        <v>17640</v>
      </c>
      <c r="O51" s="578">
        <v>28751680</v>
      </c>
      <c r="P51" s="713">
        <v>0</v>
      </c>
      <c r="Q51" s="713">
        <v>281</v>
      </c>
      <c r="R51" s="536">
        <v>1246</v>
      </c>
      <c r="S51" s="578">
        <v>13764</v>
      </c>
      <c r="T51" s="714">
        <f t="shared" si="15"/>
        <v>0.78027210884353737</v>
      </c>
      <c r="U51" s="713">
        <v>1966</v>
      </c>
      <c r="V51" s="685">
        <v>25424129.940000001</v>
      </c>
      <c r="W51" s="714">
        <f t="shared" si="28"/>
        <v>0.88426589124531163</v>
      </c>
      <c r="X51" s="685">
        <v>4115634.98</v>
      </c>
      <c r="Y51" s="714">
        <f t="shared" si="29"/>
        <v>0.14314415644581466</v>
      </c>
      <c r="Z51" s="578">
        <v>21248</v>
      </c>
      <c r="AA51" s="714">
        <f t="shared" si="14"/>
        <v>1.2045351473922903</v>
      </c>
      <c r="AB51" s="713">
        <f t="shared" si="27"/>
        <v>6291</v>
      </c>
      <c r="AC51" s="685">
        <v>28316637.719999999</v>
      </c>
      <c r="AD51" s="714">
        <f t="shared" si="7"/>
        <v>0.98486897878663082</v>
      </c>
      <c r="AE51" s="685">
        <v>8566452.3700000104</v>
      </c>
      <c r="AF51" s="714">
        <f t="shared" si="5"/>
        <v>0.297946150277132</v>
      </c>
      <c r="AG51" s="713"/>
      <c r="AH51" s="713"/>
      <c r="AI51" s="713"/>
      <c r="AJ51" s="713"/>
      <c r="AK51" s="713"/>
      <c r="AL51" s="1229">
        <v>9784</v>
      </c>
      <c r="AM51" s="714">
        <f t="shared" si="2"/>
        <v>1.8185873605947955</v>
      </c>
      <c r="AN51" s="714">
        <f t="shared" si="26"/>
        <v>0.8894545454545455</v>
      </c>
      <c r="AO51" s="715">
        <f t="shared" si="30"/>
        <v>0.55464852607709747</v>
      </c>
      <c r="AP51" s="877"/>
    </row>
    <row r="52" spans="1:42" ht="48" customHeight="1" x14ac:dyDescent="0.2">
      <c r="A52" s="513">
        <v>4</v>
      </c>
      <c r="B52" s="513" t="s">
        <v>970</v>
      </c>
      <c r="C52" s="512" t="s">
        <v>1273</v>
      </c>
      <c r="D52" s="513" t="s">
        <v>976</v>
      </c>
      <c r="E52" s="692" t="s">
        <v>1226</v>
      </c>
      <c r="F52" s="693" t="s">
        <v>233</v>
      </c>
      <c r="G52" s="694" t="s">
        <v>1152</v>
      </c>
      <c r="H52" s="694"/>
      <c r="I52" s="836" t="s">
        <v>1227</v>
      </c>
      <c r="J52" s="508" t="s">
        <v>343</v>
      </c>
      <c r="K52" s="501" t="s">
        <v>1229</v>
      </c>
      <c r="L52" s="604"/>
      <c r="M52" s="604">
        <v>30</v>
      </c>
      <c r="N52" s="441">
        <v>45</v>
      </c>
      <c r="O52" s="768">
        <v>10200000</v>
      </c>
      <c r="P52" s="770"/>
      <c r="Q52" s="770"/>
      <c r="R52" s="769"/>
      <c r="S52" s="768"/>
      <c r="T52" s="771">
        <f t="shared" ref="T52:T53" si="31">S52/N52</f>
        <v>0</v>
      </c>
      <c r="U52" s="695">
        <v>0</v>
      </c>
      <c r="V52" s="684"/>
      <c r="W52" s="687">
        <f t="shared" si="28"/>
        <v>0</v>
      </c>
      <c r="X52" s="684"/>
      <c r="Y52" s="687">
        <f t="shared" si="29"/>
        <v>0</v>
      </c>
      <c r="Z52" s="604">
        <v>0</v>
      </c>
      <c r="AA52" s="687">
        <f t="shared" si="14"/>
        <v>0</v>
      </c>
      <c r="AB52" s="695">
        <f t="shared" ref="AB52:AB58" si="32">AL52-U52-R52-Q52-P52</f>
        <v>0</v>
      </c>
      <c r="AC52" s="684">
        <v>0</v>
      </c>
      <c r="AD52" s="687">
        <f t="shared" si="7"/>
        <v>0</v>
      </c>
      <c r="AE52" s="684">
        <v>0</v>
      </c>
      <c r="AF52" s="687">
        <f t="shared" si="5"/>
        <v>0</v>
      </c>
      <c r="AG52" s="695"/>
      <c r="AH52" s="695"/>
      <c r="AI52" s="695"/>
      <c r="AJ52" s="695"/>
      <c r="AK52" s="695"/>
      <c r="AL52" s="441">
        <v>0</v>
      </c>
      <c r="AM52" s="687"/>
      <c r="AN52" s="687">
        <f t="shared" si="26"/>
        <v>0</v>
      </c>
      <c r="AO52" s="696">
        <f t="shared" si="30"/>
        <v>0</v>
      </c>
      <c r="AP52" s="1156"/>
    </row>
    <row r="53" spans="1:42" ht="54.75" customHeight="1" thickBot="1" x14ac:dyDescent="0.25">
      <c r="A53" s="518">
        <v>4</v>
      </c>
      <c r="B53" s="518" t="s">
        <v>970</v>
      </c>
      <c r="C53" s="517" t="s">
        <v>1273</v>
      </c>
      <c r="D53" s="518" t="s">
        <v>976</v>
      </c>
      <c r="E53" s="710" t="s">
        <v>1226</v>
      </c>
      <c r="F53" s="711" t="s">
        <v>233</v>
      </c>
      <c r="G53" s="712" t="s">
        <v>1272</v>
      </c>
      <c r="H53" s="712"/>
      <c r="I53" s="592" t="s">
        <v>1228</v>
      </c>
      <c r="J53" s="511" t="s">
        <v>343</v>
      </c>
      <c r="K53" s="592" t="s">
        <v>1230</v>
      </c>
      <c r="L53" s="578"/>
      <c r="M53" s="578">
        <v>40</v>
      </c>
      <c r="N53" s="536">
        <v>100</v>
      </c>
      <c r="O53" s="578"/>
      <c r="P53" s="713"/>
      <c r="Q53" s="713"/>
      <c r="R53" s="536"/>
      <c r="S53" s="578"/>
      <c r="T53" s="714">
        <f t="shared" si="31"/>
        <v>0</v>
      </c>
      <c r="U53" s="713">
        <v>0</v>
      </c>
      <c r="V53" s="685"/>
      <c r="W53" s="714" t="e">
        <f t="shared" si="28"/>
        <v>#DIV/0!</v>
      </c>
      <c r="X53" s="685"/>
      <c r="Y53" s="714" t="e">
        <f t="shared" si="29"/>
        <v>#DIV/0!</v>
      </c>
      <c r="Z53" s="578">
        <v>0</v>
      </c>
      <c r="AA53" s="714">
        <f t="shared" si="14"/>
        <v>0</v>
      </c>
      <c r="AB53" s="713">
        <f t="shared" si="32"/>
        <v>0</v>
      </c>
      <c r="AC53" s="685">
        <v>0</v>
      </c>
      <c r="AD53" s="714" t="e">
        <f t="shared" si="7"/>
        <v>#DIV/0!</v>
      </c>
      <c r="AE53" s="685">
        <v>0</v>
      </c>
      <c r="AF53" s="714" t="e">
        <f t="shared" si="5"/>
        <v>#DIV/0!</v>
      </c>
      <c r="AG53" s="713"/>
      <c r="AH53" s="713"/>
      <c r="AI53" s="713"/>
      <c r="AJ53" s="713"/>
      <c r="AK53" s="713"/>
      <c r="AL53" s="536">
        <v>0</v>
      </c>
      <c r="AM53" s="714"/>
      <c r="AN53" s="714">
        <f t="shared" si="26"/>
        <v>0</v>
      </c>
      <c r="AO53" s="720">
        <f t="shared" si="30"/>
        <v>0</v>
      </c>
      <c r="AP53" s="1157"/>
    </row>
    <row r="54" spans="1:42" ht="25.5" customHeight="1" x14ac:dyDescent="0.2">
      <c r="A54" s="513">
        <v>12</v>
      </c>
      <c r="B54" s="513" t="s">
        <v>914</v>
      </c>
      <c r="C54" s="513" t="s">
        <v>656</v>
      </c>
      <c r="D54" s="513" t="s">
        <v>711</v>
      </c>
      <c r="E54" s="729" t="s">
        <v>192</v>
      </c>
      <c r="F54" s="675" t="s">
        <v>239</v>
      </c>
      <c r="G54" s="730" t="s">
        <v>923</v>
      </c>
      <c r="H54" s="730"/>
      <c r="I54" s="508" t="s">
        <v>67</v>
      </c>
      <c r="J54" s="508" t="s">
        <v>343</v>
      </c>
      <c r="K54" s="508" t="s">
        <v>924</v>
      </c>
      <c r="L54" s="604">
        <v>27</v>
      </c>
      <c r="M54" s="604">
        <v>40</v>
      </c>
      <c r="N54" s="441">
        <v>45</v>
      </c>
      <c r="O54" s="604">
        <v>1909418</v>
      </c>
      <c r="P54" s="505">
        <v>0</v>
      </c>
      <c r="Q54" s="505">
        <v>2</v>
      </c>
      <c r="R54" s="505">
        <v>3</v>
      </c>
      <c r="S54" s="684"/>
      <c r="T54" s="687">
        <f t="shared" ref="T54:T69" si="33">S54/N54</f>
        <v>0</v>
      </c>
      <c r="U54" s="695">
        <v>14</v>
      </c>
      <c r="V54" s="684">
        <v>1909418</v>
      </c>
      <c r="W54" s="687">
        <f t="shared" si="28"/>
        <v>1</v>
      </c>
      <c r="X54" s="684">
        <v>3504.55</v>
      </c>
      <c r="Y54" s="687">
        <f t="shared" si="29"/>
        <v>1.8354022010895468E-3</v>
      </c>
      <c r="Z54" s="684">
        <v>45</v>
      </c>
      <c r="AA54" s="687">
        <f t="shared" si="14"/>
        <v>1</v>
      </c>
      <c r="AB54" s="505">
        <f t="shared" si="32"/>
        <v>2</v>
      </c>
      <c r="AC54" s="684">
        <v>1909418</v>
      </c>
      <c r="AD54" s="687">
        <f t="shared" si="7"/>
        <v>1</v>
      </c>
      <c r="AE54" s="684">
        <v>625345.27</v>
      </c>
      <c r="AF54" s="687">
        <f t="shared" si="5"/>
        <v>0.32750569545275054</v>
      </c>
      <c r="AG54" s="505"/>
      <c r="AH54" s="505"/>
      <c r="AI54" s="505"/>
      <c r="AJ54" s="505"/>
      <c r="AK54" s="505"/>
      <c r="AL54" s="441">
        <v>21</v>
      </c>
      <c r="AM54" s="687">
        <f t="shared" ref="AM54:AM69" si="34">AL54/L54</f>
        <v>0.77777777777777779</v>
      </c>
      <c r="AN54" s="687">
        <f t="shared" si="26"/>
        <v>0.52500000000000002</v>
      </c>
      <c r="AO54" s="696">
        <f t="shared" si="30"/>
        <v>0.46666666666666667</v>
      </c>
      <c r="AP54" s="1158"/>
    </row>
    <row r="55" spans="1:42" ht="29.25" customHeight="1" x14ac:dyDescent="0.2">
      <c r="A55" s="515">
        <v>12</v>
      </c>
      <c r="B55" s="515" t="s">
        <v>914</v>
      </c>
      <c r="C55" s="515" t="s">
        <v>656</v>
      </c>
      <c r="D55" s="515" t="s">
        <v>711</v>
      </c>
      <c r="E55" s="674" t="s">
        <v>1164</v>
      </c>
      <c r="F55" s="675" t="s">
        <v>239</v>
      </c>
      <c r="G55" s="731" t="s">
        <v>925</v>
      </c>
      <c r="H55" s="731"/>
      <c r="I55" s="507" t="s">
        <v>68</v>
      </c>
      <c r="J55" s="507" t="s">
        <v>343</v>
      </c>
      <c r="K55" s="507" t="s">
        <v>452</v>
      </c>
      <c r="L55" s="547">
        <f>SUM(L56:L57)</f>
        <v>4</v>
      </c>
      <c r="M55" s="547">
        <f t="shared" ref="M55:AK55" si="35">SUM(M56:M57)</f>
        <v>9</v>
      </c>
      <c r="N55" s="443">
        <f t="shared" si="35"/>
        <v>9</v>
      </c>
      <c r="O55" s="547"/>
      <c r="P55" s="443">
        <f t="shared" si="35"/>
        <v>0</v>
      </c>
      <c r="Q55" s="443">
        <f t="shared" si="35"/>
        <v>0</v>
      </c>
      <c r="R55" s="443">
        <f t="shared" si="35"/>
        <v>2</v>
      </c>
      <c r="S55" s="547">
        <f>S56+S57</f>
        <v>9</v>
      </c>
      <c r="T55" s="683">
        <f t="shared" si="33"/>
        <v>1</v>
      </c>
      <c r="U55" s="443">
        <f t="shared" si="35"/>
        <v>4</v>
      </c>
      <c r="V55" s="547"/>
      <c r="W55" s="683"/>
      <c r="X55" s="547"/>
      <c r="Y55" s="683"/>
      <c r="Z55" s="547">
        <f>SUM(Z56:Z57)</f>
        <v>9</v>
      </c>
      <c r="AA55" s="683">
        <f t="shared" si="14"/>
        <v>1</v>
      </c>
      <c r="AB55" s="443">
        <f t="shared" si="32"/>
        <v>0</v>
      </c>
      <c r="AC55" s="547"/>
      <c r="AD55" s="683" t="e">
        <f t="shared" si="7"/>
        <v>#DIV/0!</v>
      </c>
      <c r="AE55" s="547"/>
      <c r="AF55" s="683" t="e">
        <f t="shared" si="5"/>
        <v>#DIV/0!</v>
      </c>
      <c r="AG55" s="443">
        <f t="shared" si="35"/>
        <v>0</v>
      </c>
      <c r="AH55" s="443">
        <f t="shared" si="35"/>
        <v>0</v>
      </c>
      <c r="AI55" s="443">
        <f t="shared" si="35"/>
        <v>0</v>
      </c>
      <c r="AJ55" s="443">
        <f t="shared" si="35"/>
        <v>0</v>
      </c>
      <c r="AK55" s="443">
        <f t="shared" si="35"/>
        <v>0</v>
      </c>
      <c r="AL55" s="910">
        <f>SUM(AL56:AL57)</f>
        <v>6</v>
      </c>
      <c r="AM55" s="683">
        <f t="shared" si="34"/>
        <v>1.5</v>
      </c>
      <c r="AN55" s="683">
        <f t="shared" si="26"/>
        <v>0.66666666666666663</v>
      </c>
      <c r="AO55" s="704">
        <f t="shared" si="30"/>
        <v>0.66666666666666663</v>
      </c>
      <c r="AP55" s="688"/>
    </row>
    <row r="56" spans="1:42" s="732" customFormat="1" ht="40.9" customHeight="1" x14ac:dyDescent="0.2">
      <c r="A56" s="521">
        <v>12</v>
      </c>
      <c r="B56" s="521" t="s">
        <v>914</v>
      </c>
      <c r="C56" s="521" t="s">
        <v>656</v>
      </c>
      <c r="D56" s="521" t="s">
        <v>711</v>
      </c>
      <c r="E56" s="550" t="s">
        <v>193</v>
      </c>
      <c r="F56" s="551" t="s">
        <v>239</v>
      </c>
      <c r="G56" s="550" t="s">
        <v>925</v>
      </c>
      <c r="H56" s="550" t="s">
        <v>1223</v>
      </c>
      <c r="I56" s="543" t="s">
        <v>68</v>
      </c>
      <c r="J56" s="543" t="s">
        <v>343</v>
      </c>
      <c r="K56" s="543" t="s">
        <v>452</v>
      </c>
      <c r="L56" s="445">
        <v>4</v>
      </c>
      <c r="M56" s="445">
        <v>7</v>
      </c>
      <c r="N56" s="445">
        <v>7</v>
      </c>
      <c r="O56" s="445">
        <v>374000</v>
      </c>
      <c r="P56" s="686">
        <v>0</v>
      </c>
      <c r="Q56" s="686">
        <v>0</v>
      </c>
      <c r="R56" s="686">
        <v>2</v>
      </c>
      <c r="S56" s="686">
        <v>7</v>
      </c>
      <c r="T56" s="683">
        <f t="shared" si="33"/>
        <v>1</v>
      </c>
      <c r="U56" s="686">
        <v>2</v>
      </c>
      <c r="V56" s="686">
        <v>374000</v>
      </c>
      <c r="W56" s="683">
        <f t="shared" ref="W56:W61" si="36">V56/O56</f>
        <v>1</v>
      </c>
      <c r="X56" s="686">
        <v>89529.94</v>
      </c>
      <c r="Y56" s="683">
        <f t="shared" ref="Y56:Y61" si="37">X56/O56</f>
        <v>0.23938486631016043</v>
      </c>
      <c r="Z56" s="686">
        <v>7</v>
      </c>
      <c r="AA56" s="683">
        <f t="shared" si="14"/>
        <v>1</v>
      </c>
      <c r="AB56" s="686">
        <f t="shared" si="32"/>
        <v>0</v>
      </c>
      <c r="AC56" s="686">
        <v>374000</v>
      </c>
      <c r="AD56" s="683">
        <f t="shared" si="7"/>
        <v>1</v>
      </c>
      <c r="AE56" s="686">
        <v>140607.96</v>
      </c>
      <c r="AF56" s="683">
        <f t="shared" si="5"/>
        <v>0.37595711229946521</v>
      </c>
      <c r="AG56" s="686"/>
      <c r="AH56" s="686"/>
      <c r="AI56" s="686"/>
      <c r="AJ56" s="686"/>
      <c r="AK56" s="686"/>
      <c r="AL56" s="911">
        <v>4</v>
      </c>
      <c r="AM56" s="702">
        <f t="shared" si="34"/>
        <v>1</v>
      </c>
      <c r="AN56" s="702">
        <f t="shared" si="26"/>
        <v>0.5714285714285714</v>
      </c>
      <c r="AO56" s="702">
        <f t="shared" si="30"/>
        <v>0.5714285714285714</v>
      </c>
      <c r="AP56" s="688"/>
    </row>
    <row r="57" spans="1:42" s="732" customFormat="1" ht="14.25" customHeight="1" x14ac:dyDescent="0.2">
      <c r="A57" s="521">
        <v>12</v>
      </c>
      <c r="B57" s="521" t="s">
        <v>914</v>
      </c>
      <c r="C57" s="521" t="s">
        <v>656</v>
      </c>
      <c r="D57" s="521" t="s">
        <v>711</v>
      </c>
      <c r="E57" s="550" t="s">
        <v>194</v>
      </c>
      <c r="F57" s="551" t="s">
        <v>239</v>
      </c>
      <c r="G57" s="550" t="s">
        <v>925</v>
      </c>
      <c r="H57" s="550" t="s">
        <v>1223</v>
      </c>
      <c r="I57" s="543" t="s">
        <v>68</v>
      </c>
      <c r="J57" s="543" t="s">
        <v>343</v>
      </c>
      <c r="K57" s="543" t="s">
        <v>452</v>
      </c>
      <c r="L57" s="445">
        <v>0</v>
      </c>
      <c r="M57" s="445">
        <v>2</v>
      </c>
      <c r="N57" s="445">
        <v>2</v>
      </c>
      <c r="O57" s="445">
        <v>400000</v>
      </c>
      <c r="P57" s="686">
        <v>0</v>
      </c>
      <c r="Q57" s="686">
        <v>0</v>
      </c>
      <c r="R57" s="686">
        <v>0</v>
      </c>
      <c r="S57" s="686">
        <v>2</v>
      </c>
      <c r="T57" s="683">
        <f t="shared" si="33"/>
        <v>1</v>
      </c>
      <c r="U57" s="686">
        <v>2</v>
      </c>
      <c r="V57" s="686">
        <v>400000</v>
      </c>
      <c r="W57" s="683">
        <f t="shared" si="36"/>
        <v>1</v>
      </c>
      <c r="X57" s="686">
        <v>270882.46999999997</v>
      </c>
      <c r="Y57" s="683">
        <f t="shared" si="37"/>
        <v>0.67720617499999991</v>
      </c>
      <c r="Z57" s="686">
        <v>2</v>
      </c>
      <c r="AA57" s="683">
        <f t="shared" si="14"/>
        <v>1</v>
      </c>
      <c r="AB57" s="686">
        <f t="shared" si="32"/>
        <v>0</v>
      </c>
      <c r="AC57" s="686">
        <v>400000</v>
      </c>
      <c r="AD57" s="683">
        <f t="shared" si="7"/>
        <v>1</v>
      </c>
      <c r="AE57" s="686">
        <v>383393.44</v>
      </c>
      <c r="AF57" s="683">
        <f t="shared" si="5"/>
        <v>0.95848359999999999</v>
      </c>
      <c r="AG57" s="686"/>
      <c r="AH57" s="686"/>
      <c r="AI57" s="686"/>
      <c r="AJ57" s="686"/>
      <c r="AK57" s="686"/>
      <c r="AL57" s="911">
        <v>2</v>
      </c>
      <c r="AM57" s="702" t="e">
        <f t="shared" si="34"/>
        <v>#DIV/0!</v>
      </c>
      <c r="AN57" s="702">
        <f t="shared" si="26"/>
        <v>1</v>
      </c>
      <c r="AO57" s="702">
        <f t="shared" si="30"/>
        <v>1</v>
      </c>
      <c r="AP57" s="688"/>
    </row>
    <row r="58" spans="1:42" ht="30" customHeight="1" x14ac:dyDescent="0.2">
      <c r="A58" s="515">
        <v>12</v>
      </c>
      <c r="B58" s="515" t="s">
        <v>914</v>
      </c>
      <c r="C58" s="515" t="s">
        <v>656</v>
      </c>
      <c r="D58" s="515" t="s">
        <v>711</v>
      </c>
      <c r="E58" s="674" t="s">
        <v>196</v>
      </c>
      <c r="F58" s="675" t="s">
        <v>239</v>
      </c>
      <c r="G58" s="731" t="s">
        <v>917</v>
      </c>
      <c r="H58" s="731"/>
      <c r="I58" s="507" t="s">
        <v>69</v>
      </c>
      <c r="J58" s="507" t="s">
        <v>343</v>
      </c>
      <c r="K58" s="507" t="s">
        <v>926</v>
      </c>
      <c r="L58" s="547">
        <v>7</v>
      </c>
      <c r="M58" s="547">
        <v>12</v>
      </c>
      <c r="N58" s="443">
        <v>15</v>
      </c>
      <c r="O58" s="547">
        <v>1870000</v>
      </c>
      <c r="P58" s="500">
        <v>0</v>
      </c>
      <c r="Q58" s="500">
        <v>1</v>
      </c>
      <c r="R58" s="500">
        <v>2</v>
      </c>
      <c r="S58" s="677">
        <v>15</v>
      </c>
      <c r="T58" s="683">
        <f t="shared" si="33"/>
        <v>1</v>
      </c>
      <c r="U58" s="516">
        <v>5</v>
      </c>
      <c r="V58" s="677">
        <v>1866897.6</v>
      </c>
      <c r="W58" s="683">
        <f t="shared" si="36"/>
        <v>0.99834096256684501</v>
      </c>
      <c r="X58" s="677">
        <v>735577.36</v>
      </c>
      <c r="Y58" s="683">
        <f t="shared" si="37"/>
        <v>0.3933568770053476</v>
      </c>
      <c r="Z58" s="677">
        <v>15</v>
      </c>
      <c r="AA58" s="683">
        <f t="shared" si="14"/>
        <v>1</v>
      </c>
      <c r="AB58" s="500">
        <f t="shared" si="32"/>
        <v>6</v>
      </c>
      <c r="AC58" s="677">
        <v>1870000</v>
      </c>
      <c r="AD58" s="683">
        <f t="shared" si="7"/>
        <v>1</v>
      </c>
      <c r="AE58" s="677">
        <v>1124084.55</v>
      </c>
      <c r="AF58" s="683">
        <f t="shared" si="5"/>
        <v>0.60111473262032089</v>
      </c>
      <c r="AG58" s="500"/>
      <c r="AH58" s="500"/>
      <c r="AI58" s="500"/>
      <c r="AJ58" s="500"/>
      <c r="AK58" s="500"/>
      <c r="AL58" s="910">
        <v>14</v>
      </c>
      <c r="AM58" s="683">
        <f t="shared" si="34"/>
        <v>2</v>
      </c>
      <c r="AN58" s="683">
        <f t="shared" si="26"/>
        <v>1.1666666666666667</v>
      </c>
      <c r="AO58" s="704">
        <f t="shared" si="30"/>
        <v>0.93333333333333335</v>
      </c>
      <c r="AP58" s="688"/>
    </row>
    <row r="59" spans="1:42" ht="34.5" customHeight="1" x14ac:dyDescent="0.2">
      <c r="A59" s="515">
        <v>12</v>
      </c>
      <c r="B59" s="515" t="s">
        <v>914</v>
      </c>
      <c r="C59" s="515" t="s">
        <v>656</v>
      </c>
      <c r="D59" s="515" t="s">
        <v>711</v>
      </c>
      <c r="E59" s="674" t="s">
        <v>195</v>
      </c>
      <c r="F59" s="675" t="s">
        <v>239</v>
      </c>
      <c r="G59" s="731" t="s">
        <v>1274</v>
      </c>
      <c r="H59" s="731"/>
      <c r="I59" s="502" t="s">
        <v>1231</v>
      </c>
      <c r="J59" s="507" t="s">
        <v>343</v>
      </c>
      <c r="K59" s="507" t="s">
        <v>452</v>
      </c>
      <c r="L59" s="547">
        <v>8</v>
      </c>
      <c r="M59" s="547">
        <v>11</v>
      </c>
      <c r="N59" s="443">
        <v>11</v>
      </c>
      <c r="O59" s="547">
        <v>1425000</v>
      </c>
      <c r="P59" s="500">
        <v>0</v>
      </c>
      <c r="Q59" s="500">
        <v>0</v>
      </c>
      <c r="R59" s="500">
        <v>0</v>
      </c>
      <c r="S59" s="677">
        <v>11</v>
      </c>
      <c r="T59" s="683">
        <f t="shared" si="33"/>
        <v>1</v>
      </c>
      <c r="U59" s="516">
        <v>2</v>
      </c>
      <c r="V59" s="677">
        <v>1000000</v>
      </c>
      <c r="W59" s="683">
        <f t="shared" si="36"/>
        <v>0.70175438596491224</v>
      </c>
      <c r="X59" s="677">
        <v>166062.26</v>
      </c>
      <c r="Y59" s="683">
        <f t="shared" si="37"/>
        <v>0.11653491929824562</v>
      </c>
      <c r="Z59" s="677">
        <v>11</v>
      </c>
      <c r="AA59" s="683">
        <f t="shared" si="14"/>
        <v>1</v>
      </c>
      <c r="AB59" s="500">
        <f t="shared" ref="AB59:AB62" si="38">AL59-U59-R59-Q59-P59</f>
        <v>0</v>
      </c>
      <c r="AC59" s="677">
        <v>1425000</v>
      </c>
      <c r="AD59" s="683">
        <f t="shared" si="7"/>
        <v>1</v>
      </c>
      <c r="AE59" s="677">
        <v>322758.5</v>
      </c>
      <c r="AF59" s="683">
        <f t="shared" si="5"/>
        <v>0.22649719298245613</v>
      </c>
      <c r="AG59" s="500"/>
      <c r="AH59" s="500"/>
      <c r="AI59" s="500"/>
      <c r="AJ59" s="500"/>
      <c r="AK59" s="500"/>
      <c r="AL59" s="910">
        <v>2</v>
      </c>
      <c r="AM59" s="683">
        <f t="shared" si="34"/>
        <v>0.25</v>
      </c>
      <c r="AN59" s="683">
        <f t="shared" si="26"/>
        <v>0.18181818181818182</v>
      </c>
      <c r="AO59" s="704">
        <f t="shared" si="30"/>
        <v>0.18181818181818182</v>
      </c>
      <c r="AP59" s="688"/>
    </row>
    <row r="60" spans="1:42" ht="46.5" customHeight="1" x14ac:dyDescent="0.2">
      <c r="A60" s="515">
        <v>12</v>
      </c>
      <c r="B60" s="515" t="s">
        <v>914</v>
      </c>
      <c r="C60" s="515" t="s">
        <v>656</v>
      </c>
      <c r="D60" s="515" t="s">
        <v>711</v>
      </c>
      <c r="E60" s="674" t="s">
        <v>197</v>
      </c>
      <c r="F60" s="675" t="s">
        <v>239</v>
      </c>
      <c r="G60" s="731" t="s">
        <v>927</v>
      </c>
      <c r="H60" s="731"/>
      <c r="I60" s="507" t="s">
        <v>70</v>
      </c>
      <c r="J60" s="507" t="s">
        <v>343</v>
      </c>
      <c r="K60" s="507" t="s">
        <v>928</v>
      </c>
      <c r="L60" s="547">
        <v>4</v>
      </c>
      <c r="M60" s="547">
        <v>5</v>
      </c>
      <c r="N60" s="443">
        <v>5</v>
      </c>
      <c r="O60" s="547">
        <v>1262697</v>
      </c>
      <c r="P60" s="500">
        <v>0</v>
      </c>
      <c r="Q60" s="500">
        <v>0</v>
      </c>
      <c r="R60" s="500">
        <v>0</v>
      </c>
      <c r="S60" s="677">
        <v>6</v>
      </c>
      <c r="T60" s="683">
        <f t="shared" si="33"/>
        <v>1.2</v>
      </c>
      <c r="U60" s="516">
        <v>0</v>
      </c>
      <c r="V60" s="677">
        <v>1337472</v>
      </c>
      <c r="W60" s="683">
        <f t="shared" si="36"/>
        <v>1.0592184823437452</v>
      </c>
      <c r="X60" s="677">
        <v>343342.79</v>
      </c>
      <c r="Y60" s="683">
        <f t="shared" si="37"/>
        <v>0.27191225606776603</v>
      </c>
      <c r="Z60" s="677">
        <v>5</v>
      </c>
      <c r="AA60" s="683">
        <f t="shared" si="14"/>
        <v>1</v>
      </c>
      <c r="AB60" s="500">
        <f t="shared" si="38"/>
        <v>0</v>
      </c>
      <c r="AC60" s="677">
        <v>1262697</v>
      </c>
      <c r="AD60" s="683">
        <f t="shared" si="7"/>
        <v>1</v>
      </c>
      <c r="AE60" s="677">
        <v>676088.56</v>
      </c>
      <c r="AF60" s="683">
        <f t="shared" si="5"/>
        <v>0.53543214246965032</v>
      </c>
      <c r="AG60" s="500"/>
      <c r="AH60" s="500"/>
      <c r="AI60" s="500"/>
      <c r="AJ60" s="500"/>
      <c r="AK60" s="500"/>
      <c r="AL60" s="910">
        <v>0</v>
      </c>
      <c r="AM60" s="683">
        <f t="shared" si="34"/>
        <v>0</v>
      </c>
      <c r="AN60" s="683">
        <f t="shared" si="26"/>
        <v>0</v>
      </c>
      <c r="AO60" s="704">
        <f t="shared" si="30"/>
        <v>0</v>
      </c>
      <c r="AP60" s="688"/>
    </row>
    <row r="61" spans="1:42" ht="63.75" customHeight="1" x14ac:dyDescent="0.2">
      <c r="A61" s="515">
        <v>12</v>
      </c>
      <c r="B61" s="515" t="s">
        <v>914</v>
      </c>
      <c r="C61" s="515" t="s">
        <v>656</v>
      </c>
      <c r="D61" s="515" t="s">
        <v>711</v>
      </c>
      <c r="E61" s="674" t="s">
        <v>198</v>
      </c>
      <c r="F61" s="675" t="s">
        <v>239</v>
      </c>
      <c r="G61" s="731" t="s">
        <v>1217</v>
      </c>
      <c r="H61" s="731"/>
      <c r="I61" s="502" t="s">
        <v>1139</v>
      </c>
      <c r="J61" s="507" t="s">
        <v>343</v>
      </c>
      <c r="K61" s="507" t="s">
        <v>930</v>
      </c>
      <c r="L61" s="547">
        <v>424</v>
      </c>
      <c r="M61" s="547">
        <v>636</v>
      </c>
      <c r="N61" s="443">
        <v>636</v>
      </c>
      <c r="O61" s="547">
        <v>293275</v>
      </c>
      <c r="P61" s="500">
        <v>0</v>
      </c>
      <c r="Q61" s="500">
        <v>314</v>
      </c>
      <c r="R61" s="500">
        <v>348</v>
      </c>
      <c r="S61" s="677">
        <v>636</v>
      </c>
      <c r="T61" s="683">
        <f t="shared" si="33"/>
        <v>1</v>
      </c>
      <c r="U61" s="516">
        <v>99</v>
      </c>
      <c r="V61" s="677">
        <v>314500</v>
      </c>
      <c r="W61" s="683">
        <f t="shared" si="36"/>
        <v>1.072372346773506</v>
      </c>
      <c r="X61" s="677">
        <v>136829.96</v>
      </c>
      <c r="Y61" s="683">
        <f t="shared" si="37"/>
        <v>0.46655855425794901</v>
      </c>
      <c r="Z61" s="677">
        <v>636</v>
      </c>
      <c r="AA61" s="683">
        <f t="shared" si="14"/>
        <v>1</v>
      </c>
      <c r="AB61" s="516">
        <f t="shared" si="38"/>
        <v>184</v>
      </c>
      <c r="AC61" s="677">
        <v>293275</v>
      </c>
      <c r="AD61" s="683">
        <f t="shared" si="7"/>
        <v>1</v>
      </c>
      <c r="AE61" s="677">
        <v>173746.72</v>
      </c>
      <c r="AF61" s="683">
        <f t="shared" si="5"/>
        <v>0.59243617764896428</v>
      </c>
      <c r="AG61" s="500"/>
      <c r="AH61" s="500"/>
      <c r="AI61" s="500"/>
      <c r="AJ61" s="500"/>
      <c r="AK61" s="500"/>
      <c r="AL61" s="910">
        <v>945</v>
      </c>
      <c r="AM61" s="683">
        <f t="shared" si="34"/>
        <v>2.2287735849056602</v>
      </c>
      <c r="AN61" s="683">
        <f t="shared" si="26"/>
        <v>1.4858490566037736</v>
      </c>
      <c r="AO61" s="704">
        <f t="shared" si="30"/>
        <v>1.4858490566037736</v>
      </c>
      <c r="AP61" s="1155"/>
    </row>
    <row r="62" spans="1:42" ht="40.5" customHeight="1" x14ac:dyDescent="0.2">
      <c r="A62" s="515">
        <v>12</v>
      </c>
      <c r="B62" s="515" t="s">
        <v>914</v>
      </c>
      <c r="C62" s="515" t="s">
        <v>656</v>
      </c>
      <c r="D62" s="515" t="s">
        <v>711</v>
      </c>
      <c r="E62" s="674" t="s">
        <v>1166</v>
      </c>
      <c r="F62" s="675" t="s">
        <v>236</v>
      </c>
      <c r="G62" s="731" t="s">
        <v>931</v>
      </c>
      <c r="H62" s="731"/>
      <c r="I62" s="507" t="s">
        <v>65</v>
      </c>
      <c r="J62" s="507" t="s">
        <v>343</v>
      </c>
      <c r="K62" s="507" t="s">
        <v>930</v>
      </c>
      <c r="L62" s="547">
        <f>SUM(L63:L64)</f>
        <v>5327</v>
      </c>
      <c r="M62" s="547">
        <f t="shared" ref="M62:U62" si="39">SUM(M63:M64)</f>
        <v>7848</v>
      </c>
      <c r="N62" s="443">
        <f t="shared" si="39"/>
        <v>9752</v>
      </c>
      <c r="O62" s="547"/>
      <c r="P62" s="443">
        <f t="shared" si="39"/>
        <v>0</v>
      </c>
      <c r="Q62" s="443">
        <f t="shared" si="39"/>
        <v>111</v>
      </c>
      <c r="R62" s="443">
        <f t="shared" si="39"/>
        <v>5115</v>
      </c>
      <c r="S62" s="547"/>
      <c r="T62" s="683">
        <f t="shared" si="33"/>
        <v>0</v>
      </c>
      <c r="U62" s="443">
        <f t="shared" si="39"/>
        <v>2065</v>
      </c>
      <c r="V62" s="547"/>
      <c r="W62" s="683"/>
      <c r="X62" s="547"/>
      <c r="Y62" s="683"/>
      <c r="Z62" s="547"/>
      <c r="AA62" s="683">
        <f t="shared" si="14"/>
        <v>0</v>
      </c>
      <c r="AB62" s="500">
        <f t="shared" si="38"/>
        <v>2310</v>
      </c>
      <c r="AC62" s="547"/>
      <c r="AD62" s="683" t="e">
        <f t="shared" si="7"/>
        <v>#DIV/0!</v>
      </c>
      <c r="AE62" s="547"/>
      <c r="AF62" s="683" t="e">
        <f t="shared" si="5"/>
        <v>#DIV/0!</v>
      </c>
      <c r="AG62" s="500"/>
      <c r="AH62" s="500"/>
      <c r="AI62" s="500"/>
      <c r="AJ62" s="500"/>
      <c r="AK62" s="500"/>
      <c r="AL62" s="910">
        <f>SUM(AL63:AL64)</f>
        <v>9601</v>
      </c>
      <c r="AM62" s="683">
        <f t="shared" si="34"/>
        <v>1.8023277642200113</v>
      </c>
      <c r="AN62" s="683">
        <f t="shared" si="26"/>
        <v>1.223369011213048</v>
      </c>
      <c r="AO62" s="704">
        <f t="shared" si="30"/>
        <v>0.98451599671862178</v>
      </c>
      <c r="AP62" s="688"/>
    </row>
    <row r="63" spans="1:42" ht="58.5" customHeight="1" x14ac:dyDescent="0.2">
      <c r="A63" s="521">
        <v>12</v>
      </c>
      <c r="B63" s="521" t="s">
        <v>914</v>
      </c>
      <c r="C63" s="521" t="s">
        <v>656</v>
      </c>
      <c r="D63" s="521" t="s">
        <v>711</v>
      </c>
      <c r="E63" s="550" t="s">
        <v>191</v>
      </c>
      <c r="F63" s="551" t="s">
        <v>236</v>
      </c>
      <c r="G63" s="550" t="s">
        <v>931</v>
      </c>
      <c r="H63" s="550" t="s">
        <v>1223</v>
      </c>
      <c r="I63" s="543" t="s">
        <v>65</v>
      </c>
      <c r="J63" s="543" t="s">
        <v>343</v>
      </c>
      <c r="K63" s="543" t="s">
        <v>930</v>
      </c>
      <c r="L63" s="445">
        <v>2856</v>
      </c>
      <c r="M63" s="445">
        <v>4284</v>
      </c>
      <c r="N63" s="445">
        <v>5000</v>
      </c>
      <c r="O63" s="445">
        <v>1062500</v>
      </c>
      <c r="P63" s="686">
        <v>0</v>
      </c>
      <c r="Q63" s="686">
        <v>52</v>
      </c>
      <c r="R63" s="445">
        <v>4911</v>
      </c>
      <c r="S63" s="445">
        <v>5000</v>
      </c>
      <c r="T63" s="683">
        <f t="shared" si="33"/>
        <v>1</v>
      </c>
      <c r="U63" s="686">
        <v>1570</v>
      </c>
      <c r="V63" s="686"/>
      <c r="W63" s="683"/>
      <c r="X63" s="686"/>
      <c r="Y63" s="683"/>
      <c r="Z63" s="445">
        <v>5000</v>
      </c>
      <c r="AA63" s="683">
        <f t="shared" si="14"/>
        <v>1</v>
      </c>
      <c r="AB63" s="686">
        <f>AL63-U63-R63-Q63-P63</f>
        <v>1728</v>
      </c>
      <c r="AC63" s="686">
        <v>1062500</v>
      </c>
      <c r="AD63" s="683">
        <f t="shared" si="7"/>
        <v>1</v>
      </c>
      <c r="AE63" s="686">
        <v>714654</v>
      </c>
      <c r="AF63" s="683">
        <f t="shared" si="5"/>
        <v>0.67261552941176472</v>
      </c>
      <c r="AG63" s="686"/>
      <c r="AH63" s="686"/>
      <c r="AI63" s="686"/>
      <c r="AJ63" s="686"/>
      <c r="AK63" s="686"/>
      <c r="AL63" s="911">
        <v>8261</v>
      </c>
      <c r="AM63" s="702">
        <f t="shared" si="34"/>
        <v>2.8925070028011204</v>
      </c>
      <c r="AN63" s="702">
        <f t="shared" si="26"/>
        <v>1.9283380018674137</v>
      </c>
      <c r="AO63" s="702">
        <f t="shared" si="30"/>
        <v>1.6521999999999999</v>
      </c>
      <c r="AP63" s="897"/>
    </row>
    <row r="64" spans="1:42" ht="40.5" customHeight="1" x14ac:dyDescent="0.2">
      <c r="A64" s="521">
        <v>12</v>
      </c>
      <c r="B64" s="521" t="s">
        <v>914</v>
      </c>
      <c r="C64" s="521" t="s">
        <v>656</v>
      </c>
      <c r="D64" s="521" t="s">
        <v>711</v>
      </c>
      <c r="E64" s="550" t="s">
        <v>188</v>
      </c>
      <c r="F64" s="551" t="s">
        <v>236</v>
      </c>
      <c r="G64" s="550" t="s">
        <v>931</v>
      </c>
      <c r="H64" s="550" t="s">
        <v>1223</v>
      </c>
      <c r="I64" s="543" t="s">
        <v>65</v>
      </c>
      <c r="J64" s="543" t="s">
        <v>343</v>
      </c>
      <c r="K64" s="543" t="s">
        <v>930</v>
      </c>
      <c r="L64" s="445">
        <v>2471</v>
      </c>
      <c r="M64" s="445">
        <v>3564</v>
      </c>
      <c r="N64" s="445">
        <v>4752</v>
      </c>
      <c r="O64" s="445"/>
      <c r="P64" s="686">
        <v>0</v>
      </c>
      <c r="Q64" s="686">
        <v>59</v>
      </c>
      <c r="R64" s="445">
        <v>204</v>
      </c>
      <c r="S64" s="445">
        <v>4752</v>
      </c>
      <c r="T64" s="683">
        <f t="shared" si="33"/>
        <v>1</v>
      </c>
      <c r="U64" s="686">
        <v>495</v>
      </c>
      <c r="V64" s="686">
        <v>1909418</v>
      </c>
      <c r="W64" s="683" t="e">
        <f>V64/O64</f>
        <v>#DIV/0!</v>
      </c>
      <c r="X64" s="686">
        <v>3504.55</v>
      </c>
      <c r="Y64" s="683" t="e">
        <f>X64/O64</f>
        <v>#DIV/0!</v>
      </c>
      <c r="Z64" s="445">
        <v>4752</v>
      </c>
      <c r="AA64" s="683">
        <f t="shared" si="14"/>
        <v>1</v>
      </c>
      <c r="AB64" s="686">
        <f>AL64-U64-R64-Q64-P64</f>
        <v>582</v>
      </c>
      <c r="AC64" s="873"/>
      <c r="AD64" s="683" t="e">
        <f t="shared" si="7"/>
        <v>#DIV/0!</v>
      </c>
      <c r="AE64" s="686"/>
      <c r="AF64" s="683" t="e">
        <f t="shared" si="5"/>
        <v>#DIV/0!</v>
      </c>
      <c r="AG64" s="686"/>
      <c r="AH64" s="686"/>
      <c r="AI64" s="686"/>
      <c r="AJ64" s="686"/>
      <c r="AK64" s="686"/>
      <c r="AL64" s="911">
        <v>1340</v>
      </c>
      <c r="AM64" s="702">
        <f t="shared" si="34"/>
        <v>0.54229057061918251</v>
      </c>
      <c r="AN64" s="702">
        <f t="shared" si="26"/>
        <v>0.37598204264870932</v>
      </c>
      <c r="AO64" s="702">
        <f t="shared" si="30"/>
        <v>0.28198653198653201</v>
      </c>
      <c r="AP64" s="688"/>
    </row>
    <row r="65" spans="1:42" ht="40.5" customHeight="1" x14ac:dyDescent="0.2">
      <c r="A65" s="515">
        <v>12</v>
      </c>
      <c r="B65" s="515" t="s">
        <v>914</v>
      </c>
      <c r="C65" s="515" t="s">
        <v>656</v>
      </c>
      <c r="D65" s="515" t="s">
        <v>711</v>
      </c>
      <c r="E65" s="674" t="s">
        <v>1165</v>
      </c>
      <c r="F65" s="675" t="s">
        <v>236</v>
      </c>
      <c r="G65" s="731" t="s">
        <v>1217</v>
      </c>
      <c r="H65" s="731"/>
      <c r="I65" s="507" t="s">
        <v>1139</v>
      </c>
      <c r="J65" s="507" t="s">
        <v>343</v>
      </c>
      <c r="K65" s="507" t="s">
        <v>930</v>
      </c>
      <c r="L65" s="547">
        <f>SUM(L66:L67)</f>
        <v>10106</v>
      </c>
      <c r="M65" s="547">
        <f t="shared" ref="M65:AK65" si="40">SUM(M66:M67)</f>
        <v>14482</v>
      </c>
      <c r="N65" s="443">
        <f>N61+N66+N67</f>
        <v>17484</v>
      </c>
      <c r="O65" s="547"/>
      <c r="P65" s="443">
        <f t="shared" si="40"/>
        <v>0</v>
      </c>
      <c r="Q65" s="443">
        <f t="shared" si="40"/>
        <v>940</v>
      </c>
      <c r="R65" s="443">
        <f t="shared" si="40"/>
        <v>3853</v>
      </c>
      <c r="S65" s="547"/>
      <c r="T65" s="683">
        <f t="shared" si="33"/>
        <v>0</v>
      </c>
      <c r="U65" s="443">
        <f t="shared" si="40"/>
        <v>4732</v>
      </c>
      <c r="V65" s="547"/>
      <c r="W65" s="683"/>
      <c r="X65" s="547"/>
      <c r="Y65" s="683"/>
      <c r="Z65" s="547"/>
      <c r="AA65" s="683">
        <f t="shared" si="14"/>
        <v>0</v>
      </c>
      <c r="AB65" s="443">
        <f t="shared" si="40"/>
        <v>1923</v>
      </c>
      <c r="AC65" s="547"/>
      <c r="AD65" s="683" t="e">
        <f t="shared" si="7"/>
        <v>#DIV/0!</v>
      </c>
      <c r="AE65" s="547"/>
      <c r="AF65" s="683" t="e">
        <f t="shared" si="5"/>
        <v>#DIV/0!</v>
      </c>
      <c r="AG65" s="499">
        <f t="shared" si="40"/>
        <v>0</v>
      </c>
      <c r="AH65" s="499">
        <f t="shared" si="40"/>
        <v>0</v>
      </c>
      <c r="AI65" s="499">
        <f t="shared" si="40"/>
        <v>0</v>
      </c>
      <c r="AJ65" s="499">
        <f t="shared" si="40"/>
        <v>0</v>
      </c>
      <c r="AK65" s="499">
        <f t="shared" si="40"/>
        <v>0</v>
      </c>
      <c r="AL65" s="910">
        <f>SUM(AL66:AL67)</f>
        <v>11448</v>
      </c>
      <c r="AM65" s="683">
        <f t="shared" si="34"/>
        <v>1.1327924005541263</v>
      </c>
      <c r="AN65" s="683">
        <f t="shared" si="26"/>
        <v>0.79049854992404367</v>
      </c>
      <c r="AO65" s="704">
        <f t="shared" si="30"/>
        <v>0.6547700754975978</v>
      </c>
      <c r="AP65" s="688"/>
    </row>
    <row r="66" spans="1:42" s="732" customFormat="1" ht="40.5" customHeight="1" x14ac:dyDescent="0.2">
      <c r="A66" s="521">
        <v>12</v>
      </c>
      <c r="B66" s="521" t="s">
        <v>914</v>
      </c>
      <c r="C66" s="521" t="s">
        <v>656</v>
      </c>
      <c r="D66" s="521" t="s">
        <v>711</v>
      </c>
      <c r="E66" s="550" t="s">
        <v>188</v>
      </c>
      <c r="F66" s="551" t="s">
        <v>236</v>
      </c>
      <c r="G66" s="550" t="s">
        <v>1217</v>
      </c>
      <c r="H66" s="550" t="s">
        <v>1223</v>
      </c>
      <c r="I66" s="543" t="s">
        <v>1139</v>
      </c>
      <c r="J66" s="543" t="s">
        <v>343</v>
      </c>
      <c r="K66" s="543" t="s">
        <v>930</v>
      </c>
      <c r="L66" s="445">
        <v>8906</v>
      </c>
      <c r="M66" s="445">
        <v>12782</v>
      </c>
      <c r="N66" s="445">
        <v>14748</v>
      </c>
      <c r="O66" s="445">
        <v>10894513</v>
      </c>
      <c r="P66" s="686">
        <v>0</v>
      </c>
      <c r="Q66" s="686">
        <v>557</v>
      </c>
      <c r="R66" s="445">
        <v>3493</v>
      </c>
      <c r="S66" s="445">
        <v>14784</v>
      </c>
      <c r="T66" s="683">
        <f t="shared" si="33"/>
        <v>1.0024410089503661</v>
      </c>
      <c r="U66" s="686">
        <v>4431</v>
      </c>
      <c r="V66" s="686">
        <v>10894513.199999999</v>
      </c>
      <c r="W66" s="683">
        <f>V66/O66</f>
        <v>1.000000018357865</v>
      </c>
      <c r="X66" s="686">
        <v>1918594.92</v>
      </c>
      <c r="Y66" s="683">
        <f>X66/O66</f>
        <v>0.17610653362844211</v>
      </c>
      <c r="Z66" s="445">
        <v>14784</v>
      </c>
      <c r="AA66" s="683">
        <f t="shared" si="14"/>
        <v>1.0024410089503661</v>
      </c>
      <c r="AB66" s="686">
        <f>AL66-U66-R66-Q66-P66</f>
        <v>1582</v>
      </c>
      <c r="AC66" s="686">
        <v>10894513.199999999</v>
      </c>
      <c r="AD66" s="683">
        <f t="shared" si="7"/>
        <v>1.000000018357865</v>
      </c>
      <c r="AE66" s="686">
        <v>2469641.7999999998</v>
      </c>
      <c r="AF66" s="683">
        <f t="shared" si="5"/>
        <v>0.22668675506651834</v>
      </c>
      <c r="AG66" s="686"/>
      <c r="AH66" s="686"/>
      <c r="AI66" s="686"/>
      <c r="AJ66" s="686"/>
      <c r="AK66" s="686"/>
      <c r="AL66" s="911">
        <v>10063</v>
      </c>
      <c r="AM66" s="702">
        <f t="shared" si="34"/>
        <v>1.1299124185942062</v>
      </c>
      <c r="AN66" s="702">
        <f t="shared" si="26"/>
        <v>0.7872789860741668</v>
      </c>
      <c r="AO66" s="702">
        <f t="shared" si="30"/>
        <v>0.68232980743151617</v>
      </c>
      <c r="AP66" s="688"/>
    </row>
    <row r="67" spans="1:42" s="732" customFormat="1" ht="40.5" customHeight="1" x14ac:dyDescent="0.2">
      <c r="A67" s="521">
        <v>12</v>
      </c>
      <c r="B67" s="521" t="s">
        <v>914</v>
      </c>
      <c r="C67" s="521" t="s">
        <v>656</v>
      </c>
      <c r="D67" s="521" t="s">
        <v>711</v>
      </c>
      <c r="E67" s="550" t="s">
        <v>189</v>
      </c>
      <c r="F67" s="551" t="s">
        <v>236</v>
      </c>
      <c r="G67" s="550" t="s">
        <v>1217</v>
      </c>
      <c r="H67" s="550" t="s">
        <v>1223</v>
      </c>
      <c r="I67" s="543" t="s">
        <v>1139</v>
      </c>
      <c r="J67" s="543" t="s">
        <v>343</v>
      </c>
      <c r="K67" s="543" t="s">
        <v>930</v>
      </c>
      <c r="L67" s="445">
        <v>1200</v>
      </c>
      <c r="M67" s="445">
        <v>1700</v>
      </c>
      <c r="N67" s="445">
        <v>2100</v>
      </c>
      <c r="O67" s="445">
        <v>3156863</v>
      </c>
      <c r="P67" s="686">
        <v>0</v>
      </c>
      <c r="Q67" s="686">
        <v>383</v>
      </c>
      <c r="R67" s="445">
        <v>360</v>
      </c>
      <c r="S67" s="445">
        <v>2100</v>
      </c>
      <c r="T67" s="683">
        <f t="shared" si="33"/>
        <v>1</v>
      </c>
      <c r="U67" s="686">
        <v>301</v>
      </c>
      <c r="V67" s="686">
        <v>3156863</v>
      </c>
      <c r="W67" s="683">
        <f>V67/O67</f>
        <v>1</v>
      </c>
      <c r="X67" s="686">
        <v>1254168.29</v>
      </c>
      <c r="Y67" s="683">
        <f>X67/O67</f>
        <v>0.39728309084049579</v>
      </c>
      <c r="Z67" s="445">
        <v>2100</v>
      </c>
      <c r="AA67" s="683">
        <f t="shared" si="14"/>
        <v>1</v>
      </c>
      <c r="AB67" s="686">
        <f>AL67-U67-R67-Q67-P67</f>
        <v>341</v>
      </c>
      <c r="AC67" s="686">
        <v>3156863</v>
      </c>
      <c r="AD67" s="683">
        <f t="shared" si="7"/>
        <v>1</v>
      </c>
      <c r="AE67" s="686">
        <v>1512729.33</v>
      </c>
      <c r="AF67" s="683">
        <f t="shared" si="5"/>
        <v>0.47918751304697105</v>
      </c>
      <c r="AG67" s="686"/>
      <c r="AH67" s="686"/>
      <c r="AI67" s="686"/>
      <c r="AJ67" s="686"/>
      <c r="AK67" s="686"/>
      <c r="AL67" s="911">
        <v>1385</v>
      </c>
      <c r="AM67" s="702">
        <f t="shared" si="34"/>
        <v>1.1541666666666666</v>
      </c>
      <c r="AN67" s="702">
        <f t="shared" si="26"/>
        <v>0.81470588235294117</v>
      </c>
      <c r="AO67" s="702">
        <f t="shared" si="30"/>
        <v>0.65952380952380951</v>
      </c>
      <c r="AP67" s="688"/>
    </row>
    <row r="68" spans="1:42" ht="69.75" customHeight="1" x14ac:dyDescent="0.2">
      <c r="A68" s="515">
        <v>12</v>
      </c>
      <c r="B68" s="515" t="s">
        <v>914</v>
      </c>
      <c r="C68" s="515" t="s">
        <v>656</v>
      </c>
      <c r="D68" s="515" t="s">
        <v>711</v>
      </c>
      <c r="E68" s="674" t="s">
        <v>190</v>
      </c>
      <c r="F68" s="675" t="s">
        <v>236</v>
      </c>
      <c r="G68" s="832" t="s">
        <v>1218</v>
      </c>
      <c r="H68" s="832"/>
      <c r="I68" s="507" t="s">
        <v>66</v>
      </c>
      <c r="J68" s="498" t="s">
        <v>343</v>
      </c>
      <c r="K68" s="507" t="s">
        <v>932</v>
      </c>
      <c r="L68" s="547">
        <v>25</v>
      </c>
      <c r="M68" s="547">
        <v>38</v>
      </c>
      <c r="N68" s="443">
        <v>51</v>
      </c>
      <c r="O68" s="547">
        <v>3361750</v>
      </c>
      <c r="P68" s="703">
        <v>0</v>
      </c>
      <c r="Q68" s="443">
        <v>0</v>
      </c>
      <c r="R68" s="443">
        <v>0</v>
      </c>
      <c r="S68" s="547">
        <v>51</v>
      </c>
      <c r="T68" s="683">
        <f t="shared" si="33"/>
        <v>1</v>
      </c>
      <c r="U68" s="443">
        <v>10</v>
      </c>
      <c r="V68" s="547">
        <v>3786750</v>
      </c>
      <c r="W68" s="683">
        <f>V68/O68</f>
        <v>1.1264222503160557</v>
      </c>
      <c r="X68" s="547">
        <v>825845.29</v>
      </c>
      <c r="Y68" s="683">
        <f>X68/O68</f>
        <v>0.24565934111697776</v>
      </c>
      <c r="Z68" s="547">
        <v>51</v>
      </c>
      <c r="AA68" s="683">
        <f t="shared" si="14"/>
        <v>1</v>
      </c>
      <c r="AB68" s="703">
        <f>AL68-U68-R68-Q68-P68</f>
        <v>20</v>
      </c>
      <c r="AC68" s="547">
        <v>3786750</v>
      </c>
      <c r="AD68" s="921">
        <f t="shared" si="7"/>
        <v>1.1264222503160557</v>
      </c>
      <c r="AE68" s="547">
        <v>1143584.29</v>
      </c>
      <c r="AF68" s="683">
        <f t="shared" si="5"/>
        <v>0.34017529263032648</v>
      </c>
      <c r="AG68" s="703"/>
      <c r="AH68" s="703"/>
      <c r="AI68" s="703"/>
      <c r="AJ68" s="703"/>
      <c r="AK68" s="703"/>
      <c r="AL68" s="910">
        <v>30</v>
      </c>
      <c r="AM68" s="683">
        <f t="shared" si="34"/>
        <v>1.2</v>
      </c>
      <c r="AN68" s="683">
        <f t="shared" si="26"/>
        <v>0.78947368421052633</v>
      </c>
      <c r="AO68" s="704">
        <f t="shared" si="30"/>
        <v>0.58823529411764708</v>
      </c>
      <c r="AP68" s="688" t="s">
        <v>1342</v>
      </c>
    </row>
    <row r="69" spans="1:42" ht="68.25" customHeight="1" thickBot="1" x14ac:dyDescent="0.25">
      <c r="A69" s="518">
        <v>12</v>
      </c>
      <c r="B69" s="518" t="s">
        <v>914</v>
      </c>
      <c r="C69" s="518" t="s">
        <v>656</v>
      </c>
      <c r="D69" s="518" t="s">
        <v>711</v>
      </c>
      <c r="E69" s="733" t="s">
        <v>191</v>
      </c>
      <c r="F69" s="734" t="s">
        <v>236</v>
      </c>
      <c r="G69" s="735" t="s">
        <v>933</v>
      </c>
      <c r="H69" s="735"/>
      <c r="I69" s="511" t="s">
        <v>230</v>
      </c>
      <c r="J69" s="726" t="s">
        <v>343</v>
      </c>
      <c r="K69" s="511" t="s">
        <v>452</v>
      </c>
      <c r="L69" s="578">
        <v>40</v>
      </c>
      <c r="M69" s="578">
        <v>60</v>
      </c>
      <c r="N69" s="536">
        <v>68</v>
      </c>
      <c r="O69" s="578">
        <v>2008988</v>
      </c>
      <c r="P69" s="727">
        <v>0</v>
      </c>
      <c r="Q69" s="727">
        <v>0</v>
      </c>
      <c r="R69" s="727">
        <v>0</v>
      </c>
      <c r="S69" s="578">
        <v>18</v>
      </c>
      <c r="T69" s="714">
        <f t="shared" si="33"/>
        <v>0.26470588235294118</v>
      </c>
      <c r="U69" s="536">
        <v>27</v>
      </c>
      <c r="V69" s="578">
        <v>1670362.86</v>
      </c>
      <c r="W69" s="714">
        <f>V69/O69</f>
        <v>0.8314449165450466</v>
      </c>
      <c r="X69" s="578">
        <v>833182.7</v>
      </c>
      <c r="Y69" s="714">
        <f>X69/O69</f>
        <v>0.41472756432591928</v>
      </c>
      <c r="Z69" s="578">
        <v>28</v>
      </c>
      <c r="AA69" s="714">
        <f t="shared" si="14"/>
        <v>0.41176470588235292</v>
      </c>
      <c r="AB69" s="727">
        <f>AL69-U69-R69-Q69-P69</f>
        <v>0</v>
      </c>
      <c r="AC69" s="578">
        <v>856609.3</v>
      </c>
      <c r="AD69" s="714">
        <f t="shared" si="7"/>
        <v>0.42638846025959343</v>
      </c>
      <c r="AE69" s="578">
        <v>549053.89</v>
      </c>
      <c r="AF69" s="714">
        <f t="shared" si="5"/>
        <v>0.27329874046037111</v>
      </c>
      <c r="AG69" s="727"/>
      <c r="AH69" s="727"/>
      <c r="AI69" s="727"/>
      <c r="AJ69" s="727"/>
      <c r="AK69" s="727"/>
      <c r="AL69" s="536">
        <v>27</v>
      </c>
      <c r="AM69" s="714">
        <f t="shared" si="34"/>
        <v>0.67500000000000004</v>
      </c>
      <c r="AN69" s="714">
        <f t="shared" si="26"/>
        <v>0.45</v>
      </c>
      <c r="AO69" s="715">
        <f t="shared" si="30"/>
        <v>0.39705882352941174</v>
      </c>
      <c r="AP69" s="877"/>
    </row>
    <row r="71" spans="1:42" x14ac:dyDescent="0.2">
      <c r="A71" s="74" t="s">
        <v>1306</v>
      </c>
    </row>
    <row r="72" spans="1:42" x14ac:dyDescent="0.2">
      <c r="A72" s="42" t="s">
        <v>1307</v>
      </c>
    </row>
  </sheetData>
  <autoFilter ref="A4:AP72" xr:uid="{00000000-0009-0000-0000-000007000000}"/>
  <mergeCells count="8">
    <mergeCell ref="A1:AO1"/>
    <mergeCell ref="AP1:AP4"/>
    <mergeCell ref="A2:AO2"/>
    <mergeCell ref="S3:Y3"/>
    <mergeCell ref="R3:R4"/>
    <mergeCell ref="Q3:Q4"/>
    <mergeCell ref="P3:P4"/>
    <mergeCell ref="Z3:AO3"/>
  </mergeCells>
  <pageMargins left="0.7" right="0.7" top="0.75" bottom="0.75" header="0.3" footer="0.3"/>
  <pageSetup paperSize="9" orientation="portrait" r:id="rId1"/>
  <customProperties>
    <customPr name="EpmWorksheetKeyString_GUID" r:id="rId2"/>
  </customProperties>
  <ignoredErrors>
    <ignoredError sqref="AF6" evalError="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BA1113"/>
  <sheetViews>
    <sheetView tabSelected="1" zoomScale="90" zoomScaleNormal="90" workbookViewId="0">
      <pane ySplit="4" topLeftCell="A33" activePane="bottomLeft" state="frozen"/>
      <selection activeCell="E1" sqref="E1"/>
      <selection pane="bottomLeft" activeCell="I82" sqref="I82"/>
    </sheetView>
  </sheetViews>
  <sheetFormatPr defaultColWidth="17.28515625" defaultRowHeight="15.75" customHeight="1" x14ac:dyDescent="0.2"/>
  <cols>
    <col min="1" max="1" width="4.140625" style="324" customWidth="1"/>
    <col min="2" max="2" width="11.85546875" style="325" customWidth="1"/>
    <col min="3" max="3" width="5.5703125" style="326" customWidth="1"/>
    <col min="4" max="4" width="5.5703125" style="327" customWidth="1"/>
    <col min="5" max="5" width="6.28515625" style="329" customWidth="1"/>
    <col min="6" max="6" width="9.7109375" style="326" customWidth="1"/>
    <col min="7" max="8" width="6.85546875" style="328" customWidth="1"/>
    <col min="9" max="9" width="25.7109375" style="326" customWidth="1"/>
    <col min="10" max="10" width="14" style="326" customWidth="1"/>
    <col min="11" max="11" width="9.28515625" style="326" customWidth="1"/>
    <col min="12" max="12" width="9.5703125" style="311" customWidth="1"/>
    <col min="13" max="13" width="10.28515625" style="311" customWidth="1"/>
    <col min="14" max="14" width="10.7109375" style="311" hidden="1" customWidth="1"/>
    <col min="15" max="15" width="11.28515625" style="311" customWidth="1"/>
    <col min="16" max="16" width="11.85546875" style="311" hidden="1" customWidth="1"/>
    <col min="17" max="17" width="11.85546875" style="311" customWidth="1"/>
    <col min="18" max="18" width="11.5703125" style="311" hidden="1" customWidth="1"/>
    <col min="19" max="19" width="12.28515625" style="311" customWidth="1"/>
    <col min="20" max="20" width="8.42578125" style="330" hidden="1" customWidth="1"/>
    <col min="21" max="21" width="37" style="331" hidden="1" customWidth="1"/>
    <col min="22" max="22" width="11.28515625" style="311" hidden="1" customWidth="1"/>
    <col min="23" max="23" width="11.85546875" style="311" customWidth="1"/>
    <col min="24" max="24" width="11.7109375" style="330" hidden="1" customWidth="1"/>
    <col min="25" max="25" width="12.42578125" style="311" customWidth="1"/>
    <col min="26" max="26" width="13.28515625" style="311" customWidth="1"/>
    <col min="27" max="28" width="11.85546875" style="330" customWidth="1"/>
    <col min="29" max="29" width="46.140625" style="955" customWidth="1"/>
    <col min="30" max="31" width="11.85546875" style="311" hidden="1" customWidth="1"/>
    <col min="32" max="32" width="11.85546875" style="330" hidden="1" customWidth="1"/>
    <col min="33" max="33" width="18.7109375" style="330" hidden="1" customWidth="1"/>
    <col min="34" max="35" width="11.85546875" style="311" hidden="1" customWidth="1"/>
    <col min="36" max="36" width="11.85546875" style="330" hidden="1" customWidth="1"/>
    <col min="37" max="37" width="18.7109375" style="330" hidden="1" customWidth="1"/>
    <col min="38" max="39" width="11.85546875" style="311" hidden="1" customWidth="1"/>
    <col min="40" max="40" width="11.85546875" style="330" hidden="1" customWidth="1"/>
    <col min="41" max="41" width="16.28515625" style="330" hidden="1" customWidth="1"/>
    <col min="42" max="43" width="11.85546875" style="311" hidden="1" customWidth="1"/>
    <col min="44" max="44" width="11.85546875" style="330" hidden="1" customWidth="1"/>
    <col min="45" max="45" width="20" style="330" hidden="1" customWidth="1"/>
    <col min="46" max="47" width="11.85546875" style="311" hidden="1" customWidth="1"/>
    <col min="48" max="48" width="11.85546875" style="330" hidden="1" customWidth="1"/>
    <col min="49" max="49" width="6.7109375" style="311" hidden="1" customWidth="1"/>
    <col min="50" max="50" width="12.42578125" style="311" hidden="1" customWidth="1"/>
    <col min="51" max="51" width="14.85546875" style="311" hidden="1" customWidth="1"/>
    <col min="52" max="52" width="12.5703125" style="311" hidden="1" customWidth="1"/>
    <col min="53" max="53" width="15.5703125" style="311" hidden="1" customWidth="1"/>
    <col min="54" max="16384" width="17.28515625" style="319"/>
  </cols>
  <sheetData>
    <row r="1" spans="1:53" s="333" customFormat="1" ht="15.75" customHeight="1" x14ac:dyDescent="0.3">
      <c r="A1" s="353" t="s">
        <v>488</v>
      </c>
      <c r="B1" s="351"/>
      <c r="C1" s="351"/>
      <c r="D1" s="434"/>
      <c r="E1" s="351"/>
      <c r="F1" s="351"/>
      <c r="G1" s="351"/>
      <c r="H1" s="351"/>
      <c r="I1" s="469"/>
      <c r="J1" s="351"/>
      <c r="K1" s="351"/>
      <c r="L1" s="351"/>
      <c r="M1" s="352"/>
      <c r="N1" s="342"/>
      <c r="O1" s="343"/>
      <c r="P1" s="343"/>
      <c r="Q1" s="343"/>
      <c r="R1" s="343"/>
      <c r="S1" s="343"/>
      <c r="T1" s="343"/>
      <c r="U1" s="343"/>
      <c r="V1" s="343"/>
      <c r="W1" s="343"/>
      <c r="X1" s="343"/>
      <c r="Y1" s="343"/>
      <c r="Z1" s="343"/>
      <c r="AA1" s="343"/>
      <c r="AB1" s="343"/>
      <c r="AC1" s="950"/>
      <c r="AD1" s="343"/>
      <c r="AE1" s="343"/>
      <c r="AF1" s="343"/>
      <c r="AG1" s="343"/>
      <c r="AH1" s="343"/>
      <c r="AI1" s="343"/>
      <c r="AJ1" s="343"/>
      <c r="AK1" s="343"/>
      <c r="AL1" s="343"/>
      <c r="AM1" s="343"/>
      <c r="AN1" s="343"/>
      <c r="AO1" s="343"/>
      <c r="AP1" s="343"/>
      <c r="AQ1" s="343"/>
      <c r="AR1" s="343"/>
      <c r="AS1" s="343"/>
      <c r="AT1" s="343"/>
      <c r="AU1" s="343"/>
      <c r="AV1" s="343"/>
      <c r="AW1" s="343"/>
      <c r="AX1" s="343"/>
      <c r="AY1" s="343"/>
      <c r="AZ1" s="343"/>
      <c r="BA1" s="343"/>
    </row>
    <row r="2" spans="1:53" s="334" customFormat="1" ht="20.25" customHeight="1" x14ac:dyDescent="0.3">
      <c r="A2" s="354" t="s">
        <v>489</v>
      </c>
      <c r="B2" s="349"/>
      <c r="C2" s="349"/>
      <c r="D2" s="435"/>
      <c r="E2" s="349"/>
      <c r="F2" s="349"/>
      <c r="G2" s="349"/>
      <c r="H2" s="349"/>
      <c r="I2" s="470"/>
      <c r="J2" s="349"/>
      <c r="K2" s="349"/>
      <c r="L2" s="349"/>
      <c r="M2" s="350"/>
      <c r="N2" s="344"/>
      <c r="O2" s="345"/>
      <c r="P2" s="345"/>
      <c r="Q2" s="345"/>
      <c r="R2" s="345"/>
      <c r="S2" s="345"/>
      <c r="T2" s="345"/>
      <c r="U2" s="345"/>
      <c r="V2" s="345"/>
      <c r="W2" s="345"/>
      <c r="X2" s="345"/>
      <c r="Y2" s="345"/>
      <c r="Z2" s="345"/>
      <c r="AA2" s="345"/>
      <c r="AB2" s="345"/>
      <c r="AC2" s="951"/>
      <c r="AD2" s="345"/>
      <c r="AE2" s="345"/>
      <c r="AF2" s="345"/>
      <c r="AG2" s="345"/>
      <c r="AH2" s="345"/>
      <c r="AI2" s="345"/>
      <c r="AJ2" s="345"/>
      <c r="AK2" s="345"/>
      <c r="AL2" s="345"/>
      <c r="AM2" s="345"/>
      <c r="AN2" s="345"/>
      <c r="AO2" s="345"/>
      <c r="AP2" s="345"/>
      <c r="AQ2" s="345"/>
      <c r="AR2" s="345"/>
      <c r="AS2" s="345"/>
      <c r="AT2" s="345"/>
      <c r="AU2" s="345"/>
      <c r="AV2" s="345"/>
      <c r="AW2" s="345"/>
      <c r="AX2" s="345"/>
      <c r="AY2" s="345"/>
      <c r="AZ2" s="345"/>
      <c r="BA2" s="345"/>
    </row>
    <row r="3" spans="1:53" s="320" customFormat="1" ht="20.25" customHeight="1" x14ac:dyDescent="0.2">
      <c r="A3" s="1421" t="s">
        <v>657</v>
      </c>
      <c r="B3" s="1427" t="s">
        <v>338</v>
      </c>
      <c r="C3" s="1421" t="s">
        <v>0</v>
      </c>
      <c r="D3" s="1428" t="s">
        <v>673</v>
      </c>
      <c r="E3" s="1431" t="s">
        <v>805</v>
      </c>
      <c r="F3" s="1421" t="s">
        <v>1055</v>
      </c>
      <c r="G3" s="1429" t="s">
        <v>1056</v>
      </c>
      <c r="H3" s="1433" t="s">
        <v>1254</v>
      </c>
      <c r="I3" s="1421" t="s">
        <v>716</v>
      </c>
      <c r="J3" s="1421" t="s">
        <v>340</v>
      </c>
      <c r="K3" s="1420" t="s">
        <v>721</v>
      </c>
      <c r="L3" s="1424" t="s">
        <v>1057</v>
      </c>
      <c r="M3" s="1424" t="s">
        <v>76</v>
      </c>
      <c r="N3" s="1426">
        <v>2014</v>
      </c>
      <c r="O3" s="1426"/>
      <c r="P3" s="1426">
        <v>2015</v>
      </c>
      <c r="Q3" s="1426"/>
      <c r="R3" s="1416">
        <v>2016</v>
      </c>
      <c r="S3" s="1417"/>
      <c r="T3" s="1417"/>
      <c r="U3" s="1418"/>
      <c r="V3" s="1416">
        <v>2017</v>
      </c>
      <c r="W3" s="1417"/>
      <c r="X3" s="1417"/>
      <c r="Y3" s="1416">
        <v>2018</v>
      </c>
      <c r="Z3" s="1417"/>
      <c r="AA3" s="1417"/>
      <c r="AB3" s="1417"/>
      <c r="AC3" s="1418"/>
      <c r="AD3" s="1416">
        <v>2019</v>
      </c>
      <c r="AE3" s="1417"/>
      <c r="AF3" s="1417"/>
      <c r="AG3" s="1418"/>
      <c r="AH3" s="1416">
        <v>2020</v>
      </c>
      <c r="AI3" s="1417"/>
      <c r="AJ3" s="1417"/>
      <c r="AK3" s="1418"/>
      <c r="AL3" s="1416">
        <v>2021</v>
      </c>
      <c r="AM3" s="1417"/>
      <c r="AN3" s="1417"/>
      <c r="AO3" s="1418"/>
      <c r="AP3" s="1416">
        <v>2022</v>
      </c>
      <c r="AQ3" s="1417"/>
      <c r="AR3" s="1417"/>
      <c r="AS3" s="1418"/>
      <c r="AT3" s="1416">
        <v>2023</v>
      </c>
      <c r="AU3" s="1417"/>
      <c r="AV3" s="1417"/>
      <c r="AW3" s="1418"/>
      <c r="AX3" s="1422" t="s">
        <v>1061</v>
      </c>
      <c r="AY3" s="1419" t="s">
        <v>1058</v>
      </c>
      <c r="AZ3" s="1419"/>
      <c r="BA3" s="1419"/>
    </row>
    <row r="4" spans="1:53" s="320" customFormat="1" ht="45.75" customHeight="1" x14ac:dyDescent="0.2">
      <c r="A4" s="1426"/>
      <c r="B4" s="1419"/>
      <c r="C4" s="1426"/>
      <c r="D4" s="1427"/>
      <c r="E4" s="1432"/>
      <c r="F4" s="1426"/>
      <c r="G4" s="1430"/>
      <c r="H4" s="1429"/>
      <c r="I4" s="1426"/>
      <c r="J4" s="1426"/>
      <c r="K4" s="1421"/>
      <c r="L4" s="1425"/>
      <c r="M4" s="1425"/>
      <c r="N4" s="751" t="s">
        <v>491</v>
      </c>
      <c r="O4" s="316" t="s">
        <v>492</v>
      </c>
      <c r="P4" s="751" t="s">
        <v>491</v>
      </c>
      <c r="Q4" s="316" t="s">
        <v>492</v>
      </c>
      <c r="R4" s="751" t="s">
        <v>491</v>
      </c>
      <c r="S4" s="316" t="s">
        <v>492</v>
      </c>
      <c r="T4" s="317" t="s">
        <v>1059</v>
      </c>
      <c r="U4" s="317" t="s">
        <v>1060</v>
      </c>
      <c r="V4" s="316" t="s">
        <v>491</v>
      </c>
      <c r="W4" s="316" t="s">
        <v>492</v>
      </c>
      <c r="X4" s="317" t="s">
        <v>1059</v>
      </c>
      <c r="Y4" s="787" t="s">
        <v>491</v>
      </c>
      <c r="Z4" s="316" t="s">
        <v>492</v>
      </c>
      <c r="AA4" s="317" t="s">
        <v>1059</v>
      </c>
      <c r="AB4" s="317" t="s">
        <v>1062</v>
      </c>
      <c r="AC4" s="317" t="s">
        <v>1406</v>
      </c>
      <c r="AD4" s="316" t="s">
        <v>491</v>
      </c>
      <c r="AE4" s="316" t="s">
        <v>492</v>
      </c>
      <c r="AF4" s="317" t="s">
        <v>1062</v>
      </c>
      <c r="AG4" s="317" t="s">
        <v>1060</v>
      </c>
      <c r="AH4" s="316" t="s">
        <v>491</v>
      </c>
      <c r="AI4" s="316" t="s">
        <v>492</v>
      </c>
      <c r="AJ4" s="317" t="s">
        <v>1062</v>
      </c>
      <c r="AK4" s="317" t="s">
        <v>1060</v>
      </c>
      <c r="AL4" s="316" t="s">
        <v>491</v>
      </c>
      <c r="AM4" s="316" t="s">
        <v>492</v>
      </c>
      <c r="AN4" s="317" t="s">
        <v>1062</v>
      </c>
      <c r="AO4" s="317" t="s">
        <v>1060</v>
      </c>
      <c r="AP4" s="316" t="s">
        <v>491</v>
      </c>
      <c r="AQ4" s="316" t="s">
        <v>492</v>
      </c>
      <c r="AR4" s="317" t="s">
        <v>1062</v>
      </c>
      <c r="AS4" s="318" t="s">
        <v>1060</v>
      </c>
      <c r="AT4" s="316" t="s">
        <v>491</v>
      </c>
      <c r="AU4" s="316" t="s">
        <v>492</v>
      </c>
      <c r="AV4" s="317" t="s">
        <v>1062</v>
      </c>
      <c r="AW4" s="318" t="s">
        <v>1060</v>
      </c>
      <c r="AX4" s="1423"/>
      <c r="AY4" s="754" t="s">
        <v>1128</v>
      </c>
      <c r="AZ4" s="754" t="s">
        <v>1063</v>
      </c>
      <c r="BA4" s="754" t="s">
        <v>1064</v>
      </c>
    </row>
    <row r="5" spans="1:53" ht="42.6" customHeight="1" x14ac:dyDescent="0.2">
      <c r="A5" s="1389">
        <v>1</v>
      </c>
      <c r="B5" s="1390" t="s">
        <v>800</v>
      </c>
      <c r="C5" s="1387" t="s">
        <v>2</v>
      </c>
      <c r="D5" s="742" t="s">
        <v>233</v>
      </c>
      <c r="E5" s="743" t="s">
        <v>713</v>
      </c>
      <c r="F5" s="285" t="s">
        <v>1065</v>
      </c>
      <c r="G5" s="314">
        <v>18</v>
      </c>
      <c r="H5" s="314"/>
      <c r="I5" s="286" t="s">
        <v>1066</v>
      </c>
      <c r="J5" s="285" t="s">
        <v>370</v>
      </c>
      <c r="K5" s="285" t="s">
        <v>343</v>
      </c>
      <c r="L5" s="556">
        <v>90023859</v>
      </c>
      <c r="M5" s="556">
        <v>226988484</v>
      </c>
      <c r="N5" s="556">
        <v>0</v>
      </c>
      <c r="O5" s="287">
        <v>0</v>
      </c>
      <c r="P5" s="556">
        <v>1514588.21</v>
      </c>
      <c r="Q5" s="287">
        <f>P5</f>
        <v>1514588.21</v>
      </c>
      <c r="R5" s="556">
        <f>S5-Q5</f>
        <v>11349628.52</v>
      </c>
      <c r="S5" s="287">
        <v>12864216.73</v>
      </c>
      <c r="T5" s="312">
        <f>S5/L5</f>
        <v>0.14289785922196471</v>
      </c>
      <c r="U5" s="313"/>
      <c r="V5" s="299">
        <f>W5-S5</f>
        <v>22746089.379999999</v>
      </c>
      <c r="W5" s="299">
        <v>35610306.109999999</v>
      </c>
      <c r="X5" s="300">
        <f t="shared" ref="X5:X42" si="0">W5/L5</f>
        <v>0.39556520355342689</v>
      </c>
      <c r="Y5" s="752">
        <f>Z5-W5</f>
        <v>58715804.469999999</v>
      </c>
      <c r="Z5" s="1250">
        <v>94326110.579999998</v>
      </c>
      <c r="AA5" s="288">
        <f>Z5/L5</f>
        <v>1.0477901261708855</v>
      </c>
      <c r="AB5" s="288">
        <f>Z5/M5</f>
        <v>0.41555460840030983</v>
      </c>
      <c r="AC5" s="952"/>
      <c r="AD5" s="287"/>
      <c r="AE5" s="287"/>
      <c r="AF5" s="288">
        <f t="shared" ref="AF5:AF25" si="1">AE5/M5</f>
        <v>0</v>
      </c>
      <c r="AG5" s="288"/>
      <c r="AH5" s="287"/>
      <c r="AI5" s="287"/>
      <c r="AJ5" s="288">
        <f t="shared" ref="AJ5:AJ25" si="2">AI5/M5</f>
        <v>0</v>
      </c>
      <c r="AK5" s="288"/>
      <c r="AL5" s="287"/>
      <c r="AM5" s="287"/>
      <c r="AN5" s="288">
        <f t="shared" ref="AN5:AN25" si="3">AM5/M5</f>
        <v>0</v>
      </c>
      <c r="AO5" s="288"/>
      <c r="AP5" s="287"/>
      <c r="AQ5" s="287"/>
      <c r="AR5" s="288">
        <f t="shared" ref="AR5:AR25" si="4">AQ5/M5</f>
        <v>0</v>
      </c>
      <c r="AS5" s="288"/>
      <c r="AT5" s="287"/>
      <c r="AU5" s="287"/>
      <c r="AV5" s="288">
        <f t="shared" ref="AV5:AV25" si="5">AU5/M5</f>
        <v>0</v>
      </c>
      <c r="AW5" s="287"/>
      <c r="AX5" s="339">
        <v>11576413</v>
      </c>
      <c r="AY5" s="1383" t="s">
        <v>1067</v>
      </c>
      <c r="AZ5" s="1383" t="s">
        <v>1068</v>
      </c>
      <c r="BA5" s="1407" t="s">
        <v>1069</v>
      </c>
    </row>
    <row r="6" spans="1:53" ht="81.599999999999994" customHeight="1" x14ac:dyDescent="0.2">
      <c r="A6" s="1389"/>
      <c r="B6" s="1390"/>
      <c r="C6" s="1387"/>
      <c r="D6" s="742" t="s">
        <v>233</v>
      </c>
      <c r="E6" s="743" t="s">
        <v>77</v>
      </c>
      <c r="F6" s="285" t="s">
        <v>1070</v>
      </c>
      <c r="G6" s="314" t="s">
        <v>240</v>
      </c>
      <c r="H6" s="314"/>
      <c r="I6" s="462" t="s">
        <v>201</v>
      </c>
      <c r="J6" s="540" t="s">
        <v>875</v>
      </c>
      <c r="K6" s="1269" t="s">
        <v>343</v>
      </c>
      <c r="L6" s="556">
        <v>118550</v>
      </c>
      <c r="M6" s="556">
        <v>133550</v>
      </c>
      <c r="N6" s="752">
        <v>0</v>
      </c>
      <c r="O6" s="289">
        <v>0</v>
      </c>
      <c r="P6" s="752">
        <v>26654</v>
      </c>
      <c r="Q6" s="289">
        <v>26654</v>
      </c>
      <c r="R6" s="752">
        <v>28973</v>
      </c>
      <c r="S6" s="289">
        <v>55627</v>
      </c>
      <c r="T6" s="312">
        <f>S6/L6</f>
        <v>0.46922817376634329</v>
      </c>
      <c r="U6" s="337" t="s">
        <v>269</v>
      </c>
      <c r="V6" s="299">
        <v>33616</v>
      </c>
      <c r="W6" s="299">
        <f>V6+S6</f>
        <v>89243</v>
      </c>
      <c r="X6" s="300">
        <f>W6/L6</f>
        <v>0.75278785322648667</v>
      </c>
      <c r="Y6" s="752">
        <f>Z6-W6</f>
        <v>31372</v>
      </c>
      <c r="Z6" s="289">
        <f>'4B'!AL5</f>
        <v>120615</v>
      </c>
      <c r="AA6" s="288">
        <f t="shared" ref="AA6:AA24" si="6">Z6/L6</f>
        <v>1.0174188106284268</v>
      </c>
      <c r="AB6" s="288">
        <f t="shared" ref="AB6:AB71" si="7">Z6/M6</f>
        <v>0.90314488955447403</v>
      </c>
      <c r="AC6" s="952"/>
      <c r="AD6" s="289"/>
      <c r="AE6" s="289"/>
      <c r="AF6" s="288">
        <f t="shared" si="1"/>
        <v>0</v>
      </c>
      <c r="AG6" s="288"/>
      <c r="AH6" s="289"/>
      <c r="AI6" s="289"/>
      <c r="AJ6" s="288">
        <f t="shared" si="2"/>
        <v>0</v>
      </c>
      <c r="AK6" s="288"/>
      <c r="AL6" s="289"/>
      <c r="AM6" s="289"/>
      <c r="AN6" s="288">
        <f t="shared" si="3"/>
        <v>0</v>
      </c>
      <c r="AO6" s="290"/>
      <c r="AP6" s="289"/>
      <c r="AQ6" s="289"/>
      <c r="AR6" s="288">
        <f t="shared" si="4"/>
        <v>0</v>
      </c>
      <c r="AS6" s="290"/>
      <c r="AT6" s="289"/>
      <c r="AU6" s="289"/>
      <c r="AV6" s="288">
        <f t="shared" si="5"/>
        <v>0</v>
      </c>
      <c r="AW6" s="289"/>
      <c r="AX6" s="340"/>
      <c r="AY6" s="1397"/>
      <c r="AZ6" s="1397"/>
      <c r="BA6" s="1408"/>
    </row>
    <row r="7" spans="1:53" ht="40.5" customHeight="1" x14ac:dyDescent="0.2">
      <c r="A7" s="1389"/>
      <c r="B7" s="1390"/>
      <c r="C7" s="1387"/>
      <c r="D7" s="742" t="s">
        <v>233</v>
      </c>
      <c r="E7" s="743" t="s">
        <v>241</v>
      </c>
      <c r="F7" s="285" t="s">
        <v>1070</v>
      </c>
      <c r="G7" s="314" t="s">
        <v>876</v>
      </c>
      <c r="H7" s="314"/>
      <c r="I7" s="462" t="s">
        <v>1386</v>
      </c>
      <c r="J7" s="285" t="s">
        <v>484</v>
      </c>
      <c r="K7" s="1269" t="s">
        <v>343</v>
      </c>
      <c r="L7" s="556">
        <v>19800</v>
      </c>
      <c r="M7" s="556">
        <v>28000</v>
      </c>
      <c r="N7" s="556">
        <v>0</v>
      </c>
      <c r="O7" s="287">
        <v>0</v>
      </c>
      <c r="P7" s="556">
        <v>328</v>
      </c>
      <c r="Q7" s="287">
        <v>328</v>
      </c>
      <c r="R7" s="556">
        <v>5976</v>
      </c>
      <c r="S7" s="287">
        <f t="shared" ref="S7:AU7" si="8">SUM(S8:S10)</f>
        <v>6304</v>
      </c>
      <c r="T7" s="312">
        <f>S7/L7</f>
        <v>0.31838383838383838</v>
      </c>
      <c r="U7" s="313" t="s">
        <v>1071</v>
      </c>
      <c r="V7" s="299">
        <f t="shared" si="8"/>
        <v>8320</v>
      </c>
      <c r="W7" s="299">
        <f>SUM(W8:W10)</f>
        <v>14624</v>
      </c>
      <c r="X7" s="300">
        <f t="shared" si="0"/>
        <v>0.73858585858585857</v>
      </c>
      <c r="Y7" s="752">
        <f>Z7-W7</f>
        <v>9944</v>
      </c>
      <c r="Z7" s="1231">
        <f>SUM(Z8:Z10)</f>
        <v>24568</v>
      </c>
      <c r="AA7" s="288">
        <f t="shared" si="6"/>
        <v>1.2408080808080808</v>
      </c>
      <c r="AB7" s="288">
        <f t="shared" si="7"/>
        <v>0.87742857142857145</v>
      </c>
      <c r="AC7" s="1254" t="s">
        <v>1479</v>
      </c>
      <c r="AD7" s="287">
        <f t="shared" si="8"/>
        <v>0</v>
      </c>
      <c r="AE7" s="287">
        <f t="shared" si="8"/>
        <v>0</v>
      </c>
      <c r="AF7" s="288">
        <f t="shared" si="1"/>
        <v>0</v>
      </c>
      <c r="AG7" s="288"/>
      <c r="AH7" s="287">
        <f t="shared" si="8"/>
        <v>0</v>
      </c>
      <c r="AI7" s="287">
        <f t="shared" si="8"/>
        <v>0</v>
      </c>
      <c r="AJ7" s="288">
        <f t="shared" si="2"/>
        <v>0</v>
      </c>
      <c r="AK7" s="288"/>
      <c r="AL7" s="287">
        <f t="shared" si="8"/>
        <v>0</v>
      </c>
      <c r="AM7" s="287">
        <f t="shared" si="8"/>
        <v>0</v>
      </c>
      <c r="AN7" s="288">
        <f t="shared" si="3"/>
        <v>0</v>
      </c>
      <c r="AO7" s="288"/>
      <c r="AP7" s="287">
        <f t="shared" si="8"/>
        <v>0</v>
      </c>
      <c r="AQ7" s="287">
        <f t="shared" si="8"/>
        <v>0</v>
      </c>
      <c r="AR7" s="288">
        <f t="shared" si="4"/>
        <v>0</v>
      </c>
      <c r="AS7" s="288"/>
      <c r="AT7" s="287">
        <f t="shared" si="8"/>
        <v>0</v>
      </c>
      <c r="AU7" s="287">
        <f t="shared" si="8"/>
        <v>0</v>
      </c>
      <c r="AV7" s="288">
        <f t="shared" si="5"/>
        <v>0</v>
      </c>
      <c r="AW7" s="287"/>
      <c r="AX7" s="340"/>
      <c r="AY7" s="1397"/>
      <c r="AZ7" s="1397"/>
      <c r="BA7" s="1408"/>
    </row>
    <row r="8" spans="1:53" s="321" customFormat="1" ht="27.75" customHeight="1" x14ac:dyDescent="0.2">
      <c r="A8" s="1389"/>
      <c r="B8" s="1390"/>
      <c r="C8" s="1387"/>
      <c r="D8" s="744" t="s">
        <v>233</v>
      </c>
      <c r="E8" s="745" t="s">
        <v>78</v>
      </c>
      <c r="F8" s="755" t="s">
        <v>1070</v>
      </c>
      <c r="G8" s="756"/>
      <c r="H8" s="756" t="s">
        <v>1223</v>
      </c>
      <c r="I8" s="755" t="s">
        <v>3</v>
      </c>
      <c r="J8" s="755" t="s">
        <v>484</v>
      </c>
      <c r="K8" s="1270" t="s">
        <v>343</v>
      </c>
      <c r="L8" s="557">
        <v>17000</v>
      </c>
      <c r="M8" s="557">
        <v>21800</v>
      </c>
      <c r="N8" s="557">
        <v>0</v>
      </c>
      <c r="O8" s="557">
        <v>0</v>
      </c>
      <c r="P8" s="557">
        <v>6</v>
      </c>
      <c r="Q8" s="557">
        <v>6</v>
      </c>
      <c r="R8" s="557">
        <f>3239-Q8</f>
        <v>3233</v>
      </c>
      <c r="S8" s="557">
        <v>3239</v>
      </c>
      <c r="T8" s="898">
        <f>S8/M8</f>
        <v>0.14857798165137615</v>
      </c>
      <c r="U8" s="899" t="s">
        <v>270</v>
      </c>
      <c r="V8" s="557">
        <f>9159-S8</f>
        <v>5920</v>
      </c>
      <c r="W8" s="557">
        <f>V8+S8</f>
        <v>9159</v>
      </c>
      <c r="X8" s="898">
        <f t="shared" si="0"/>
        <v>0.53876470588235292</v>
      </c>
      <c r="Y8" s="752">
        <f t="shared" ref="Y8:Y23" si="9">Z8-W8</f>
        <v>7727</v>
      </c>
      <c r="Z8" s="1218">
        <f>'4B'!AL9</f>
        <v>16886</v>
      </c>
      <c r="AA8" s="293">
        <f t="shared" si="6"/>
        <v>0.99329411764705877</v>
      </c>
      <c r="AB8" s="293">
        <f t="shared" si="7"/>
        <v>0.77458715596330274</v>
      </c>
      <c r="AC8" s="1256" t="s">
        <v>1478</v>
      </c>
      <c r="AD8" s="292"/>
      <c r="AE8" s="292"/>
      <c r="AF8" s="293">
        <f t="shared" si="1"/>
        <v>0</v>
      </c>
      <c r="AG8" s="293"/>
      <c r="AH8" s="292"/>
      <c r="AI8" s="292"/>
      <c r="AJ8" s="293">
        <f t="shared" si="2"/>
        <v>0</v>
      </c>
      <c r="AK8" s="293"/>
      <c r="AL8" s="292"/>
      <c r="AM8" s="292"/>
      <c r="AN8" s="293">
        <f t="shared" si="3"/>
        <v>0</v>
      </c>
      <c r="AO8" s="293"/>
      <c r="AP8" s="292"/>
      <c r="AQ8" s="292"/>
      <c r="AR8" s="293">
        <f t="shared" si="4"/>
        <v>0</v>
      </c>
      <c r="AS8" s="293"/>
      <c r="AT8" s="292"/>
      <c r="AU8" s="292"/>
      <c r="AV8" s="293">
        <f t="shared" si="5"/>
        <v>0</v>
      </c>
      <c r="AW8" s="292"/>
      <c r="AX8" s="340"/>
      <c r="AY8" s="1397"/>
      <c r="AZ8" s="1397"/>
      <c r="BA8" s="1408"/>
    </row>
    <row r="9" spans="1:53" s="321" customFormat="1" ht="27.75" customHeight="1" x14ac:dyDescent="0.2">
      <c r="A9" s="1389"/>
      <c r="B9" s="1390"/>
      <c r="C9" s="1387"/>
      <c r="D9" s="744" t="s">
        <v>233</v>
      </c>
      <c r="E9" s="745" t="s">
        <v>79</v>
      </c>
      <c r="F9" s="755" t="s">
        <v>1070</v>
      </c>
      <c r="G9" s="756"/>
      <c r="H9" s="756" t="s">
        <v>1223</v>
      </c>
      <c r="I9" s="755" t="s">
        <v>4</v>
      </c>
      <c r="J9" s="755" t="s">
        <v>484</v>
      </c>
      <c r="K9" s="1270" t="s">
        <v>343</v>
      </c>
      <c r="L9" s="557">
        <v>1000</v>
      </c>
      <c r="M9" s="557">
        <v>1300</v>
      </c>
      <c r="N9" s="557">
        <v>0</v>
      </c>
      <c r="O9" s="557">
        <v>0</v>
      </c>
      <c r="P9" s="557">
        <v>15</v>
      </c>
      <c r="Q9" s="557">
        <v>15</v>
      </c>
      <c r="R9" s="557">
        <f>1619-Q9</f>
        <v>1604</v>
      </c>
      <c r="S9" s="557">
        <v>1619</v>
      </c>
      <c r="T9" s="898">
        <f t="shared" ref="T9:T10" si="10">S9/M9</f>
        <v>1.2453846153846153</v>
      </c>
      <c r="U9" s="899" t="s">
        <v>271</v>
      </c>
      <c r="V9" s="557">
        <f>2621-S9</f>
        <v>1002</v>
      </c>
      <c r="W9" s="557">
        <f t="shared" ref="W9:W10" si="11">V9+S9</f>
        <v>2621</v>
      </c>
      <c r="X9" s="898">
        <f t="shared" si="0"/>
        <v>2.621</v>
      </c>
      <c r="Y9" s="752">
        <f t="shared" si="9"/>
        <v>786</v>
      </c>
      <c r="Z9" s="292">
        <f>'4B'!AL10</f>
        <v>3407</v>
      </c>
      <c r="AA9" s="293">
        <f t="shared" si="6"/>
        <v>3.407</v>
      </c>
      <c r="AB9" s="293">
        <f t="shared" si="7"/>
        <v>2.620769230769231</v>
      </c>
      <c r="AC9" s="1256" t="s">
        <v>1479</v>
      </c>
      <c r="AD9" s="292"/>
      <c r="AE9" s="292"/>
      <c r="AF9" s="293">
        <f t="shared" si="1"/>
        <v>0</v>
      </c>
      <c r="AG9" s="293"/>
      <c r="AH9" s="292"/>
      <c r="AI9" s="292"/>
      <c r="AJ9" s="293">
        <f t="shared" si="2"/>
        <v>0</v>
      </c>
      <c r="AK9" s="293"/>
      <c r="AL9" s="292"/>
      <c r="AM9" s="292"/>
      <c r="AN9" s="293">
        <f t="shared" si="3"/>
        <v>0</v>
      </c>
      <c r="AO9" s="293"/>
      <c r="AP9" s="292"/>
      <c r="AQ9" s="292"/>
      <c r="AR9" s="293">
        <f t="shared" si="4"/>
        <v>0</v>
      </c>
      <c r="AS9" s="293"/>
      <c r="AT9" s="292"/>
      <c r="AU9" s="292"/>
      <c r="AV9" s="293">
        <f t="shared" si="5"/>
        <v>0</v>
      </c>
      <c r="AW9" s="292"/>
      <c r="AX9" s="340"/>
      <c r="AY9" s="1397"/>
      <c r="AZ9" s="1397"/>
      <c r="BA9" s="1408"/>
    </row>
    <row r="10" spans="1:53" s="321" customFormat="1" ht="30" customHeight="1" x14ac:dyDescent="0.2">
      <c r="A10" s="1389"/>
      <c r="B10" s="1390"/>
      <c r="C10" s="1387"/>
      <c r="D10" s="744" t="s">
        <v>233</v>
      </c>
      <c r="E10" s="745" t="s">
        <v>1072</v>
      </c>
      <c r="F10" s="755" t="s">
        <v>1070</v>
      </c>
      <c r="G10" s="756"/>
      <c r="H10" s="756" t="s">
        <v>1223</v>
      </c>
      <c r="I10" s="755" t="s">
        <v>5</v>
      </c>
      <c r="J10" s="755" t="s">
        <v>484</v>
      </c>
      <c r="K10" s="1270" t="s">
        <v>343</v>
      </c>
      <c r="L10" s="557">
        <v>2800</v>
      </c>
      <c r="M10" s="557">
        <v>4900</v>
      </c>
      <c r="N10" s="557">
        <v>0</v>
      </c>
      <c r="O10" s="557">
        <v>0</v>
      </c>
      <c r="P10" s="557">
        <v>307</v>
      </c>
      <c r="Q10" s="557">
        <v>307</v>
      </c>
      <c r="R10" s="557">
        <v>1139</v>
      </c>
      <c r="S10" s="557">
        <v>1446</v>
      </c>
      <c r="T10" s="898">
        <f t="shared" si="10"/>
        <v>0.29510204081632652</v>
      </c>
      <c r="U10" s="899" t="s">
        <v>272</v>
      </c>
      <c r="V10" s="557">
        <f>2844-S10</f>
        <v>1398</v>
      </c>
      <c r="W10" s="557">
        <f t="shared" si="11"/>
        <v>2844</v>
      </c>
      <c r="X10" s="898">
        <f t="shared" si="0"/>
        <v>1.0157142857142858</v>
      </c>
      <c r="Y10" s="752">
        <f t="shared" si="9"/>
        <v>1431</v>
      </c>
      <c r="Z10" s="292">
        <f>'4B'!AL11</f>
        <v>4275</v>
      </c>
      <c r="AA10" s="293">
        <f t="shared" si="6"/>
        <v>1.5267857142857142</v>
      </c>
      <c r="AB10" s="293">
        <f t="shared" si="7"/>
        <v>0.87244897959183676</v>
      </c>
      <c r="AC10" s="1256" t="s">
        <v>1479</v>
      </c>
      <c r="AD10" s="292"/>
      <c r="AE10" s="292"/>
      <c r="AF10" s="293">
        <f t="shared" si="1"/>
        <v>0</v>
      </c>
      <c r="AG10" s="293"/>
      <c r="AH10" s="292"/>
      <c r="AI10" s="292"/>
      <c r="AJ10" s="293">
        <f t="shared" si="2"/>
        <v>0</v>
      </c>
      <c r="AK10" s="293"/>
      <c r="AL10" s="292"/>
      <c r="AM10" s="292"/>
      <c r="AN10" s="293">
        <f t="shared" si="3"/>
        <v>0</v>
      </c>
      <c r="AO10" s="293"/>
      <c r="AP10" s="292"/>
      <c r="AQ10" s="292"/>
      <c r="AR10" s="293">
        <f t="shared" si="4"/>
        <v>0</v>
      </c>
      <c r="AS10" s="293"/>
      <c r="AT10" s="292"/>
      <c r="AU10" s="292"/>
      <c r="AV10" s="293">
        <f t="shared" si="5"/>
        <v>0</v>
      </c>
      <c r="AW10" s="292"/>
      <c r="AX10" s="340"/>
      <c r="AY10" s="1397"/>
      <c r="AZ10" s="1397"/>
      <c r="BA10" s="1408"/>
    </row>
    <row r="11" spans="1:53" ht="38.25" customHeight="1" x14ac:dyDescent="0.2">
      <c r="A11" s="1389"/>
      <c r="B11" s="1390"/>
      <c r="C11" s="1387"/>
      <c r="D11" s="742" t="s">
        <v>233</v>
      </c>
      <c r="E11" s="743" t="s">
        <v>84</v>
      </c>
      <c r="F11" s="285" t="s">
        <v>1070</v>
      </c>
      <c r="G11" s="314" t="s">
        <v>736</v>
      </c>
      <c r="H11" s="314"/>
      <c r="I11" s="462" t="s">
        <v>11</v>
      </c>
      <c r="J11" s="285" t="s">
        <v>430</v>
      </c>
      <c r="K11" s="1269" t="s">
        <v>343</v>
      </c>
      <c r="L11" s="556">
        <v>4200</v>
      </c>
      <c r="M11" s="556">
        <v>7200</v>
      </c>
      <c r="N11" s="556">
        <v>0</v>
      </c>
      <c r="O11" s="287">
        <v>0</v>
      </c>
      <c r="P11" s="556">
        <v>42</v>
      </c>
      <c r="Q11" s="287">
        <v>42</v>
      </c>
      <c r="R11" s="556">
        <v>1314</v>
      </c>
      <c r="S11" s="299">
        <f>R11+Q11</f>
        <v>1356</v>
      </c>
      <c r="T11" s="300">
        <f t="shared" ref="T11:T25" si="12">S11/L11</f>
        <v>0.32285714285714284</v>
      </c>
      <c r="U11" s="901" t="s">
        <v>274</v>
      </c>
      <c r="V11" s="299">
        <v>1275</v>
      </c>
      <c r="W11" s="299">
        <f>V11+S11</f>
        <v>2631</v>
      </c>
      <c r="X11" s="300">
        <f t="shared" si="0"/>
        <v>0.62642857142857145</v>
      </c>
      <c r="Y11" s="752">
        <f t="shared" si="9"/>
        <v>1510</v>
      </c>
      <c r="Z11" s="287">
        <f>'4B'!AL16</f>
        <v>4141</v>
      </c>
      <c r="AA11" s="288">
        <f t="shared" si="6"/>
        <v>0.98595238095238091</v>
      </c>
      <c r="AB11" s="288">
        <f t="shared" si="7"/>
        <v>0.57513888888888887</v>
      </c>
      <c r="AC11" s="952"/>
      <c r="AD11" s="287"/>
      <c r="AE11" s="287"/>
      <c r="AF11" s="288">
        <f t="shared" si="1"/>
        <v>0</v>
      </c>
      <c r="AG11" s="288"/>
      <c r="AH11" s="287"/>
      <c r="AI11" s="287"/>
      <c r="AJ11" s="288">
        <f t="shared" si="2"/>
        <v>0</v>
      </c>
      <c r="AK11" s="288"/>
      <c r="AL11" s="287"/>
      <c r="AM11" s="287"/>
      <c r="AN11" s="288">
        <f t="shared" si="3"/>
        <v>0</v>
      </c>
      <c r="AO11" s="288"/>
      <c r="AP11" s="287"/>
      <c r="AQ11" s="287"/>
      <c r="AR11" s="288">
        <f t="shared" si="4"/>
        <v>0</v>
      </c>
      <c r="AS11" s="288"/>
      <c r="AT11" s="287"/>
      <c r="AU11" s="287"/>
      <c r="AV11" s="288">
        <f t="shared" si="5"/>
        <v>0</v>
      </c>
      <c r="AW11" s="287"/>
      <c r="AX11" s="340"/>
      <c r="AY11" s="1397"/>
      <c r="AZ11" s="1397"/>
      <c r="BA11" s="1408"/>
    </row>
    <row r="12" spans="1:53" ht="39.75" customHeight="1" x14ac:dyDescent="0.2">
      <c r="A12" s="1389"/>
      <c r="B12" s="1390"/>
      <c r="C12" s="1387"/>
      <c r="D12" s="742" t="s">
        <v>233</v>
      </c>
      <c r="E12" s="743" t="s">
        <v>1074</v>
      </c>
      <c r="F12" s="285" t="s">
        <v>1070</v>
      </c>
      <c r="G12" s="314" t="s">
        <v>885</v>
      </c>
      <c r="H12" s="314"/>
      <c r="I12" s="462" t="s">
        <v>1073</v>
      </c>
      <c r="J12" s="285" t="s">
        <v>430</v>
      </c>
      <c r="K12" s="1269" t="s">
        <v>343</v>
      </c>
      <c r="L12" s="556">
        <v>50000</v>
      </c>
      <c r="M12" s="556">
        <v>78000</v>
      </c>
      <c r="N12" s="556">
        <v>0</v>
      </c>
      <c r="O12" s="287">
        <v>0</v>
      </c>
      <c r="P12" s="556">
        <v>0</v>
      </c>
      <c r="Q12" s="287">
        <v>0</v>
      </c>
      <c r="R12" s="556">
        <v>12383</v>
      </c>
      <c r="S12" s="287">
        <f t="shared" ref="S12:AU12" si="13">SUM(S13:S14)</f>
        <v>12383</v>
      </c>
      <c r="T12" s="312">
        <f t="shared" si="12"/>
        <v>0.24765999999999999</v>
      </c>
      <c r="U12" s="313" t="s">
        <v>1075</v>
      </c>
      <c r="V12" s="299">
        <f t="shared" si="13"/>
        <v>16694</v>
      </c>
      <c r="W12" s="299">
        <f>SUM(W13:W14)</f>
        <v>29077</v>
      </c>
      <c r="X12" s="300">
        <f t="shared" si="0"/>
        <v>0.58153999999999995</v>
      </c>
      <c r="Y12" s="752">
        <f t="shared" si="9"/>
        <v>23105</v>
      </c>
      <c r="Z12" s="287">
        <f>SUM(Z13:Z14)</f>
        <v>52182</v>
      </c>
      <c r="AA12" s="288">
        <f t="shared" si="6"/>
        <v>1.0436399999999999</v>
      </c>
      <c r="AB12" s="288">
        <f t="shared" si="7"/>
        <v>0.66900000000000004</v>
      </c>
      <c r="AC12" s="952"/>
      <c r="AD12" s="287">
        <f t="shared" si="13"/>
        <v>0</v>
      </c>
      <c r="AE12" s="287">
        <f t="shared" si="13"/>
        <v>0</v>
      </c>
      <c r="AF12" s="288">
        <f t="shared" si="1"/>
        <v>0</v>
      </c>
      <c r="AG12" s="288"/>
      <c r="AH12" s="287">
        <f t="shared" si="13"/>
        <v>0</v>
      </c>
      <c r="AI12" s="287">
        <f t="shared" si="13"/>
        <v>0</v>
      </c>
      <c r="AJ12" s="288">
        <f t="shared" si="2"/>
        <v>0</v>
      </c>
      <c r="AK12" s="288"/>
      <c r="AL12" s="287">
        <f t="shared" si="13"/>
        <v>0</v>
      </c>
      <c r="AM12" s="287">
        <f t="shared" si="13"/>
        <v>0</v>
      </c>
      <c r="AN12" s="288">
        <f t="shared" si="3"/>
        <v>0</v>
      </c>
      <c r="AO12" s="288"/>
      <c r="AP12" s="287">
        <f t="shared" si="13"/>
        <v>0</v>
      </c>
      <c r="AQ12" s="287">
        <f t="shared" si="13"/>
        <v>0</v>
      </c>
      <c r="AR12" s="288">
        <f t="shared" si="4"/>
        <v>0</v>
      </c>
      <c r="AS12" s="288"/>
      <c r="AT12" s="287">
        <f t="shared" si="13"/>
        <v>0</v>
      </c>
      <c r="AU12" s="287">
        <f t="shared" si="13"/>
        <v>0</v>
      </c>
      <c r="AV12" s="288">
        <f t="shared" si="5"/>
        <v>0</v>
      </c>
      <c r="AW12" s="287"/>
      <c r="AX12" s="340"/>
      <c r="AY12" s="1397"/>
      <c r="AZ12" s="1397"/>
      <c r="BA12" s="1408"/>
    </row>
    <row r="13" spans="1:53" s="321" customFormat="1" ht="28.5" customHeight="1" x14ac:dyDescent="0.2">
      <c r="A13" s="1389"/>
      <c r="B13" s="1390"/>
      <c r="C13" s="1387"/>
      <c r="D13" s="744" t="s">
        <v>233</v>
      </c>
      <c r="E13" s="745" t="s">
        <v>88</v>
      </c>
      <c r="F13" s="755" t="s">
        <v>1070</v>
      </c>
      <c r="G13" s="756"/>
      <c r="H13" s="756" t="s">
        <v>1223</v>
      </c>
      <c r="I13" s="755" t="s">
        <v>15</v>
      </c>
      <c r="J13" s="755" t="s">
        <v>430</v>
      </c>
      <c r="K13" s="1270" t="s">
        <v>343</v>
      </c>
      <c r="L13" s="557">
        <v>44000</v>
      </c>
      <c r="M13" s="557">
        <v>66500</v>
      </c>
      <c r="N13" s="557">
        <v>0</v>
      </c>
      <c r="O13" s="557">
        <v>0</v>
      </c>
      <c r="P13" s="557">
        <v>0</v>
      </c>
      <c r="Q13" s="557">
        <v>0</v>
      </c>
      <c r="R13" s="557">
        <v>11947</v>
      </c>
      <c r="S13" s="557">
        <v>11947</v>
      </c>
      <c r="T13" s="898">
        <f t="shared" si="12"/>
        <v>0.27152272727272725</v>
      </c>
      <c r="U13" s="899" t="s">
        <v>275</v>
      </c>
      <c r="V13" s="557">
        <f>26883-11947</f>
        <v>14936</v>
      </c>
      <c r="W13" s="557">
        <f>26883</f>
        <v>26883</v>
      </c>
      <c r="X13" s="898">
        <f t="shared" si="0"/>
        <v>0.61097727272727276</v>
      </c>
      <c r="Y13" s="752">
        <f t="shared" si="9"/>
        <v>19688</v>
      </c>
      <c r="Z13" s="292">
        <f>'4B'!AL23</f>
        <v>46571</v>
      </c>
      <c r="AA13" s="293">
        <f t="shared" si="6"/>
        <v>1.0584318181818182</v>
      </c>
      <c r="AB13" s="293">
        <f t="shared" si="7"/>
        <v>0.70031578947368422</v>
      </c>
      <c r="AC13" s="872"/>
      <c r="AD13" s="292"/>
      <c r="AE13" s="292"/>
      <c r="AF13" s="293">
        <f t="shared" si="1"/>
        <v>0</v>
      </c>
      <c r="AG13" s="293"/>
      <c r="AH13" s="292"/>
      <c r="AI13" s="292"/>
      <c r="AJ13" s="293">
        <f t="shared" si="2"/>
        <v>0</v>
      </c>
      <c r="AK13" s="293"/>
      <c r="AL13" s="292"/>
      <c r="AM13" s="292"/>
      <c r="AN13" s="293">
        <f t="shared" si="3"/>
        <v>0</v>
      </c>
      <c r="AO13" s="293"/>
      <c r="AP13" s="292"/>
      <c r="AQ13" s="292"/>
      <c r="AR13" s="293">
        <f t="shared" si="4"/>
        <v>0</v>
      </c>
      <c r="AS13" s="293"/>
      <c r="AT13" s="292"/>
      <c r="AU13" s="292"/>
      <c r="AV13" s="293">
        <f t="shared" si="5"/>
        <v>0</v>
      </c>
      <c r="AW13" s="292"/>
      <c r="AX13" s="340"/>
      <c r="AY13" s="1397"/>
      <c r="AZ13" s="1397"/>
      <c r="BA13" s="1408"/>
    </row>
    <row r="14" spans="1:53" s="321" customFormat="1" ht="33" customHeight="1" x14ac:dyDescent="0.2">
      <c r="A14" s="1389"/>
      <c r="B14" s="1390"/>
      <c r="C14" s="1387"/>
      <c r="D14" s="744" t="s">
        <v>234</v>
      </c>
      <c r="E14" s="745" t="s">
        <v>89</v>
      </c>
      <c r="F14" s="755" t="s">
        <v>1070</v>
      </c>
      <c r="G14" s="756"/>
      <c r="H14" s="756" t="s">
        <v>1223</v>
      </c>
      <c r="I14" s="755" t="s">
        <v>16</v>
      </c>
      <c r="J14" s="755" t="s">
        <v>430</v>
      </c>
      <c r="K14" s="1270" t="s">
        <v>343</v>
      </c>
      <c r="L14" s="557">
        <v>6000</v>
      </c>
      <c r="M14" s="557">
        <v>11500</v>
      </c>
      <c r="N14" s="557">
        <v>0</v>
      </c>
      <c r="O14" s="557">
        <v>0</v>
      </c>
      <c r="P14" s="557">
        <v>0</v>
      </c>
      <c r="Q14" s="557">
        <v>0</v>
      </c>
      <c r="R14" s="557">
        <v>436</v>
      </c>
      <c r="S14" s="557">
        <v>436</v>
      </c>
      <c r="T14" s="898">
        <f t="shared" si="12"/>
        <v>7.2666666666666671E-2</v>
      </c>
      <c r="U14" s="899" t="s">
        <v>312</v>
      </c>
      <c r="V14" s="557">
        <v>1758</v>
      </c>
      <c r="W14" s="557">
        <f>V14+S14</f>
        <v>2194</v>
      </c>
      <c r="X14" s="898">
        <f t="shared" si="0"/>
        <v>0.36566666666666664</v>
      </c>
      <c r="Y14" s="752">
        <f t="shared" si="9"/>
        <v>3417</v>
      </c>
      <c r="Z14" s="292">
        <f>'4B'!AL24</f>
        <v>5611</v>
      </c>
      <c r="AA14" s="293">
        <f t="shared" si="6"/>
        <v>0.9351666666666667</v>
      </c>
      <c r="AB14" s="293">
        <f t="shared" si="7"/>
        <v>0.48791304347826087</v>
      </c>
      <c r="AC14" s="872"/>
      <c r="AD14" s="292"/>
      <c r="AE14" s="292"/>
      <c r="AF14" s="293">
        <f t="shared" si="1"/>
        <v>0</v>
      </c>
      <c r="AG14" s="293"/>
      <c r="AH14" s="292"/>
      <c r="AI14" s="292"/>
      <c r="AJ14" s="293">
        <f t="shared" si="2"/>
        <v>0</v>
      </c>
      <c r="AK14" s="293"/>
      <c r="AL14" s="292"/>
      <c r="AM14" s="292"/>
      <c r="AN14" s="293">
        <f t="shared" si="3"/>
        <v>0</v>
      </c>
      <c r="AO14" s="293"/>
      <c r="AP14" s="292"/>
      <c r="AQ14" s="292"/>
      <c r="AR14" s="293">
        <f t="shared" si="4"/>
        <v>0</v>
      </c>
      <c r="AS14" s="293"/>
      <c r="AT14" s="292"/>
      <c r="AU14" s="292"/>
      <c r="AV14" s="293">
        <f t="shared" si="5"/>
        <v>0</v>
      </c>
      <c r="AW14" s="292"/>
      <c r="AX14" s="340"/>
      <c r="AY14" s="1397"/>
      <c r="AZ14" s="1397"/>
      <c r="BA14" s="1408"/>
    </row>
    <row r="15" spans="1:53" ht="55.15" customHeight="1" x14ac:dyDescent="0.2">
      <c r="A15" s="1389"/>
      <c r="B15" s="1390"/>
      <c r="C15" s="1387"/>
      <c r="D15" s="742" t="s">
        <v>235</v>
      </c>
      <c r="E15" s="743" t="s">
        <v>90</v>
      </c>
      <c r="F15" s="285" t="s">
        <v>1070</v>
      </c>
      <c r="G15" s="314" t="s">
        <v>888</v>
      </c>
      <c r="H15" s="314"/>
      <c r="I15" s="462" t="s">
        <v>17</v>
      </c>
      <c r="J15" s="285" t="s">
        <v>630</v>
      </c>
      <c r="K15" s="1269" t="s">
        <v>343</v>
      </c>
      <c r="L15" s="556">
        <v>20</v>
      </c>
      <c r="M15" s="556">
        <v>20</v>
      </c>
      <c r="N15" s="556">
        <v>0</v>
      </c>
      <c r="O15" s="287">
        <v>0</v>
      </c>
      <c r="P15" s="556">
        <v>0</v>
      </c>
      <c r="Q15" s="287">
        <v>0</v>
      </c>
      <c r="R15" s="556">
        <v>19</v>
      </c>
      <c r="S15" s="287">
        <v>19</v>
      </c>
      <c r="T15" s="312">
        <f t="shared" si="12"/>
        <v>0.95</v>
      </c>
      <c r="U15" s="313" t="s">
        <v>329</v>
      </c>
      <c r="V15" s="299">
        <v>0</v>
      </c>
      <c r="W15" s="299">
        <f>V15+S15</f>
        <v>19</v>
      </c>
      <c r="X15" s="300">
        <f t="shared" si="0"/>
        <v>0.95</v>
      </c>
      <c r="Y15" s="752">
        <f t="shared" si="9"/>
        <v>1</v>
      </c>
      <c r="Z15" s="287">
        <f>'4B'!AL27</f>
        <v>20</v>
      </c>
      <c r="AA15" s="288">
        <f t="shared" si="6"/>
        <v>1</v>
      </c>
      <c r="AB15" s="288">
        <f t="shared" si="7"/>
        <v>1</v>
      </c>
      <c r="AC15" s="952"/>
      <c r="AD15" s="287"/>
      <c r="AE15" s="287"/>
      <c r="AF15" s="288">
        <f t="shared" si="1"/>
        <v>0</v>
      </c>
      <c r="AG15" s="288"/>
      <c r="AH15" s="287"/>
      <c r="AI15" s="287"/>
      <c r="AJ15" s="288">
        <f t="shared" si="2"/>
        <v>0</v>
      </c>
      <c r="AK15" s="288"/>
      <c r="AL15" s="287"/>
      <c r="AM15" s="287"/>
      <c r="AN15" s="288">
        <f t="shared" si="3"/>
        <v>0</v>
      </c>
      <c r="AO15" s="288"/>
      <c r="AP15" s="287"/>
      <c r="AQ15" s="287"/>
      <c r="AR15" s="288">
        <f t="shared" si="4"/>
        <v>0</v>
      </c>
      <c r="AS15" s="288"/>
      <c r="AT15" s="287"/>
      <c r="AU15" s="287"/>
      <c r="AV15" s="288">
        <f t="shared" si="5"/>
        <v>0</v>
      </c>
      <c r="AW15" s="287"/>
      <c r="AX15" s="341"/>
      <c r="AY15" s="1384"/>
      <c r="AZ15" s="1384"/>
      <c r="BA15" s="1409"/>
    </row>
    <row r="16" spans="1:53" ht="57" customHeight="1" x14ac:dyDescent="0.2">
      <c r="A16" s="1389"/>
      <c r="B16" s="1390"/>
      <c r="C16" s="1387" t="s">
        <v>231</v>
      </c>
      <c r="D16" s="742" t="s">
        <v>233</v>
      </c>
      <c r="E16" s="743" t="s">
        <v>713</v>
      </c>
      <c r="F16" s="285" t="s">
        <v>1065</v>
      </c>
      <c r="G16" s="314">
        <v>31</v>
      </c>
      <c r="H16" s="314"/>
      <c r="I16" s="286" t="s">
        <v>1066</v>
      </c>
      <c r="J16" s="285" t="s">
        <v>370</v>
      </c>
      <c r="K16" s="1269" t="s">
        <v>343</v>
      </c>
      <c r="L16" s="556">
        <v>40416516</v>
      </c>
      <c r="M16" s="556">
        <v>253786202</v>
      </c>
      <c r="N16" s="556">
        <v>0</v>
      </c>
      <c r="O16" s="287">
        <v>0</v>
      </c>
      <c r="P16" s="556">
        <v>0</v>
      </c>
      <c r="Q16" s="287">
        <f>P16</f>
        <v>0</v>
      </c>
      <c r="R16" s="556">
        <f>S16-Q16</f>
        <v>6386549.79</v>
      </c>
      <c r="S16" s="287">
        <v>6386549.79</v>
      </c>
      <c r="T16" s="312">
        <f t="shared" si="12"/>
        <v>0.15801831582910314</v>
      </c>
      <c r="U16" s="313"/>
      <c r="V16" s="299">
        <f>W16-S16</f>
        <v>3358448.5200000005</v>
      </c>
      <c r="W16" s="299">
        <v>9744998.3100000005</v>
      </c>
      <c r="X16" s="300">
        <f t="shared" si="0"/>
        <v>0.24111425908160913</v>
      </c>
      <c r="Y16" s="752">
        <f t="shared" si="9"/>
        <v>42059015.299999997</v>
      </c>
      <c r="Z16" s="336">
        <v>51804013.609999999</v>
      </c>
      <c r="AA16" s="288">
        <f t="shared" si="6"/>
        <v>1.2817535685163957</v>
      </c>
      <c r="AB16" s="288">
        <f t="shared" si="7"/>
        <v>0.20412462616860472</v>
      </c>
      <c r="AC16" s="952"/>
      <c r="AD16" s="287"/>
      <c r="AE16" s="287"/>
      <c r="AF16" s="288">
        <f t="shared" si="1"/>
        <v>0</v>
      </c>
      <c r="AG16" s="288"/>
      <c r="AH16" s="287"/>
      <c r="AI16" s="287"/>
      <c r="AJ16" s="288">
        <f t="shared" si="2"/>
        <v>0</v>
      </c>
      <c r="AK16" s="288"/>
      <c r="AL16" s="287"/>
      <c r="AM16" s="287"/>
      <c r="AN16" s="288">
        <f t="shared" si="3"/>
        <v>0</v>
      </c>
      <c r="AO16" s="288"/>
      <c r="AP16" s="287"/>
      <c r="AQ16" s="287"/>
      <c r="AR16" s="288">
        <f t="shared" si="4"/>
        <v>0</v>
      </c>
      <c r="AS16" s="288"/>
      <c r="AT16" s="287"/>
      <c r="AU16" s="287"/>
      <c r="AV16" s="288">
        <f t="shared" si="5"/>
        <v>0</v>
      </c>
      <c r="AW16" s="287"/>
      <c r="AX16" s="1392">
        <v>13440123</v>
      </c>
      <c r="AY16" s="1378" t="s">
        <v>1076</v>
      </c>
      <c r="AZ16" s="1383" t="s">
        <v>1077</v>
      </c>
      <c r="BA16" s="1407" t="s">
        <v>1069</v>
      </c>
    </row>
    <row r="17" spans="1:53" ht="30" customHeight="1" x14ac:dyDescent="0.2">
      <c r="A17" s="1389"/>
      <c r="B17" s="1390"/>
      <c r="C17" s="1387"/>
      <c r="D17" s="742" t="s">
        <v>233</v>
      </c>
      <c r="E17" s="743" t="s">
        <v>81</v>
      </c>
      <c r="F17" s="285" t="s">
        <v>1070</v>
      </c>
      <c r="G17" s="314" t="s">
        <v>595</v>
      </c>
      <c r="H17" s="314"/>
      <c r="I17" s="462" t="s">
        <v>9</v>
      </c>
      <c r="J17" s="285" t="s">
        <v>464</v>
      </c>
      <c r="K17" s="1269" t="s">
        <v>343</v>
      </c>
      <c r="L17" s="556">
        <v>25200</v>
      </c>
      <c r="M17" s="556">
        <v>115000</v>
      </c>
      <c r="N17" s="556">
        <v>0</v>
      </c>
      <c r="O17" s="287">
        <v>0</v>
      </c>
      <c r="P17" s="556">
        <v>0</v>
      </c>
      <c r="Q17" s="287">
        <v>0</v>
      </c>
      <c r="R17" s="556">
        <v>6619</v>
      </c>
      <c r="S17" s="287">
        <v>6619</v>
      </c>
      <c r="T17" s="312">
        <f t="shared" si="12"/>
        <v>0.26265873015873015</v>
      </c>
      <c r="U17" s="313" t="s">
        <v>273</v>
      </c>
      <c r="V17" s="299">
        <f>W17-S17</f>
        <v>2941.8999999999996</v>
      </c>
      <c r="W17" s="299">
        <v>9560.9</v>
      </c>
      <c r="X17" s="300">
        <f t="shared" si="0"/>
        <v>0.37940079365079366</v>
      </c>
      <c r="Y17" s="752">
        <f t="shared" si="9"/>
        <v>25479</v>
      </c>
      <c r="Z17" s="336">
        <f>'3A'!AV5</f>
        <v>35039.9</v>
      </c>
      <c r="AA17" s="288">
        <f t="shared" si="6"/>
        <v>1.3904722222222223</v>
      </c>
      <c r="AB17" s="288">
        <f t="shared" si="7"/>
        <v>0.30469478260869565</v>
      </c>
      <c r="AC17" s="952"/>
      <c r="AD17" s="287"/>
      <c r="AE17" s="287"/>
      <c r="AF17" s="288">
        <f t="shared" si="1"/>
        <v>0</v>
      </c>
      <c r="AG17" s="288"/>
      <c r="AH17" s="287"/>
      <c r="AI17" s="287"/>
      <c r="AJ17" s="288">
        <f t="shared" si="2"/>
        <v>0</v>
      </c>
      <c r="AK17" s="288"/>
      <c r="AL17" s="287"/>
      <c r="AM17" s="287"/>
      <c r="AN17" s="288">
        <f t="shared" si="3"/>
        <v>0</v>
      </c>
      <c r="AO17" s="288"/>
      <c r="AP17" s="287"/>
      <c r="AQ17" s="287"/>
      <c r="AR17" s="288">
        <f t="shared" si="4"/>
        <v>0</v>
      </c>
      <c r="AS17" s="288"/>
      <c r="AT17" s="287"/>
      <c r="AU17" s="287"/>
      <c r="AV17" s="288">
        <f t="shared" si="5"/>
        <v>0</v>
      </c>
      <c r="AW17" s="287"/>
      <c r="AX17" s="1393"/>
      <c r="AY17" s="1378"/>
      <c r="AZ17" s="1384"/>
      <c r="BA17" s="1409"/>
    </row>
    <row r="18" spans="1:53" ht="70.150000000000006" customHeight="1" x14ac:dyDescent="0.2">
      <c r="A18" s="1398">
        <v>2</v>
      </c>
      <c r="B18" s="1390" t="s">
        <v>934</v>
      </c>
      <c r="C18" s="1415" t="s">
        <v>2</v>
      </c>
      <c r="D18" s="742" t="s">
        <v>1078</v>
      </c>
      <c r="E18" s="743" t="s">
        <v>712</v>
      </c>
      <c r="F18" s="285" t="s">
        <v>1065</v>
      </c>
      <c r="G18" s="314" t="s">
        <v>1125</v>
      </c>
      <c r="H18" s="314"/>
      <c r="I18" s="286" t="s">
        <v>1066</v>
      </c>
      <c r="J18" s="285" t="s">
        <v>370</v>
      </c>
      <c r="K18" s="1269" t="s">
        <v>343</v>
      </c>
      <c r="L18" s="556">
        <v>54830752</v>
      </c>
      <c r="M18" s="556">
        <v>166325108</v>
      </c>
      <c r="N18" s="556">
        <v>0</v>
      </c>
      <c r="O18" s="287">
        <v>0</v>
      </c>
      <c r="P18" s="556">
        <v>380663.46</v>
      </c>
      <c r="Q18" s="287">
        <f>P18</f>
        <v>380663.46</v>
      </c>
      <c r="R18" s="556">
        <f>S18-Q18</f>
        <v>7814222.1399999997</v>
      </c>
      <c r="S18" s="287">
        <v>8194885.5999999996</v>
      </c>
      <c r="T18" s="312">
        <f t="shared" si="12"/>
        <v>0.14945783709112725</v>
      </c>
      <c r="U18" s="313"/>
      <c r="V18" s="299">
        <f>W18-S18</f>
        <v>15795068.369999999</v>
      </c>
      <c r="W18" s="299">
        <v>23989953.969999999</v>
      </c>
      <c r="X18" s="300">
        <f t="shared" si="0"/>
        <v>0.43752735636381568</v>
      </c>
      <c r="Y18" s="752">
        <f>Z18-W18</f>
        <v>27546325.910000004</v>
      </c>
      <c r="Z18" s="336">
        <v>51536279.880000003</v>
      </c>
      <c r="AA18" s="288">
        <f t="shared" si="6"/>
        <v>0.93991561304867755</v>
      </c>
      <c r="AB18" s="288">
        <f t="shared" si="7"/>
        <v>0.30985267648225429</v>
      </c>
      <c r="AC18" s="952"/>
      <c r="AD18" s="287"/>
      <c r="AE18" s="287"/>
      <c r="AF18" s="288">
        <f t="shared" si="1"/>
        <v>0</v>
      </c>
      <c r="AG18" s="288"/>
      <c r="AH18" s="287"/>
      <c r="AI18" s="287"/>
      <c r="AJ18" s="288">
        <f t="shared" si="2"/>
        <v>0</v>
      </c>
      <c r="AK18" s="288"/>
      <c r="AL18" s="287"/>
      <c r="AM18" s="287"/>
      <c r="AN18" s="288">
        <f t="shared" si="3"/>
        <v>0</v>
      </c>
      <c r="AO18" s="288"/>
      <c r="AP18" s="287"/>
      <c r="AQ18" s="287"/>
      <c r="AR18" s="288">
        <f t="shared" si="4"/>
        <v>0</v>
      </c>
      <c r="AS18" s="288"/>
      <c r="AT18" s="287"/>
      <c r="AU18" s="287"/>
      <c r="AV18" s="288">
        <f t="shared" si="5"/>
        <v>0</v>
      </c>
      <c r="AW18" s="287"/>
      <c r="AX18" s="1392">
        <v>8362796</v>
      </c>
      <c r="AY18" s="1383" t="s">
        <v>1067</v>
      </c>
      <c r="AZ18" s="1383" t="s">
        <v>1079</v>
      </c>
      <c r="BA18" s="1407" t="s">
        <v>1069</v>
      </c>
    </row>
    <row r="19" spans="1:53" ht="41.45" customHeight="1" x14ac:dyDescent="0.2">
      <c r="A19" s="1398"/>
      <c r="B19" s="1390"/>
      <c r="C19" s="1415"/>
      <c r="D19" s="742" t="s">
        <v>235</v>
      </c>
      <c r="E19" s="743" t="s">
        <v>91</v>
      </c>
      <c r="F19" s="285" t="s">
        <v>1070</v>
      </c>
      <c r="G19" s="314" t="s">
        <v>951</v>
      </c>
      <c r="H19" s="314"/>
      <c r="I19" s="462" t="s">
        <v>19</v>
      </c>
      <c r="J19" s="285" t="s">
        <v>962</v>
      </c>
      <c r="K19" s="1269" t="s">
        <v>343</v>
      </c>
      <c r="L19" s="556">
        <v>2400</v>
      </c>
      <c r="M19" s="556">
        <v>3200</v>
      </c>
      <c r="N19" s="556">
        <v>0</v>
      </c>
      <c r="O19" s="287">
        <v>0</v>
      </c>
      <c r="P19" s="556">
        <v>140</v>
      </c>
      <c r="Q19" s="299">
        <f>P19</f>
        <v>140</v>
      </c>
      <c r="R19" s="556">
        <f>S19-Q19</f>
        <v>1083</v>
      </c>
      <c r="S19" s="299">
        <v>1223</v>
      </c>
      <c r="T19" s="312">
        <f t="shared" si="12"/>
        <v>0.50958333333333339</v>
      </c>
      <c r="U19" s="313" t="s">
        <v>330</v>
      </c>
      <c r="V19" s="299">
        <v>667</v>
      </c>
      <c r="W19" s="299">
        <f>V19+S19</f>
        <v>1890</v>
      </c>
      <c r="X19" s="300">
        <f t="shared" si="0"/>
        <v>0.78749999999999998</v>
      </c>
      <c r="Y19" s="752">
        <f t="shared" si="9"/>
        <v>515</v>
      </c>
      <c r="Z19" s="1231">
        <f>'4B'!AL33</f>
        <v>2405</v>
      </c>
      <c r="AA19" s="288">
        <f t="shared" si="6"/>
        <v>1.0020833333333334</v>
      </c>
      <c r="AB19" s="288">
        <f t="shared" si="7"/>
        <v>0.75156250000000002</v>
      </c>
      <c r="AC19" s="1254" t="s">
        <v>1480</v>
      </c>
      <c r="AD19" s="287"/>
      <c r="AE19" s="287"/>
      <c r="AF19" s="288">
        <f t="shared" si="1"/>
        <v>0</v>
      </c>
      <c r="AG19" s="288"/>
      <c r="AH19" s="287"/>
      <c r="AI19" s="287"/>
      <c r="AJ19" s="288">
        <f t="shared" si="2"/>
        <v>0</v>
      </c>
      <c r="AK19" s="288"/>
      <c r="AL19" s="287"/>
      <c r="AM19" s="287"/>
      <c r="AN19" s="288">
        <f t="shared" si="3"/>
        <v>0</v>
      </c>
      <c r="AO19" s="288"/>
      <c r="AP19" s="287"/>
      <c r="AQ19" s="287"/>
      <c r="AR19" s="288">
        <f t="shared" si="4"/>
        <v>0</v>
      </c>
      <c r="AS19" s="288"/>
      <c r="AT19" s="287"/>
      <c r="AU19" s="287"/>
      <c r="AV19" s="288">
        <f t="shared" si="5"/>
        <v>0</v>
      </c>
      <c r="AW19" s="287"/>
      <c r="AX19" s="1402"/>
      <c r="AY19" s="1397"/>
      <c r="AZ19" s="1397"/>
      <c r="BA19" s="1408"/>
    </row>
    <row r="20" spans="1:53" ht="130.5" customHeight="1" x14ac:dyDescent="0.2">
      <c r="A20" s="1398"/>
      <c r="B20" s="1390"/>
      <c r="C20" s="1415"/>
      <c r="D20" s="742" t="s">
        <v>235</v>
      </c>
      <c r="E20" s="743" t="s">
        <v>93</v>
      </c>
      <c r="F20" s="285" t="s">
        <v>1070</v>
      </c>
      <c r="G20" s="314" t="s">
        <v>963</v>
      </c>
      <c r="H20" s="314"/>
      <c r="I20" s="462" t="s">
        <v>20</v>
      </c>
      <c r="J20" s="285" t="s">
        <v>962</v>
      </c>
      <c r="K20" s="1269" t="s">
        <v>343</v>
      </c>
      <c r="L20" s="556">
        <v>4620</v>
      </c>
      <c r="M20" s="556">
        <v>10100</v>
      </c>
      <c r="N20" s="556">
        <v>0</v>
      </c>
      <c r="O20" s="287">
        <v>0</v>
      </c>
      <c r="P20" s="556">
        <v>141</v>
      </c>
      <c r="Q20" s="299">
        <v>141</v>
      </c>
      <c r="R20" s="556">
        <f>S20-Q20</f>
        <v>1290</v>
      </c>
      <c r="S20" s="299">
        <v>1431</v>
      </c>
      <c r="T20" s="312">
        <f t="shared" si="12"/>
        <v>0.30974025974025976</v>
      </c>
      <c r="U20" s="313" t="s">
        <v>328</v>
      </c>
      <c r="V20" s="299">
        <v>1843</v>
      </c>
      <c r="W20" s="299">
        <f>V20+S20</f>
        <v>3274</v>
      </c>
      <c r="X20" s="300">
        <f t="shared" si="0"/>
        <v>0.70865800865800865</v>
      </c>
      <c r="Y20" s="752">
        <f t="shared" si="9"/>
        <v>1322</v>
      </c>
      <c r="Z20" s="1231">
        <f>'4B'!AL32</f>
        <v>4596</v>
      </c>
      <c r="AA20" s="288">
        <f t="shared" si="6"/>
        <v>0.9948051948051948</v>
      </c>
      <c r="AB20" s="288">
        <f t="shared" si="7"/>
        <v>0.45504950495049507</v>
      </c>
      <c r="AC20" s="1254" t="s">
        <v>1482</v>
      </c>
      <c r="AD20" s="287"/>
      <c r="AE20" s="287"/>
      <c r="AF20" s="288">
        <f t="shared" si="1"/>
        <v>0</v>
      </c>
      <c r="AG20" s="288"/>
      <c r="AH20" s="287"/>
      <c r="AI20" s="287"/>
      <c r="AJ20" s="288">
        <f t="shared" si="2"/>
        <v>0</v>
      </c>
      <c r="AK20" s="288"/>
      <c r="AL20" s="287"/>
      <c r="AM20" s="287"/>
      <c r="AN20" s="288">
        <f t="shared" si="3"/>
        <v>0</v>
      </c>
      <c r="AO20" s="288"/>
      <c r="AP20" s="287"/>
      <c r="AQ20" s="287"/>
      <c r="AR20" s="288">
        <f t="shared" si="4"/>
        <v>0</v>
      </c>
      <c r="AS20" s="288"/>
      <c r="AT20" s="287"/>
      <c r="AU20" s="287"/>
      <c r="AV20" s="288">
        <f t="shared" si="5"/>
        <v>0</v>
      </c>
      <c r="AW20" s="287"/>
      <c r="AX20" s="1402"/>
      <c r="AY20" s="1397"/>
      <c r="AZ20" s="1397"/>
      <c r="BA20" s="1408"/>
    </row>
    <row r="21" spans="1:53" ht="27" customHeight="1" x14ac:dyDescent="0.2">
      <c r="A21" s="1398"/>
      <c r="B21" s="1390"/>
      <c r="C21" s="1415"/>
      <c r="D21" s="742" t="s">
        <v>1080</v>
      </c>
      <c r="E21" s="743" t="s">
        <v>1082</v>
      </c>
      <c r="F21" s="285" t="s">
        <v>1070</v>
      </c>
      <c r="G21" s="314" t="s">
        <v>943</v>
      </c>
      <c r="H21" s="314"/>
      <c r="I21" s="462" t="s">
        <v>1081</v>
      </c>
      <c r="J21" s="285" t="s">
        <v>1486</v>
      </c>
      <c r="K21" s="1269" t="s">
        <v>343</v>
      </c>
      <c r="L21" s="556">
        <v>5853</v>
      </c>
      <c r="M21" s="556">
        <v>18343</v>
      </c>
      <c r="N21" s="556">
        <v>0</v>
      </c>
      <c r="O21" s="287">
        <v>0</v>
      </c>
      <c r="P21" s="556">
        <v>857</v>
      </c>
      <c r="Q21" s="287">
        <v>857</v>
      </c>
      <c r="R21" s="556">
        <f>4779</f>
        <v>4779</v>
      </c>
      <c r="S21" s="287">
        <f>R21+Q21</f>
        <v>5636</v>
      </c>
      <c r="T21" s="312">
        <f t="shared" si="12"/>
        <v>0.96292499572868617</v>
      </c>
      <c r="U21" s="313"/>
      <c r="V21" s="299">
        <f t="shared" ref="V21:AU21" si="14">SUM(V22:V23)</f>
        <v>3065</v>
      </c>
      <c r="W21" s="299">
        <f>SUM(W22:W23)</f>
        <v>8701</v>
      </c>
      <c r="X21" s="300">
        <f t="shared" si="0"/>
        <v>1.4865880744917137</v>
      </c>
      <c r="Y21" s="752">
        <f t="shared" si="9"/>
        <v>3415</v>
      </c>
      <c r="Z21" s="287">
        <f t="shared" si="14"/>
        <v>12116</v>
      </c>
      <c r="AA21" s="288">
        <f t="shared" si="6"/>
        <v>2.0700495472407314</v>
      </c>
      <c r="AB21" s="288">
        <f t="shared" si="7"/>
        <v>0.66052445074415311</v>
      </c>
      <c r="AC21" s="1254" t="s">
        <v>1479</v>
      </c>
      <c r="AD21" s="287">
        <f t="shared" si="14"/>
        <v>0</v>
      </c>
      <c r="AE21" s="287">
        <f t="shared" si="14"/>
        <v>0</v>
      </c>
      <c r="AF21" s="288">
        <f t="shared" si="1"/>
        <v>0</v>
      </c>
      <c r="AG21" s="288"/>
      <c r="AH21" s="287">
        <f t="shared" si="14"/>
        <v>0</v>
      </c>
      <c r="AI21" s="287">
        <f t="shared" si="14"/>
        <v>0</v>
      </c>
      <c r="AJ21" s="288">
        <f t="shared" si="2"/>
        <v>0</v>
      </c>
      <c r="AK21" s="288"/>
      <c r="AL21" s="287">
        <f t="shared" si="14"/>
        <v>0</v>
      </c>
      <c r="AM21" s="287">
        <f t="shared" si="14"/>
        <v>0</v>
      </c>
      <c r="AN21" s="288">
        <f t="shared" si="3"/>
        <v>0</v>
      </c>
      <c r="AO21" s="288"/>
      <c r="AP21" s="287">
        <f t="shared" si="14"/>
        <v>0</v>
      </c>
      <c r="AQ21" s="287">
        <f t="shared" si="14"/>
        <v>0</v>
      </c>
      <c r="AR21" s="288">
        <f t="shared" si="4"/>
        <v>0</v>
      </c>
      <c r="AS21" s="288"/>
      <c r="AT21" s="287">
        <f t="shared" si="14"/>
        <v>0</v>
      </c>
      <c r="AU21" s="287">
        <f t="shared" si="14"/>
        <v>0</v>
      </c>
      <c r="AV21" s="288">
        <f t="shared" si="5"/>
        <v>0</v>
      </c>
      <c r="AW21" s="287"/>
      <c r="AX21" s="1402"/>
      <c r="AY21" s="1397"/>
      <c r="AZ21" s="1397"/>
      <c r="BA21" s="1408"/>
    </row>
    <row r="22" spans="1:53" s="322" customFormat="1" ht="25.5" customHeight="1" x14ac:dyDescent="0.2">
      <c r="A22" s="1398"/>
      <c r="B22" s="1390"/>
      <c r="C22" s="1415"/>
      <c r="D22" s="744" t="s">
        <v>238</v>
      </c>
      <c r="E22" s="746" t="s">
        <v>101</v>
      </c>
      <c r="F22" s="755" t="s">
        <v>1070</v>
      </c>
      <c r="G22" s="756" t="s">
        <v>943</v>
      </c>
      <c r="H22" s="756" t="s">
        <v>1223</v>
      </c>
      <c r="I22" s="746" t="s">
        <v>27</v>
      </c>
      <c r="J22" s="746" t="s">
        <v>430</v>
      </c>
      <c r="K22" s="1270" t="s">
        <v>343</v>
      </c>
      <c r="L22" s="749">
        <v>2353</v>
      </c>
      <c r="M22" s="749">
        <v>12843</v>
      </c>
      <c r="N22" s="749">
        <v>0</v>
      </c>
      <c r="O22" s="749">
        <v>0</v>
      </c>
      <c r="P22" s="749">
        <v>300</v>
      </c>
      <c r="Q22" s="557">
        <v>1475</v>
      </c>
      <c r="R22" s="749">
        <v>816</v>
      </c>
      <c r="S22" s="557">
        <v>1775</v>
      </c>
      <c r="T22" s="898">
        <f t="shared" si="12"/>
        <v>0.75435614109647264</v>
      </c>
      <c r="U22" s="902" t="s">
        <v>280</v>
      </c>
      <c r="V22" s="749">
        <f>W22-S22</f>
        <v>816</v>
      </c>
      <c r="W22" s="749">
        <v>2591</v>
      </c>
      <c r="X22" s="898">
        <f t="shared" si="0"/>
        <v>1.1011474713132172</v>
      </c>
      <c r="Y22" s="752">
        <f t="shared" si="9"/>
        <v>1457</v>
      </c>
      <c r="Z22" s="296">
        <f>'4B'!AL36</f>
        <v>4048</v>
      </c>
      <c r="AA22" s="293">
        <f t="shared" si="6"/>
        <v>1.7203569910752232</v>
      </c>
      <c r="AB22" s="293">
        <f t="shared" si="7"/>
        <v>0.31519115471463055</v>
      </c>
      <c r="AC22" s="1255" t="s">
        <v>1479</v>
      </c>
      <c r="AD22" s="296"/>
      <c r="AE22" s="296"/>
      <c r="AF22" s="293">
        <f t="shared" si="1"/>
        <v>0</v>
      </c>
      <c r="AG22" s="298"/>
      <c r="AH22" s="296"/>
      <c r="AI22" s="296"/>
      <c r="AJ22" s="293">
        <f t="shared" si="2"/>
        <v>0</v>
      </c>
      <c r="AK22" s="298"/>
      <c r="AL22" s="296"/>
      <c r="AM22" s="296"/>
      <c r="AN22" s="293">
        <f t="shared" si="3"/>
        <v>0</v>
      </c>
      <c r="AO22" s="298"/>
      <c r="AP22" s="296"/>
      <c r="AQ22" s="296"/>
      <c r="AR22" s="293">
        <f t="shared" si="4"/>
        <v>0</v>
      </c>
      <c r="AS22" s="298"/>
      <c r="AT22" s="296"/>
      <c r="AU22" s="296"/>
      <c r="AV22" s="293">
        <f t="shared" si="5"/>
        <v>0</v>
      </c>
      <c r="AW22" s="296"/>
      <c r="AX22" s="1402"/>
      <c r="AY22" s="1397"/>
      <c r="AZ22" s="1397"/>
      <c r="BA22" s="1408"/>
    </row>
    <row r="23" spans="1:53" s="322" customFormat="1" ht="25.5" customHeight="1" x14ac:dyDescent="0.2">
      <c r="A23" s="1398"/>
      <c r="B23" s="1390"/>
      <c r="C23" s="1415"/>
      <c r="D23" s="744" t="s">
        <v>237</v>
      </c>
      <c r="E23" s="745" t="s">
        <v>104</v>
      </c>
      <c r="F23" s="755" t="s">
        <v>1070</v>
      </c>
      <c r="G23" s="756" t="s">
        <v>943</v>
      </c>
      <c r="H23" s="756" t="s">
        <v>1223</v>
      </c>
      <c r="I23" s="755" t="s">
        <v>29</v>
      </c>
      <c r="J23" s="755" t="s">
        <v>430</v>
      </c>
      <c r="K23" s="1270" t="s">
        <v>343</v>
      </c>
      <c r="L23" s="749">
        <v>3500</v>
      </c>
      <c r="M23" s="749">
        <v>5500</v>
      </c>
      <c r="N23" s="749">
        <v>0</v>
      </c>
      <c r="O23" s="749">
        <v>0</v>
      </c>
      <c r="P23" s="557"/>
      <c r="Q23" s="557"/>
      <c r="R23" s="557"/>
      <c r="S23" s="557">
        <v>3861</v>
      </c>
      <c r="T23" s="898">
        <f t="shared" si="12"/>
        <v>1.1031428571428572</v>
      </c>
      <c r="U23" s="902" t="s">
        <v>335</v>
      </c>
      <c r="V23" s="749">
        <f>6110-3861</f>
        <v>2249</v>
      </c>
      <c r="W23" s="749">
        <v>6110</v>
      </c>
      <c r="X23" s="898">
        <f t="shared" si="0"/>
        <v>1.7457142857142858</v>
      </c>
      <c r="Y23" s="752">
        <f t="shared" si="9"/>
        <v>1958</v>
      </c>
      <c r="Z23" s="296">
        <f>'4B'!AL37</f>
        <v>8068</v>
      </c>
      <c r="AA23" s="293">
        <f t="shared" si="6"/>
        <v>2.3051428571428572</v>
      </c>
      <c r="AB23" s="293">
        <f t="shared" si="7"/>
        <v>1.4669090909090909</v>
      </c>
      <c r="AC23" s="1255" t="s">
        <v>1479</v>
      </c>
      <c r="AD23" s="296"/>
      <c r="AE23" s="296"/>
      <c r="AF23" s="293">
        <f t="shared" si="1"/>
        <v>0</v>
      </c>
      <c r="AG23" s="298"/>
      <c r="AH23" s="296"/>
      <c r="AI23" s="296"/>
      <c r="AJ23" s="293">
        <f t="shared" si="2"/>
        <v>0</v>
      </c>
      <c r="AK23" s="298"/>
      <c r="AL23" s="296"/>
      <c r="AM23" s="296"/>
      <c r="AN23" s="293">
        <f t="shared" si="3"/>
        <v>0</v>
      </c>
      <c r="AO23" s="298"/>
      <c r="AP23" s="296"/>
      <c r="AQ23" s="296"/>
      <c r="AR23" s="293">
        <f t="shared" si="4"/>
        <v>0</v>
      </c>
      <c r="AS23" s="298"/>
      <c r="AT23" s="296"/>
      <c r="AU23" s="296"/>
      <c r="AV23" s="293">
        <f t="shared" si="5"/>
        <v>0</v>
      </c>
      <c r="AW23" s="296"/>
      <c r="AX23" s="1402"/>
      <c r="AY23" s="1397"/>
      <c r="AZ23" s="1397"/>
      <c r="BA23" s="1408"/>
    </row>
    <row r="24" spans="1:53" s="322" customFormat="1" ht="25.5" x14ac:dyDescent="0.2">
      <c r="A24" s="1398"/>
      <c r="B24" s="1390"/>
      <c r="C24" s="1415"/>
      <c r="D24" s="742" t="s">
        <v>1083</v>
      </c>
      <c r="E24" s="747" t="s">
        <v>1084</v>
      </c>
      <c r="F24" s="285" t="s">
        <v>1070</v>
      </c>
      <c r="G24" s="314" t="s">
        <v>946</v>
      </c>
      <c r="H24" s="314"/>
      <c r="I24" s="286" t="s">
        <v>30</v>
      </c>
      <c r="J24" s="286" t="s">
        <v>430</v>
      </c>
      <c r="K24" s="1269" t="s">
        <v>343</v>
      </c>
      <c r="L24" s="556">
        <v>130600</v>
      </c>
      <c r="M24" s="556">
        <v>199000</v>
      </c>
      <c r="N24" s="556">
        <v>0</v>
      </c>
      <c r="O24" s="299">
        <v>0</v>
      </c>
      <c r="P24" s="556">
        <v>751</v>
      </c>
      <c r="Q24" s="299">
        <f>S24-R24</f>
        <v>513</v>
      </c>
      <c r="R24" s="556">
        <v>12122</v>
      </c>
      <c r="S24" s="299">
        <f>SUM(S25:S26)</f>
        <v>12635</v>
      </c>
      <c r="T24" s="312">
        <f t="shared" si="12"/>
        <v>9.6745788667687599E-2</v>
      </c>
      <c r="U24" s="313"/>
      <c r="V24" s="299">
        <f>SUM(V25:V26)</f>
        <v>32539</v>
      </c>
      <c r="W24" s="299">
        <f>SUM(W25:RX26)</f>
        <v>92374726.600931615</v>
      </c>
      <c r="X24" s="300">
        <f t="shared" si="0"/>
        <v>707.31031088002771</v>
      </c>
      <c r="Y24" s="556">
        <f>SUM(Y25:Y26)</f>
        <v>92195995.939999998</v>
      </c>
      <c r="Z24" s="299">
        <f>SUM(Z25:Z26)</f>
        <v>133552</v>
      </c>
      <c r="AA24" s="288">
        <f t="shared" si="6"/>
        <v>1.02260336906585</v>
      </c>
      <c r="AB24" s="288">
        <f t="shared" si="7"/>
        <v>0.6711155778894472</v>
      </c>
      <c r="AC24" s="1254" t="s">
        <v>1479</v>
      </c>
      <c r="AD24" s="299">
        <f>SUM(AD25:AD26)</f>
        <v>0</v>
      </c>
      <c r="AE24" s="299">
        <f>SUM(AE25:AE26)</f>
        <v>0</v>
      </c>
      <c r="AF24" s="288">
        <f t="shared" si="1"/>
        <v>0</v>
      </c>
      <c r="AG24" s="288"/>
      <c r="AH24" s="299">
        <f>SUM(AH25:AH26)</f>
        <v>0</v>
      </c>
      <c r="AI24" s="299">
        <f>SUM(AI25:AI26)</f>
        <v>0</v>
      </c>
      <c r="AJ24" s="288">
        <f t="shared" si="2"/>
        <v>0</v>
      </c>
      <c r="AK24" s="288"/>
      <c r="AL24" s="299">
        <f>SUM(AL25:AL26)</f>
        <v>0</v>
      </c>
      <c r="AM24" s="299">
        <f>SUM(AM25:AM26)</f>
        <v>0</v>
      </c>
      <c r="AN24" s="288">
        <f t="shared" si="3"/>
        <v>0</v>
      </c>
      <c r="AO24" s="300"/>
      <c r="AP24" s="299">
        <f>SUM(AP25:AP26)</f>
        <v>0</v>
      </c>
      <c r="AQ24" s="299">
        <f>SUM(AQ25:AQ26)</f>
        <v>0</v>
      </c>
      <c r="AR24" s="288">
        <f t="shared" si="4"/>
        <v>0</v>
      </c>
      <c r="AS24" s="300"/>
      <c r="AT24" s="299">
        <f>SUM(AT25:AT26)</f>
        <v>0</v>
      </c>
      <c r="AU24" s="299">
        <f>SUM(AU25:AU26)</f>
        <v>0</v>
      </c>
      <c r="AV24" s="288">
        <f t="shared" si="5"/>
        <v>0</v>
      </c>
      <c r="AW24" s="299"/>
      <c r="AX24" s="1402"/>
      <c r="AY24" s="1397"/>
      <c r="AZ24" s="1397"/>
      <c r="BA24" s="1408"/>
    </row>
    <row r="25" spans="1:53" s="322" customFormat="1" ht="24.75" customHeight="1" x14ac:dyDescent="0.2">
      <c r="A25" s="1398"/>
      <c r="B25" s="1390"/>
      <c r="C25" s="1415"/>
      <c r="D25" s="744" t="s">
        <v>233</v>
      </c>
      <c r="E25" s="746" t="s">
        <v>106</v>
      </c>
      <c r="F25" s="755" t="s">
        <v>1070</v>
      </c>
      <c r="G25" s="756" t="s">
        <v>946</v>
      </c>
      <c r="H25" s="756" t="s">
        <v>1223</v>
      </c>
      <c r="I25" s="746" t="s">
        <v>1085</v>
      </c>
      <c r="J25" s="746" t="s">
        <v>430</v>
      </c>
      <c r="K25" s="1270" t="s">
        <v>343</v>
      </c>
      <c r="L25" s="557">
        <v>130000</v>
      </c>
      <c r="M25" s="557">
        <v>198000</v>
      </c>
      <c r="N25" s="557">
        <v>0</v>
      </c>
      <c r="O25" s="557">
        <v>0</v>
      </c>
      <c r="P25" s="557">
        <v>751</v>
      </c>
      <c r="Q25" s="557">
        <v>751</v>
      </c>
      <c r="R25" s="557">
        <v>11408</v>
      </c>
      <c r="S25" s="557">
        <v>12159</v>
      </c>
      <c r="T25" s="898">
        <f t="shared" si="12"/>
        <v>9.3530769230769237E-2</v>
      </c>
      <c r="U25" s="899" t="s">
        <v>276</v>
      </c>
      <c r="V25" s="557">
        <f>44622-12159</f>
        <v>32463</v>
      </c>
      <c r="W25" s="557">
        <v>44622</v>
      </c>
      <c r="X25" s="898">
        <f t="shared" si="0"/>
        <v>0.34324615384615387</v>
      </c>
      <c r="Y25" s="556">
        <f t="shared" ref="Y25" si="15">SUM(Y26:Y27)</f>
        <v>61463992.959999993</v>
      </c>
      <c r="Z25" s="292">
        <f>'4B'!AL41</f>
        <v>132913</v>
      </c>
      <c r="AA25" s="293">
        <f>Z25/L25</f>
        <v>1.0224076923076924</v>
      </c>
      <c r="AB25" s="293">
        <f t="shared" si="7"/>
        <v>0.67127777777777775</v>
      </c>
      <c r="AC25" s="1255" t="s">
        <v>1479</v>
      </c>
      <c r="AD25" s="292"/>
      <c r="AE25" s="292"/>
      <c r="AF25" s="293">
        <f t="shared" si="1"/>
        <v>0</v>
      </c>
      <c r="AG25" s="293"/>
      <c r="AH25" s="292"/>
      <c r="AI25" s="292"/>
      <c r="AJ25" s="293">
        <f t="shared" si="2"/>
        <v>0</v>
      </c>
      <c r="AK25" s="293"/>
      <c r="AL25" s="292"/>
      <c r="AM25" s="292"/>
      <c r="AN25" s="293">
        <f t="shared" si="3"/>
        <v>0</v>
      </c>
      <c r="AO25" s="293"/>
      <c r="AP25" s="292"/>
      <c r="AQ25" s="292"/>
      <c r="AR25" s="293">
        <f t="shared" si="4"/>
        <v>0</v>
      </c>
      <c r="AS25" s="293"/>
      <c r="AT25" s="292"/>
      <c r="AU25" s="292"/>
      <c r="AV25" s="293">
        <f t="shared" si="5"/>
        <v>0</v>
      </c>
      <c r="AW25" s="292"/>
      <c r="AX25" s="1402"/>
      <c r="AY25" s="1397"/>
      <c r="AZ25" s="1397"/>
      <c r="BA25" s="1408"/>
    </row>
    <row r="26" spans="1:53" s="322" customFormat="1" ht="29.25" customHeight="1" x14ac:dyDescent="0.2">
      <c r="A26" s="1398"/>
      <c r="B26" s="1390"/>
      <c r="C26" s="1415"/>
      <c r="D26" s="744" t="s">
        <v>238</v>
      </c>
      <c r="E26" s="745" t="s">
        <v>108</v>
      </c>
      <c r="F26" s="755" t="s">
        <v>1070</v>
      </c>
      <c r="G26" s="756" t="s">
        <v>946</v>
      </c>
      <c r="H26" s="756" t="s">
        <v>1223</v>
      </c>
      <c r="I26" s="755" t="s">
        <v>1086</v>
      </c>
      <c r="J26" s="755" t="s">
        <v>430</v>
      </c>
      <c r="K26" s="1270" t="s">
        <v>343</v>
      </c>
      <c r="L26" s="557">
        <v>600</v>
      </c>
      <c r="M26" s="557">
        <v>1000</v>
      </c>
      <c r="N26" s="557">
        <v>0</v>
      </c>
      <c r="O26" s="557">
        <v>0</v>
      </c>
      <c r="P26" s="557">
        <v>365</v>
      </c>
      <c r="Q26" s="557">
        <v>365</v>
      </c>
      <c r="R26" s="557">
        <v>111</v>
      </c>
      <c r="S26" s="557">
        <v>476</v>
      </c>
      <c r="T26" s="464">
        <f t="shared" ref="T26:T40" si="16">S26/L26</f>
        <v>0.79333333333333333</v>
      </c>
      <c r="U26" s="465" t="s">
        <v>277</v>
      </c>
      <c r="V26" s="557">
        <v>76</v>
      </c>
      <c r="W26" s="557">
        <v>552</v>
      </c>
      <c r="X26" s="898">
        <f t="shared" si="0"/>
        <v>0.92</v>
      </c>
      <c r="Y26" s="556">
        <f>SUM(Y27:Y28)</f>
        <v>30732002.979999997</v>
      </c>
      <c r="Z26" s="292">
        <f>'4B'!AL45</f>
        <v>639</v>
      </c>
      <c r="AA26" s="293">
        <f t="shared" ref="AA26:AA61" si="17">Z26/L26</f>
        <v>1.0649999999999999</v>
      </c>
      <c r="AB26" s="293">
        <f t="shared" si="7"/>
        <v>0.63900000000000001</v>
      </c>
      <c r="AC26" s="1255" t="s">
        <v>1479</v>
      </c>
      <c r="AD26" s="292"/>
      <c r="AE26" s="292"/>
      <c r="AF26" s="293">
        <f t="shared" ref="AF26:AF61" si="18">AE26/M26</f>
        <v>0</v>
      </c>
      <c r="AG26" s="293"/>
      <c r="AH26" s="292"/>
      <c r="AI26" s="292"/>
      <c r="AJ26" s="293">
        <f t="shared" ref="AJ26:AJ61" si="19">AI26/M26</f>
        <v>0</v>
      </c>
      <c r="AK26" s="293"/>
      <c r="AL26" s="292"/>
      <c r="AM26" s="292"/>
      <c r="AN26" s="293">
        <f t="shared" ref="AN26:AN75" si="20">AM26/M26</f>
        <v>0</v>
      </c>
      <c r="AO26" s="293"/>
      <c r="AP26" s="292"/>
      <c r="AQ26" s="292"/>
      <c r="AR26" s="293">
        <f t="shared" ref="AR26:AR61" si="21">AQ26/M26</f>
        <v>0</v>
      </c>
      <c r="AS26" s="293"/>
      <c r="AT26" s="292"/>
      <c r="AU26" s="292"/>
      <c r="AV26" s="293">
        <f t="shared" ref="AV26:AV61" si="22">AU26/M26</f>
        <v>0</v>
      </c>
      <c r="AW26" s="292"/>
      <c r="AX26" s="1393"/>
      <c r="AY26" s="1384"/>
      <c r="AZ26" s="1384"/>
      <c r="BA26" s="1409"/>
    </row>
    <row r="27" spans="1:53" ht="216" customHeight="1" x14ac:dyDescent="0.2">
      <c r="A27" s="1398"/>
      <c r="B27" s="1390"/>
      <c r="C27" s="1415" t="s">
        <v>231</v>
      </c>
      <c r="D27" s="742" t="s">
        <v>235</v>
      </c>
      <c r="E27" s="747" t="s">
        <v>712</v>
      </c>
      <c r="F27" s="285" t="s">
        <v>1065</v>
      </c>
      <c r="G27" s="314" t="s">
        <v>1123</v>
      </c>
      <c r="H27" s="314"/>
      <c r="I27" s="286" t="s">
        <v>1066</v>
      </c>
      <c r="J27" s="285" t="s">
        <v>370</v>
      </c>
      <c r="K27" s="1269" t="s">
        <v>343</v>
      </c>
      <c r="L27" s="556">
        <v>71242592</v>
      </c>
      <c r="M27" s="556">
        <v>316241634</v>
      </c>
      <c r="N27" s="753">
        <v>0</v>
      </c>
      <c r="O27" s="301">
        <v>0</v>
      </c>
      <c r="P27" s="753">
        <v>0</v>
      </c>
      <c r="Q27" s="287">
        <f>P27</f>
        <v>0</v>
      </c>
      <c r="R27" s="556">
        <f>S27-Q27</f>
        <v>10622250.34</v>
      </c>
      <c r="S27" s="301">
        <v>10622250.34</v>
      </c>
      <c r="T27" s="312">
        <f t="shared" si="16"/>
        <v>0.14909971748360867</v>
      </c>
      <c r="U27" s="338"/>
      <c r="V27" s="299">
        <f>W27-S27</f>
        <v>5124770.9700000007</v>
      </c>
      <c r="W27" s="299">
        <v>15747021.310000001</v>
      </c>
      <c r="X27" s="300">
        <f t="shared" si="0"/>
        <v>0.2210338067149494</v>
      </c>
      <c r="Y27" s="1135">
        <f>Z27-W27</f>
        <v>30731989.979999997</v>
      </c>
      <c r="Z27" s="1251">
        <v>46479011.289999999</v>
      </c>
      <c r="AA27" s="1136">
        <f t="shared" si="17"/>
        <v>0.65240483235084989</v>
      </c>
      <c r="AB27" s="288">
        <f t="shared" si="7"/>
        <v>0.14697309365028136</v>
      </c>
      <c r="AC27" s="1132" t="s">
        <v>1459</v>
      </c>
      <c r="AD27" s="301"/>
      <c r="AE27" s="301"/>
      <c r="AF27" s="288">
        <f t="shared" si="18"/>
        <v>0</v>
      </c>
      <c r="AG27" s="288"/>
      <c r="AH27" s="301"/>
      <c r="AI27" s="301"/>
      <c r="AJ27" s="288">
        <f t="shared" si="19"/>
        <v>0</v>
      </c>
      <c r="AK27" s="288"/>
      <c r="AL27" s="301"/>
      <c r="AM27" s="301"/>
      <c r="AN27" s="288">
        <f t="shared" si="20"/>
        <v>0</v>
      </c>
      <c r="AO27" s="302"/>
      <c r="AP27" s="301"/>
      <c r="AQ27" s="301"/>
      <c r="AR27" s="288">
        <f t="shared" si="21"/>
        <v>0</v>
      </c>
      <c r="AS27" s="302"/>
      <c r="AT27" s="301"/>
      <c r="AU27" s="301"/>
      <c r="AV27" s="288">
        <f t="shared" si="22"/>
        <v>0</v>
      </c>
      <c r="AW27" s="301"/>
      <c r="AX27" s="1392">
        <v>13596292</v>
      </c>
      <c r="AY27" s="1383" t="s">
        <v>1067</v>
      </c>
      <c r="AZ27" s="1383" t="s">
        <v>1079</v>
      </c>
      <c r="BA27" s="1385" t="s">
        <v>1069</v>
      </c>
    </row>
    <row r="28" spans="1:53" ht="28.5" customHeight="1" x14ac:dyDescent="0.2">
      <c r="A28" s="1398"/>
      <c r="B28" s="1390"/>
      <c r="C28" s="1415"/>
      <c r="D28" s="742" t="s">
        <v>235</v>
      </c>
      <c r="E28" s="743" t="s">
        <v>98</v>
      </c>
      <c r="F28" s="285" t="s">
        <v>1070</v>
      </c>
      <c r="G28" s="314" t="s">
        <v>598</v>
      </c>
      <c r="H28" s="314"/>
      <c r="I28" s="462" t="s">
        <v>25</v>
      </c>
      <c r="J28" s="285" t="s">
        <v>467</v>
      </c>
      <c r="K28" s="1269" t="s">
        <v>343</v>
      </c>
      <c r="L28" s="556">
        <v>11</v>
      </c>
      <c r="M28" s="556">
        <v>35</v>
      </c>
      <c r="N28" s="556">
        <v>0</v>
      </c>
      <c r="O28" s="287">
        <v>0</v>
      </c>
      <c r="P28" s="556">
        <v>0</v>
      </c>
      <c r="Q28" s="287">
        <v>0</v>
      </c>
      <c r="R28" s="556">
        <v>0</v>
      </c>
      <c r="S28" s="287">
        <v>0</v>
      </c>
      <c r="T28" s="312">
        <f t="shared" si="16"/>
        <v>0</v>
      </c>
      <c r="U28" s="313" t="s">
        <v>331</v>
      </c>
      <c r="V28" s="299">
        <v>0</v>
      </c>
      <c r="W28" s="299">
        <f>V28+S28</f>
        <v>0</v>
      </c>
      <c r="X28" s="300">
        <f t="shared" si="0"/>
        <v>0</v>
      </c>
      <c r="Y28" s="556">
        <f>Z28-W28</f>
        <v>13</v>
      </c>
      <c r="Z28" s="299">
        <f>'3A'!AV8</f>
        <v>13</v>
      </c>
      <c r="AA28" s="300">
        <f t="shared" si="17"/>
        <v>1.1818181818181819</v>
      </c>
      <c r="AB28" s="288">
        <f t="shared" si="7"/>
        <v>0.37142857142857144</v>
      </c>
      <c r="AC28" s="952"/>
      <c r="AD28" s="287"/>
      <c r="AE28" s="287"/>
      <c r="AF28" s="288">
        <f t="shared" si="18"/>
        <v>0</v>
      </c>
      <c r="AG28" s="288"/>
      <c r="AH28" s="287"/>
      <c r="AI28" s="287"/>
      <c r="AJ28" s="288">
        <f t="shared" si="19"/>
        <v>0</v>
      </c>
      <c r="AK28" s="288"/>
      <c r="AL28" s="287"/>
      <c r="AM28" s="287"/>
      <c r="AN28" s="288">
        <f t="shared" si="20"/>
        <v>0</v>
      </c>
      <c r="AO28" s="288"/>
      <c r="AP28" s="287"/>
      <c r="AQ28" s="287"/>
      <c r="AR28" s="288">
        <f t="shared" si="21"/>
        <v>0</v>
      </c>
      <c r="AS28" s="288"/>
      <c r="AT28" s="287"/>
      <c r="AU28" s="287"/>
      <c r="AV28" s="288">
        <f t="shared" si="22"/>
        <v>0</v>
      </c>
      <c r="AW28" s="287"/>
      <c r="AX28" s="1402"/>
      <c r="AY28" s="1397"/>
      <c r="AZ28" s="1397"/>
      <c r="BA28" s="1395"/>
    </row>
    <row r="29" spans="1:53" ht="28.9" customHeight="1" x14ac:dyDescent="0.2">
      <c r="A29" s="1398"/>
      <c r="B29" s="1390"/>
      <c r="C29" s="1415"/>
      <c r="D29" s="742" t="s">
        <v>235</v>
      </c>
      <c r="E29" s="747" t="s">
        <v>99</v>
      </c>
      <c r="F29" s="285" t="s">
        <v>1070</v>
      </c>
      <c r="G29" s="314" t="s">
        <v>599</v>
      </c>
      <c r="H29" s="314"/>
      <c r="I29" s="286" t="s">
        <v>206</v>
      </c>
      <c r="J29" s="286" t="s">
        <v>469</v>
      </c>
      <c r="K29" s="1269" t="s">
        <v>343</v>
      </c>
      <c r="L29" s="556">
        <v>640</v>
      </c>
      <c r="M29" s="556">
        <v>1400</v>
      </c>
      <c r="N29" s="753">
        <v>0</v>
      </c>
      <c r="O29" s="301">
        <v>0</v>
      </c>
      <c r="P29" s="753">
        <v>0</v>
      </c>
      <c r="Q29" s="301">
        <v>0</v>
      </c>
      <c r="R29" s="753">
        <v>0</v>
      </c>
      <c r="S29" s="301">
        <v>0</v>
      </c>
      <c r="T29" s="312">
        <f t="shared" si="16"/>
        <v>0</v>
      </c>
      <c r="U29" s="338" t="s">
        <v>331</v>
      </c>
      <c r="V29" s="299">
        <v>207</v>
      </c>
      <c r="W29" s="299">
        <f>V29+S29</f>
        <v>207</v>
      </c>
      <c r="X29" s="300">
        <f t="shared" si="0"/>
        <v>0.32343749999999999</v>
      </c>
      <c r="Y29" s="556">
        <f t="shared" ref="Y29:Y36" si="23">Z29-W29</f>
        <v>369</v>
      </c>
      <c r="Z29" s="299">
        <f>'3A'!AV13</f>
        <v>576</v>
      </c>
      <c r="AA29" s="300">
        <f t="shared" si="17"/>
        <v>0.9</v>
      </c>
      <c r="AB29" s="288">
        <f t="shared" si="7"/>
        <v>0.41142857142857142</v>
      </c>
      <c r="AC29" s="952"/>
      <c r="AD29" s="301"/>
      <c r="AE29" s="301"/>
      <c r="AF29" s="288">
        <f t="shared" si="18"/>
        <v>0</v>
      </c>
      <c r="AG29" s="288"/>
      <c r="AH29" s="301"/>
      <c r="AI29" s="301"/>
      <c r="AJ29" s="288">
        <f t="shared" si="19"/>
        <v>0</v>
      </c>
      <c r="AK29" s="288"/>
      <c r="AL29" s="301"/>
      <c r="AM29" s="301"/>
      <c r="AN29" s="288">
        <f t="shared" si="20"/>
        <v>0</v>
      </c>
      <c r="AO29" s="302"/>
      <c r="AP29" s="301"/>
      <c r="AQ29" s="301"/>
      <c r="AR29" s="288">
        <f t="shared" si="21"/>
        <v>0</v>
      </c>
      <c r="AS29" s="302"/>
      <c r="AT29" s="301"/>
      <c r="AU29" s="301"/>
      <c r="AV29" s="288">
        <f t="shared" si="22"/>
        <v>0</v>
      </c>
      <c r="AW29" s="301"/>
      <c r="AX29" s="1402"/>
      <c r="AY29" s="1397"/>
      <c r="AZ29" s="1397"/>
      <c r="BA29" s="1395"/>
    </row>
    <row r="30" spans="1:53" ht="42.6" customHeight="1" x14ac:dyDescent="0.2">
      <c r="A30" s="1398"/>
      <c r="B30" s="1390"/>
      <c r="C30" s="1415"/>
      <c r="D30" s="742" t="s">
        <v>235</v>
      </c>
      <c r="E30" s="743" t="s">
        <v>100</v>
      </c>
      <c r="F30" s="285" t="s">
        <v>1070</v>
      </c>
      <c r="G30" s="314" t="s">
        <v>600</v>
      </c>
      <c r="H30" s="314"/>
      <c r="I30" s="463" t="s">
        <v>26</v>
      </c>
      <c r="J30" s="303" t="s">
        <v>484</v>
      </c>
      <c r="K30" s="1269" t="s">
        <v>343</v>
      </c>
      <c r="L30" s="556">
        <v>45</v>
      </c>
      <c r="M30" s="556">
        <v>2000</v>
      </c>
      <c r="N30" s="556">
        <v>0</v>
      </c>
      <c r="O30" s="299">
        <v>0</v>
      </c>
      <c r="P30" s="556">
        <v>0</v>
      </c>
      <c r="Q30" s="299">
        <v>0</v>
      </c>
      <c r="R30" s="556">
        <v>0</v>
      </c>
      <c r="S30" s="299">
        <v>0</v>
      </c>
      <c r="T30" s="312">
        <f t="shared" si="16"/>
        <v>0</v>
      </c>
      <c r="U30" s="313" t="s">
        <v>332</v>
      </c>
      <c r="V30" s="299">
        <v>45</v>
      </c>
      <c r="W30" s="299">
        <v>45</v>
      </c>
      <c r="X30" s="300">
        <f t="shared" si="0"/>
        <v>1</v>
      </c>
      <c r="Y30" s="556">
        <f t="shared" si="23"/>
        <v>4</v>
      </c>
      <c r="Z30" s="287">
        <f>'3A'!AV14</f>
        <v>49</v>
      </c>
      <c r="AA30" s="288">
        <f t="shared" si="17"/>
        <v>1.0888888888888888</v>
      </c>
      <c r="AB30" s="288">
        <f t="shared" si="7"/>
        <v>2.4500000000000001E-2</v>
      </c>
      <c r="AC30" s="952"/>
      <c r="AD30" s="299"/>
      <c r="AE30" s="299"/>
      <c r="AF30" s="288">
        <f t="shared" si="18"/>
        <v>0</v>
      </c>
      <c r="AG30" s="288"/>
      <c r="AH30" s="299"/>
      <c r="AI30" s="299"/>
      <c r="AJ30" s="288">
        <f t="shared" si="19"/>
        <v>0</v>
      </c>
      <c r="AK30" s="288"/>
      <c r="AL30" s="299"/>
      <c r="AM30" s="299"/>
      <c r="AN30" s="288">
        <f t="shared" si="20"/>
        <v>0</v>
      </c>
      <c r="AO30" s="300"/>
      <c r="AP30" s="299"/>
      <c r="AQ30" s="299"/>
      <c r="AR30" s="288">
        <f t="shared" si="21"/>
        <v>0</v>
      </c>
      <c r="AS30" s="300"/>
      <c r="AT30" s="299"/>
      <c r="AU30" s="299"/>
      <c r="AV30" s="288">
        <f t="shared" si="22"/>
        <v>0</v>
      </c>
      <c r="AW30" s="299"/>
      <c r="AX30" s="1393"/>
      <c r="AY30" s="1384"/>
      <c r="AZ30" s="1384"/>
      <c r="BA30" s="1386"/>
    </row>
    <row r="31" spans="1:53" s="322" customFormat="1" ht="54.6" customHeight="1" x14ac:dyDescent="0.2">
      <c r="A31" s="1389">
        <v>3</v>
      </c>
      <c r="B31" s="1390" t="s">
        <v>964</v>
      </c>
      <c r="C31" s="1391" t="s">
        <v>2</v>
      </c>
      <c r="D31" s="742" t="s">
        <v>235</v>
      </c>
      <c r="E31" s="747" t="s">
        <v>714</v>
      </c>
      <c r="F31" s="285" t="s">
        <v>1065</v>
      </c>
      <c r="G31" s="314" t="s">
        <v>1125</v>
      </c>
      <c r="H31" s="314"/>
      <c r="I31" s="286" t="s">
        <v>1066</v>
      </c>
      <c r="J31" s="286" t="s">
        <v>370</v>
      </c>
      <c r="K31" s="1269" t="s">
        <v>343</v>
      </c>
      <c r="L31" s="556">
        <v>73148145</v>
      </c>
      <c r="M31" s="556">
        <v>241052481</v>
      </c>
      <c r="N31" s="753">
        <v>0</v>
      </c>
      <c r="O31" s="301">
        <v>0</v>
      </c>
      <c r="P31" s="753">
        <v>347571.67</v>
      </c>
      <c r="Q31" s="287">
        <f>P31</f>
        <v>347571.67</v>
      </c>
      <c r="R31" s="556">
        <f>S31-Q31</f>
        <v>6813837.3399999999</v>
      </c>
      <c r="S31" s="301">
        <v>7161409.0099999998</v>
      </c>
      <c r="T31" s="312">
        <f t="shared" si="16"/>
        <v>9.7902810932526035E-2</v>
      </c>
      <c r="U31" s="338"/>
      <c r="V31" s="299">
        <f>W31-S31</f>
        <v>19556030.719999999</v>
      </c>
      <c r="W31" s="299">
        <v>26717439.73</v>
      </c>
      <c r="X31" s="300">
        <f t="shared" si="0"/>
        <v>0.36525109050954063</v>
      </c>
      <c r="Y31" s="556">
        <f t="shared" si="23"/>
        <v>37964900.650000006</v>
      </c>
      <c r="Z31" s="336">
        <v>64682340.380000003</v>
      </c>
      <c r="AA31" s="288">
        <f t="shared" si="17"/>
        <v>0.88426494451773185</v>
      </c>
      <c r="AB31" s="288">
        <f t="shared" si="7"/>
        <v>0.26833302072505949</v>
      </c>
      <c r="AC31" s="952"/>
      <c r="AD31" s="301"/>
      <c r="AE31" s="301"/>
      <c r="AF31" s="288">
        <f t="shared" si="18"/>
        <v>0</v>
      </c>
      <c r="AG31" s="288"/>
      <c r="AH31" s="301"/>
      <c r="AI31" s="301"/>
      <c r="AJ31" s="288">
        <f t="shared" si="19"/>
        <v>0</v>
      </c>
      <c r="AK31" s="288"/>
      <c r="AL31" s="301"/>
      <c r="AM31" s="301"/>
      <c r="AN31" s="288">
        <f t="shared" si="20"/>
        <v>0</v>
      </c>
      <c r="AO31" s="302"/>
      <c r="AP31" s="301"/>
      <c r="AQ31" s="301"/>
      <c r="AR31" s="288">
        <f t="shared" si="21"/>
        <v>0</v>
      </c>
      <c r="AS31" s="302"/>
      <c r="AT31" s="301"/>
      <c r="AU31" s="301"/>
      <c r="AV31" s="288">
        <f t="shared" si="22"/>
        <v>0</v>
      </c>
      <c r="AW31" s="301"/>
      <c r="AX31" s="1392">
        <v>12216318</v>
      </c>
      <c r="AY31" s="1399" t="s">
        <v>1067</v>
      </c>
      <c r="AZ31" s="1399" t="s">
        <v>1087</v>
      </c>
      <c r="BA31" s="1385" t="s">
        <v>1069</v>
      </c>
    </row>
    <row r="32" spans="1:53" s="322" customFormat="1" ht="40.15" customHeight="1" x14ac:dyDescent="0.2">
      <c r="A32" s="1389"/>
      <c r="B32" s="1390"/>
      <c r="C32" s="1391"/>
      <c r="D32" s="742" t="s">
        <v>235</v>
      </c>
      <c r="E32" s="747" t="s">
        <v>110</v>
      </c>
      <c r="F32" s="285" t="s">
        <v>1070</v>
      </c>
      <c r="G32" s="461" t="s">
        <v>1216</v>
      </c>
      <c r="H32" s="461"/>
      <c r="I32" s="540" t="s">
        <v>1141</v>
      </c>
      <c r="J32" s="305" t="s">
        <v>430</v>
      </c>
      <c r="K32" s="1269" t="s">
        <v>343</v>
      </c>
      <c r="L32" s="556" t="s">
        <v>75</v>
      </c>
      <c r="M32" s="556" t="s">
        <v>305</v>
      </c>
      <c r="N32" s="752">
        <v>0</v>
      </c>
      <c r="O32" s="289">
        <v>0</v>
      </c>
      <c r="P32" s="752">
        <v>0</v>
      </c>
      <c r="Q32" s="289">
        <v>0</v>
      </c>
      <c r="R32" s="752">
        <v>14969</v>
      </c>
      <c r="S32" s="289">
        <f>R32</f>
        <v>14969</v>
      </c>
      <c r="T32" s="312">
        <f t="shared" si="16"/>
        <v>0.47641629535327817</v>
      </c>
      <c r="U32" s="337" t="s">
        <v>333</v>
      </c>
      <c r="V32" s="299">
        <v>13917</v>
      </c>
      <c r="W32" s="299">
        <f>V32+S32</f>
        <v>28886</v>
      </c>
      <c r="X32" s="300">
        <f t="shared" si="0"/>
        <v>0.91935073201782302</v>
      </c>
      <c r="Y32" s="556">
        <f t="shared" si="23"/>
        <v>7335</v>
      </c>
      <c r="Z32" s="287">
        <f>'4B'!AL48</f>
        <v>36221</v>
      </c>
      <c r="AA32" s="288">
        <f t="shared" si="17"/>
        <v>1.1528007638446849</v>
      </c>
      <c r="AB32" s="288">
        <f t="shared" si="7"/>
        <v>0.66851848433952865</v>
      </c>
      <c r="AC32" s="952"/>
      <c r="AD32" s="289"/>
      <c r="AE32" s="289"/>
      <c r="AF32" s="288">
        <f t="shared" si="18"/>
        <v>0</v>
      </c>
      <c r="AG32" s="288"/>
      <c r="AH32" s="289"/>
      <c r="AI32" s="289"/>
      <c r="AJ32" s="288">
        <f t="shared" si="19"/>
        <v>0</v>
      </c>
      <c r="AK32" s="288"/>
      <c r="AL32" s="289"/>
      <c r="AM32" s="289"/>
      <c r="AN32" s="288">
        <f t="shared" si="20"/>
        <v>0</v>
      </c>
      <c r="AO32" s="290"/>
      <c r="AP32" s="289"/>
      <c r="AQ32" s="289"/>
      <c r="AR32" s="288">
        <f t="shared" si="21"/>
        <v>0</v>
      </c>
      <c r="AS32" s="290"/>
      <c r="AT32" s="289"/>
      <c r="AU32" s="289"/>
      <c r="AV32" s="288">
        <f t="shared" si="22"/>
        <v>0</v>
      </c>
      <c r="AW32" s="289"/>
      <c r="AX32" s="1402"/>
      <c r="AY32" s="1400"/>
      <c r="AZ32" s="1400"/>
      <c r="BA32" s="1395"/>
    </row>
    <row r="33" spans="1:53" s="322" customFormat="1" ht="71.45" customHeight="1" x14ac:dyDescent="0.2">
      <c r="A33" s="1389"/>
      <c r="B33" s="1390"/>
      <c r="C33" s="1391"/>
      <c r="D33" s="742" t="s">
        <v>235</v>
      </c>
      <c r="E33" s="743" t="s">
        <v>113</v>
      </c>
      <c r="F33" s="285" t="s">
        <v>1070</v>
      </c>
      <c r="G33" s="314" t="s">
        <v>967</v>
      </c>
      <c r="H33" s="314"/>
      <c r="I33" s="306" t="s">
        <v>34</v>
      </c>
      <c r="J33" s="305" t="s">
        <v>430</v>
      </c>
      <c r="K33" s="1269" t="s">
        <v>343</v>
      </c>
      <c r="L33" s="556">
        <v>5380</v>
      </c>
      <c r="M33" s="556">
        <v>17640</v>
      </c>
      <c r="N33" s="753">
        <v>0</v>
      </c>
      <c r="O33" s="301">
        <v>0</v>
      </c>
      <c r="P33" s="753">
        <v>281</v>
      </c>
      <c r="Q33" s="299">
        <f>P33</f>
        <v>281</v>
      </c>
      <c r="R33" s="753">
        <f>S33-Q33</f>
        <v>1246</v>
      </c>
      <c r="S33" s="299">
        <v>1527</v>
      </c>
      <c r="T33" s="312">
        <f t="shared" si="16"/>
        <v>0.28382899628252789</v>
      </c>
      <c r="U33" s="338" t="s">
        <v>334</v>
      </c>
      <c r="V33" s="299">
        <v>1966</v>
      </c>
      <c r="W33" s="299">
        <f>V33+S33</f>
        <v>3493</v>
      </c>
      <c r="X33" s="300">
        <f t="shared" si="0"/>
        <v>0.64925650557620818</v>
      </c>
      <c r="Y33" s="556">
        <f t="shared" si="23"/>
        <v>6291</v>
      </c>
      <c r="Z33" s="287">
        <f>'4B'!AL51</f>
        <v>9784</v>
      </c>
      <c r="AA33" s="288">
        <f t="shared" si="17"/>
        <v>1.8185873605947955</v>
      </c>
      <c r="AB33" s="288">
        <f t="shared" si="7"/>
        <v>0.55464852607709747</v>
      </c>
      <c r="AC33" s="952"/>
      <c r="AD33" s="301"/>
      <c r="AE33" s="301"/>
      <c r="AF33" s="288">
        <f t="shared" si="18"/>
        <v>0</v>
      </c>
      <c r="AG33" s="288"/>
      <c r="AH33" s="301"/>
      <c r="AI33" s="301"/>
      <c r="AJ33" s="288">
        <f t="shared" si="19"/>
        <v>0</v>
      </c>
      <c r="AK33" s="288"/>
      <c r="AL33" s="301"/>
      <c r="AM33" s="301"/>
      <c r="AN33" s="288">
        <f t="shared" si="20"/>
        <v>0</v>
      </c>
      <c r="AO33" s="302"/>
      <c r="AP33" s="301"/>
      <c r="AQ33" s="301"/>
      <c r="AR33" s="288">
        <f t="shared" si="21"/>
        <v>0</v>
      </c>
      <c r="AS33" s="302"/>
      <c r="AT33" s="301"/>
      <c r="AU33" s="301"/>
      <c r="AV33" s="288">
        <f t="shared" si="22"/>
        <v>0</v>
      </c>
      <c r="AW33" s="301"/>
      <c r="AX33" s="1393"/>
      <c r="AY33" s="1401"/>
      <c r="AZ33" s="1401"/>
      <c r="BA33" s="1386"/>
    </row>
    <row r="34" spans="1:53" s="322" customFormat="1" ht="69" customHeight="1" x14ac:dyDescent="0.2">
      <c r="A34" s="1410">
        <v>4</v>
      </c>
      <c r="B34" s="1380" t="s">
        <v>1088</v>
      </c>
      <c r="C34" s="1391" t="s">
        <v>231</v>
      </c>
      <c r="D34" s="748" t="s">
        <v>1089</v>
      </c>
      <c r="E34" s="747" t="s">
        <v>482</v>
      </c>
      <c r="F34" s="285" t="s">
        <v>1065</v>
      </c>
      <c r="G34" s="314" t="s">
        <v>1123</v>
      </c>
      <c r="H34" s="314"/>
      <c r="I34" s="286" t="s">
        <v>1066</v>
      </c>
      <c r="J34" s="286" t="s">
        <v>370</v>
      </c>
      <c r="K34" s="1269" t="s">
        <v>343</v>
      </c>
      <c r="L34" s="556">
        <v>212567386</v>
      </c>
      <c r="M34" s="556">
        <v>938836536</v>
      </c>
      <c r="N34" s="753">
        <v>0</v>
      </c>
      <c r="O34" s="301">
        <v>0</v>
      </c>
      <c r="P34" s="753">
        <v>0</v>
      </c>
      <c r="Q34" s="287">
        <f>P34</f>
        <v>0</v>
      </c>
      <c r="R34" s="556">
        <f>S34-Q34</f>
        <v>13455657.619999999</v>
      </c>
      <c r="S34" s="301">
        <v>13455657.619999999</v>
      </c>
      <c r="T34" s="312">
        <f t="shared" si="16"/>
        <v>6.3300668428975262E-2</v>
      </c>
      <c r="U34" s="338"/>
      <c r="V34" s="299">
        <f>W34-S34</f>
        <v>49885720.43</v>
      </c>
      <c r="W34" s="299">
        <v>63341378.049999997</v>
      </c>
      <c r="X34" s="300">
        <f t="shared" si="0"/>
        <v>0.29798257974532366</v>
      </c>
      <c r="Y34" s="556">
        <f t="shared" si="23"/>
        <v>150395198.12</v>
      </c>
      <c r="Z34" s="336">
        <v>213736576.16999999</v>
      </c>
      <c r="AA34" s="288">
        <f t="shared" si="17"/>
        <v>1.0055003271762488</v>
      </c>
      <c r="AB34" s="288">
        <f t="shared" si="7"/>
        <v>0.22766111881483059</v>
      </c>
      <c r="AC34" s="952"/>
      <c r="AD34" s="301"/>
      <c r="AE34" s="301"/>
      <c r="AF34" s="288">
        <f t="shared" si="18"/>
        <v>0</v>
      </c>
      <c r="AG34" s="288"/>
      <c r="AH34" s="301"/>
      <c r="AI34" s="301"/>
      <c r="AJ34" s="288">
        <f t="shared" si="19"/>
        <v>0</v>
      </c>
      <c r="AK34" s="288"/>
      <c r="AL34" s="301"/>
      <c r="AM34" s="301"/>
      <c r="AN34" s="288">
        <f t="shared" si="20"/>
        <v>0</v>
      </c>
      <c r="AO34" s="302"/>
      <c r="AP34" s="301"/>
      <c r="AQ34" s="301"/>
      <c r="AR34" s="288">
        <f t="shared" si="21"/>
        <v>0</v>
      </c>
      <c r="AS34" s="302"/>
      <c r="AT34" s="301"/>
      <c r="AU34" s="301"/>
      <c r="AV34" s="288">
        <f t="shared" si="22"/>
        <v>0</v>
      </c>
      <c r="AW34" s="301"/>
      <c r="AX34" s="1392">
        <v>38806664</v>
      </c>
      <c r="AY34" s="1399" t="s">
        <v>1067</v>
      </c>
      <c r="AZ34" s="1399" t="s">
        <v>1087</v>
      </c>
      <c r="BA34" s="1385" t="s">
        <v>1069</v>
      </c>
    </row>
    <row r="35" spans="1:53" s="322" customFormat="1" ht="38.25" x14ac:dyDescent="0.2">
      <c r="A35" s="1411"/>
      <c r="B35" s="1381"/>
      <c r="C35" s="1391"/>
      <c r="D35" s="748" t="s">
        <v>233</v>
      </c>
      <c r="E35" s="743" t="s">
        <v>114</v>
      </c>
      <c r="F35" s="285" t="s">
        <v>1070</v>
      </c>
      <c r="G35" s="314" t="s">
        <v>601</v>
      </c>
      <c r="H35" s="314"/>
      <c r="I35" s="462" t="s">
        <v>1202</v>
      </c>
      <c r="J35" s="285" t="s">
        <v>372</v>
      </c>
      <c r="K35" s="1269" t="s">
        <v>343</v>
      </c>
      <c r="L35" s="556">
        <v>75</v>
      </c>
      <c r="M35" s="556">
        <v>150</v>
      </c>
      <c r="N35" s="556">
        <v>0</v>
      </c>
      <c r="O35" s="287">
        <v>0</v>
      </c>
      <c r="P35" s="556">
        <v>0</v>
      </c>
      <c r="Q35" s="299">
        <v>0</v>
      </c>
      <c r="R35" s="556">
        <v>203</v>
      </c>
      <c r="S35" s="287">
        <v>203</v>
      </c>
      <c r="T35" s="312">
        <f t="shared" si="16"/>
        <v>2.7066666666666666</v>
      </c>
      <c r="U35" s="313" t="s">
        <v>1090</v>
      </c>
      <c r="V35" s="299">
        <v>105</v>
      </c>
      <c r="W35" s="299">
        <f>V35+S35</f>
        <v>308</v>
      </c>
      <c r="X35" s="300">
        <f t="shared" si="0"/>
        <v>4.1066666666666665</v>
      </c>
      <c r="Y35" s="556">
        <f t="shared" si="23"/>
        <v>274</v>
      </c>
      <c r="Z35" s="1231">
        <f>'3A'!AV15</f>
        <v>582</v>
      </c>
      <c r="AA35" s="288">
        <f t="shared" si="17"/>
        <v>7.76</v>
      </c>
      <c r="AB35" s="288">
        <f t="shared" si="7"/>
        <v>3.88</v>
      </c>
      <c r="AC35" s="1254" t="s">
        <v>1481</v>
      </c>
      <c r="AD35" s="287"/>
      <c r="AE35" s="287"/>
      <c r="AF35" s="288">
        <f t="shared" si="18"/>
        <v>0</v>
      </c>
      <c r="AG35" s="288"/>
      <c r="AH35" s="287"/>
      <c r="AI35" s="287"/>
      <c r="AJ35" s="288">
        <f t="shared" si="19"/>
        <v>0</v>
      </c>
      <c r="AK35" s="288"/>
      <c r="AL35" s="287"/>
      <c r="AM35" s="287"/>
      <c r="AN35" s="288">
        <f t="shared" si="20"/>
        <v>0</v>
      </c>
      <c r="AO35" s="288"/>
      <c r="AP35" s="287"/>
      <c r="AQ35" s="287"/>
      <c r="AR35" s="288">
        <f t="shared" si="21"/>
        <v>0</v>
      </c>
      <c r="AS35" s="288"/>
      <c r="AT35" s="287"/>
      <c r="AU35" s="287"/>
      <c r="AV35" s="288">
        <f t="shared" si="22"/>
        <v>0</v>
      </c>
      <c r="AW35" s="287"/>
      <c r="AX35" s="1402"/>
      <c r="AY35" s="1400"/>
      <c r="AZ35" s="1400"/>
      <c r="BA35" s="1395"/>
    </row>
    <row r="36" spans="1:53" s="322" customFormat="1" ht="26.25" customHeight="1" x14ac:dyDescent="0.2">
      <c r="A36" s="1411"/>
      <c r="B36" s="1381"/>
      <c r="C36" s="1391"/>
      <c r="D36" s="748" t="s">
        <v>233</v>
      </c>
      <c r="E36" s="743" t="s">
        <v>120</v>
      </c>
      <c r="F36" s="285" t="s">
        <v>1070</v>
      </c>
      <c r="G36" s="314" t="s">
        <v>476</v>
      </c>
      <c r="H36" s="314"/>
      <c r="I36" s="463" t="s">
        <v>1091</v>
      </c>
      <c r="J36" s="303" t="s">
        <v>1092</v>
      </c>
      <c r="K36" s="1269" t="s">
        <v>343</v>
      </c>
      <c r="L36" s="556">
        <v>8500</v>
      </c>
      <c r="M36" s="556">
        <v>14000</v>
      </c>
      <c r="N36" s="556">
        <v>0</v>
      </c>
      <c r="O36" s="299">
        <v>0</v>
      </c>
      <c r="P36" s="556">
        <v>2004</v>
      </c>
      <c r="Q36" s="299">
        <v>2004</v>
      </c>
      <c r="R36" s="556">
        <v>3547</v>
      </c>
      <c r="S36" s="299">
        <v>5551</v>
      </c>
      <c r="T36" s="312">
        <f t="shared" si="16"/>
        <v>0.6530588235294118</v>
      </c>
      <c r="U36" s="313" t="s">
        <v>282</v>
      </c>
      <c r="V36" s="299">
        <f>7557-5551</f>
        <v>2006</v>
      </c>
      <c r="W36" s="299">
        <f>S36+V36</f>
        <v>7557</v>
      </c>
      <c r="X36" s="300">
        <f t="shared" si="0"/>
        <v>0.88905882352941179</v>
      </c>
      <c r="Y36" s="556">
        <f t="shared" si="23"/>
        <v>461</v>
      </c>
      <c r="Z36" s="287">
        <f>'3A'!AV29</f>
        <v>8018</v>
      </c>
      <c r="AA36" s="288">
        <f t="shared" si="17"/>
        <v>0.94329411764705884</v>
      </c>
      <c r="AB36" s="288">
        <f t="shared" si="7"/>
        <v>0.57271428571428573</v>
      </c>
      <c r="AC36" s="952"/>
      <c r="AD36" s="299"/>
      <c r="AE36" s="299"/>
      <c r="AF36" s="288">
        <f t="shared" si="18"/>
        <v>0</v>
      </c>
      <c r="AG36" s="288"/>
      <c r="AH36" s="299"/>
      <c r="AI36" s="299"/>
      <c r="AJ36" s="288">
        <f t="shared" si="19"/>
        <v>0</v>
      </c>
      <c r="AK36" s="288"/>
      <c r="AL36" s="299"/>
      <c r="AM36" s="299"/>
      <c r="AN36" s="288">
        <f t="shared" si="20"/>
        <v>0</v>
      </c>
      <c r="AO36" s="300"/>
      <c r="AP36" s="299"/>
      <c r="AQ36" s="299"/>
      <c r="AR36" s="288">
        <f t="shared" si="21"/>
        <v>0</v>
      </c>
      <c r="AS36" s="300"/>
      <c r="AT36" s="299"/>
      <c r="AU36" s="299"/>
      <c r="AV36" s="288">
        <f t="shared" si="22"/>
        <v>0</v>
      </c>
      <c r="AW36" s="299"/>
      <c r="AX36" s="1402"/>
      <c r="AY36" s="1400"/>
      <c r="AZ36" s="1400"/>
      <c r="BA36" s="1395"/>
    </row>
    <row r="37" spans="1:53" s="322" customFormat="1" ht="56.25" customHeight="1" x14ac:dyDescent="0.2">
      <c r="A37" s="1411"/>
      <c r="B37" s="1381"/>
      <c r="C37" s="1391"/>
      <c r="D37" s="748" t="s">
        <v>233</v>
      </c>
      <c r="E37" s="743" t="s">
        <v>482</v>
      </c>
      <c r="F37" s="285" t="s">
        <v>1070</v>
      </c>
      <c r="G37" s="314" t="s">
        <v>614</v>
      </c>
      <c r="H37" s="314"/>
      <c r="I37" s="463" t="s">
        <v>40</v>
      </c>
      <c r="J37" s="303" t="s">
        <v>372</v>
      </c>
      <c r="K37" s="1269" t="s">
        <v>343</v>
      </c>
      <c r="L37" s="556">
        <v>1940</v>
      </c>
      <c r="M37" s="556">
        <v>2763</v>
      </c>
      <c r="N37" s="556">
        <v>0</v>
      </c>
      <c r="O37" s="299">
        <v>0</v>
      </c>
      <c r="P37" s="556"/>
      <c r="Q37" s="299"/>
      <c r="R37" s="556">
        <f>SUM(R38:R45)</f>
        <v>367</v>
      </c>
      <c r="S37" s="299">
        <f t="shared" ref="S37:AU37" si="24">SUM(S38:S45)</f>
        <v>367</v>
      </c>
      <c r="T37" s="312">
        <f t="shared" si="16"/>
        <v>0.18917525773195876</v>
      </c>
      <c r="U37" s="313"/>
      <c r="V37" s="299">
        <f>SUM(V38:V45)</f>
        <v>763</v>
      </c>
      <c r="W37" s="299">
        <f t="shared" si="24"/>
        <v>1130</v>
      </c>
      <c r="X37" s="300">
        <f t="shared" si="0"/>
        <v>0.58247422680412375</v>
      </c>
      <c r="Y37" s="556">
        <f t="shared" si="24"/>
        <v>3140</v>
      </c>
      <c r="Z37" s="1276">
        <f>SUM(Z38:Z45)</f>
        <v>4270</v>
      </c>
      <c r="AA37" s="288">
        <f t="shared" si="17"/>
        <v>2.2010309278350517</v>
      </c>
      <c r="AB37" s="288">
        <f t="shared" si="7"/>
        <v>1.5454216431415129</v>
      </c>
      <c r="AC37" s="1254" t="s">
        <v>1505</v>
      </c>
      <c r="AD37" s="299">
        <f t="shared" si="24"/>
        <v>0</v>
      </c>
      <c r="AE37" s="299">
        <f t="shared" si="24"/>
        <v>0</v>
      </c>
      <c r="AF37" s="288">
        <f t="shared" si="18"/>
        <v>0</v>
      </c>
      <c r="AG37" s="288"/>
      <c r="AH37" s="299">
        <f t="shared" si="24"/>
        <v>0</v>
      </c>
      <c r="AI37" s="299">
        <f t="shared" si="24"/>
        <v>0</v>
      </c>
      <c r="AJ37" s="288">
        <f t="shared" si="19"/>
        <v>0</v>
      </c>
      <c r="AK37" s="288"/>
      <c r="AL37" s="299">
        <f t="shared" si="24"/>
        <v>0</v>
      </c>
      <c r="AM37" s="299">
        <f t="shared" si="24"/>
        <v>0</v>
      </c>
      <c r="AN37" s="288">
        <f t="shared" si="20"/>
        <v>0</v>
      </c>
      <c r="AO37" s="300"/>
      <c r="AP37" s="299">
        <f t="shared" si="24"/>
        <v>0</v>
      </c>
      <c r="AQ37" s="299">
        <f t="shared" si="24"/>
        <v>0</v>
      </c>
      <c r="AR37" s="288">
        <f t="shared" si="21"/>
        <v>0</v>
      </c>
      <c r="AS37" s="300"/>
      <c r="AT37" s="299">
        <f t="shared" si="24"/>
        <v>0</v>
      </c>
      <c r="AU37" s="299">
        <f t="shared" si="24"/>
        <v>0</v>
      </c>
      <c r="AV37" s="288">
        <f t="shared" si="22"/>
        <v>0</v>
      </c>
      <c r="AW37" s="299"/>
      <c r="AX37" s="1402"/>
      <c r="AY37" s="1400"/>
      <c r="AZ37" s="1400"/>
      <c r="BA37" s="1395"/>
    </row>
    <row r="38" spans="1:53" s="322" customFormat="1" ht="42.75" customHeight="1" x14ac:dyDescent="0.2">
      <c r="A38" s="1411"/>
      <c r="B38" s="1381"/>
      <c r="C38" s="1391"/>
      <c r="D38" s="744" t="s">
        <v>233</v>
      </c>
      <c r="E38" s="745" t="s">
        <v>114</v>
      </c>
      <c r="F38" s="755" t="s">
        <v>1070</v>
      </c>
      <c r="G38" s="756" t="s">
        <v>601</v>
      </c>
      <c r="H38" s="756" t="s">
        <v>1223</v>
      </c>
      <c r="I38" s="755" t="s">
        <v>35</v>
      </c>
      <c r="J38" s="755" t="s">
        <v>372</v>
      </c>
      <c r="K38" s="1270" t="s">
        <v>343</v>
      </c>
      <c r="L38" s="557">
        <v>75</v>
      </c>
      <c r="M38" s="557">
        <v>150</v>
      </c>
      <c r="N38" s="557">
        <v>0</v>
      </c>
      <c r="O38" s="557">
        <v>0</v>
      </c>
      <c r="P38" s="557">
        <v>0</v>
      </c>
      <c r="Q38" s="557">
        <v>0</v>
      </c>
      <c r="R38" s="557">
        <v>203</v>
      </c>
      <c r="S38" s="557">
        <v>203</v>
      </c>
      <c r="T38" s="293">
        <f t="shared" si="16"/>
        <v>2.7066666666666666</v>
      </c>
      <c r="U38" s="294" t="s">
        <v>1090</v>
      </c>
      <c r="V38" s="557">
        <v>105</v>
      </c>
      <c r="W38" s="557">
        <f>V38+S38</f>
        <v>308</v>
      </c>
      <c r="X38" s="898">
        <f t="shared" si="0"/>
        <v>4.1066666666666665</v>
      </c>
      <c r="Y38" s="557">
        <f>Z38-W38</f>
        <v>274</v>
      </c>
      <c r="Z38" s="1218">
        <f>'3A'!AV33</f>
        <v>582</v>
      </c>
      <c r="AA38" s="293">
        <f t="shared" si="17"/>
        <v>7.76</v>
      </c>
      <c r="AB38" s="293">
        <f t="shared" si="7"/>
        <v>3.88</v>
      </c>
      <c r="AC38" s="1256" t="s">
        <v>1492</v>
      </c>
      <c r="AD38" s="292"/>
      <c r="AE38" s="292"/>
      <c r="AF38" s="293">
        <f t="shared" si="18"/>
        <v>0</v>
      </c>
      <c r="AG38" s="293"/>
      <c r="AH38" s="292"/>
      <c r="AI38" s="292"/>
      <c r="AJ38" s="293">
        <f t="shared" si="19"/>
        <v>0</v>
      </c>
      <c r="AK38" s="293"/>
      <c r="AL38" s="292"/>
      <c r="AM38" s="292"/>
      <c r="AN38" s="293">
        <f t="shared" si="20"/>
        <v>0</v>
      </c>
      <c r="AO38" s="293"/>
      <c r="AP38" s="292"/>
      <c r="AQ38" s="292"/>
      <c r="AR38" s="293">
        <f t="shared" si="21"/>
        <v>0</v>
      </c>
      <c r="AS38" s="293"/>
      <c r="AT38" s="292"/>
      <c r="AU38" s="292"/>
      <c r="AV38" s="293">
        <f t="shared" si="22"/>
        <v>0</v>
      </c>
      <c r="AW38" s="292"/>
      <c r="AX38" s="1402"/>
      <c r="AY38" s="1400"/>
      <c r="AZ38" s="1400"/>
      <c r="BA38" s="1395"/>
    </row>
    <row r="39" spans="1:53" s="322" customFormat="1" ht="53.25" customHeight="1" x14ac:dyDescent="0.2">
      <c r="A39" s="1411"/>
      <c r="B39" s="1381"/>
      <c r="C39" s="1391"/>
      <c r="D39" s="744" t="s">
        <v>233</v>
      </c>
      <c r="E39" s="745" t="s">
        <v>121</v>
      </c>
      <c r="F39" s="755" t="s">
        <v>1070</v>
      </c>
      <c r="G39" s="756" t="s">
        <v>614</v>
      </c>
      <c r="H39" s="756" t="s">
        <v>1223</v>
      </c>
      <c r="I39" s="755" t="s">
        <v>36</v>
      </c>
      <c r="J39" s="755" t="s">
        <v>372</v>
      </c>
      <c r="K39" s="1270" t="s">
        <v>343</v>
      </c>
      <c r="L39" s="557">
        <v>100</v>
      </c>
      <c r="M39" s="557">
        <v>200</v>
      </c>
      <c r="N39" s="557">
        <v>0</v>
      </c>
      <c r="O39" s="557">
        <v>0</v>
      </c>
      <c r="P39" s="557">
        <v>0</v>
      </c>
      <c r="Q39" s="557">
        <v>0</v>
      </c>
      <c r="R39" s="557">
        <v>0</v>
      </c>
      <c r="S39" s="557">
        <v>0</v>
      </c>
      <c r="T39" s="293">
        <f t="shared" si="16"/>
        <v>0</v>
      </c>
      <c r="U39" s="294" t="s">
        <v>283</v>
      </c>
      <c r="V39" s="557">
        <v>4</v>
      </c>
      <c r="W39" s="557">
        <v>4</v>
      </c>
      <c r="X39" s="898">
        <f t="shared" si="0"/>
        <v>0.04</v>
      </c>
      <c r="Y39" s="292">
        <f t="shared" ref="Y39:Y46" si="25">Z39-W39</f>
        <v>5</v>
      </c>
      <c r="Z39" s="1271">
        <v>9</v>
      </c>
      <c r="AA39" s="293">
        <f t="shared" si="17"/>
        <v>0.09</v>
      </c>
      <c r="AB39" s="293">
        <f t="shared" si="7"/>
        <v>4.4999999999999998E-2</v>
      </c>
      <c r="AC39" s="1256" t="s">
        <v>1493</v>
      </c>
      <c r="AD39" s="292"/>
      <c r="AE39" s="292"/>
      <c r="AF39" s="293">
        <f t="shared" si="18"/>
        <v>0</v>
      </c>
      <c r="AG39" s="293"/>
      <c r="AH39" s="292"/>
      <c r="AI39" s="292"/>
      <c r="AJ39" s="293">
        <f t="shared" si="19"/>
        <v>0</v>
      </c>
      <c r="AK39" s="293"/>
      <c r="AL39" s="292"/>
      <c r="AM39" s="292"/>
      <c r="AN39" s="293">
        <f t="shared" si="20"/>
        <v>0</v>
      </c>
      <c r="AO39" s="293"/>
      <c r="AP39" s="292"/>
      <c r="AQ39" s="292"/>
      <c r="AR39" s="293">
        <f t="shared" si="21"/>
        <v>0</v>
      </c>
      <c r="AS39" s="293"/>
      <c r="AT39" s="292"/>
      <c r="AU39" s="292"/>
      <c r="AV39" s="293">
        <f t="shared" si="22"/>
        <v>0</v>
      </c>
      <c r="AW39" s="292"/>
      <c r="AX39" s="1402"/>
      <c r="AY39" s="1400"/>
      <c r="AZ39" s="1400"/>
      <c r="BA39" s="1395"/>
    </row>
    <row r="40" spans="1:53" s="322" customFormat="1" ht="28.5" customHeight="1" x14ac:dyDescent="0.2">
      <c r="A40" s="1411"/>
      <c r="B40" s="1381"/>
      <c r="C40" s="1391"/>
      <c r="D40" s="744" t="s">
        <v>234</v>
      </c>
      <c r="E40" s="745" t="s">
        <v>122</v>
      </c>
      <c r="F40" s="755" t="s">
        <v>1070</v>
      </c>
      <c r="G40" s="756" t="s">
        <v>614</v>
      </c>
      <c r="H40" s="756" t="s">
        <v>1223</v>
      </c>
      <c r="I40" s="755" t="s">
        <v>1093</v>
      </c>
      <c r="J40" s="755" t="s">
        <v>372</v>
      </c>
      <c r="K40" s="1270" t="s">
        <v>343</v>
      </c>
      <c r="L40" s="557">
        <v>300</v>
      </c>
      <c r="M40" s="557">
        <v>300</v>
      </c>
      <c r="N40" s="557">
        <v>0</v>
      </c>
      <c r="O40" s="557">
        <v>0</v>
      </c>
      <c r="P40" s="557">
        <v>0</v>
      </c>
      <c r="Q40" s="557">
        <v>0</v>
      </c>
      <c r="R40" s="557">
        <v>0</v>
      </c>
      <c r="S40" s="557">
        <v>0</v>
      </c>
      <c r="T40" s="293">
        <f t="shared" si="16"/>
        <v>0</v>
      </c>
      <c r="U40" s="294" t="s">
        <v>318</v>
      </c>
      <c r="V40" s="557">
        <v>376</v>
      </c>
      <c r="W40" s="557">
        <f>V40+S40</f>
        <v>376</v>
      </c>
      <c r="X40" s="898">
        <f t="shared" si="0"/>
        <v>1.2533333333333334</v>
      </c>
      <c r="Y40" s="557">
        <f t="shared" si="25"/>
        <v>18</v>
      </c>
      <c r="Z40" s="292">
        <f>'3A'!AV35</f>
        <v>394</v>
      </c>
      <c r="AA40" s="293">
        <f t="shared" si="17"/>
        <v>1.3133333333333332</v>
      </c>
      <c r="AB40" s="293">
        <f t="shared" si="7"/>
        <v>1.3133333333333332</v>
      </c>
      <c r="AC40" s="1255" t="s">
        <v>1479</v>
      </c>
      <c r="AD40" s="292"/>
      <c r="AE40" s="292"/>
      <c r="AF40" s="293">
        <f t="shared" si="18"/>
        <v>0</v>
      </c>
      <c r="AG40" s="293"/>
      <c r="AH40" s="292"/>
      <c r="AI40" s="292"/>
      <c r="AJ40" s="293">
        <f t="shared" si="19"/>
        <v>0</v>
      </c>
      <c r="AK40" s="293"/>
      <c r="AL40" s="292"/>
      <c r="AM40" s="292"/>
      <c r="AN40" s="293">
        <f t="shared" si="20"/>
        <v>0</v>
      </c>
      <c r="AO40" s="293"/>
      <c r="AP40" s="292"/>
      <c r="AQ40" s="292"/>
      <c r="AR40" s="293">
        <f t="shared" si="21"/>
        <v>0</v>
      </c>
      <c r="AS40" s="293"/>
      <c r="AT40" s="292"/>
      <c r="AU40" s="292"/>
      <c r="AV40" s="293">
        <f t="shared" si="22"/>
        <v>0</v>
      </c>
      <c r="AW40" s="292"/>
      <c r="AX40" s="1402"/>
      <c r="AY40" s="1400"/>
      <c r="AZ40" s="1400"/>
      <c r="BA40" s="1395"/>
    </row>
    <row r="41" spans="1:53" s="468" customFormat="1" ht="30" customHeight="1" x14ac:dyDescent="0.2">
      <c r="A41" s="1411"/>
      <c r="B41" s="1381"/>
      <c r="C41" s="1391"/>
      <c r="D41" s="744" t="s">
        <v>234</v>
      </c>
      <c r="E41" s="745" t="s">
        <v>123</v>
      </c>
      <c r="F41" s="755" t="s">
        <v>1070</v>
      </c>
      <c r="G41" s="756" t="s">
        <v>614</v>
      </c>
      <c r="H41" s="756" t="s">
        <v>1223</v>
      </c>
      <c r="I41" s="755" t="s">
        <v>37</v>
      </c>
      <c r="J41" s="755" t="s">
        <v>372</v>
      </c>
      <c r="K41" s="1270" t="s">
        <v>343</v>
      </c>
      <c r="L41" s="557">
        <v>8</v>
      </c>
      <c r="M41" s="557">
        <v>20</v>
      </c>
      <c r="N41" s="557">
        <v>0</v>
      </c>
      <c r="O41" s="557">
        <v>0</v>
      </c>
      <c r="P41" s="557">
        <v>0</v>
      </c>
      <c r="Q41" s="557">
        <v>0</v>
      </c>
      <c r="R41" s="557">
        <v>0</v>
      </c>
      <c r="S41" s="557">
        <v>0</v>
      </c>
      <c r="T41" s="466"/>
      <c r="U41" s="467"/>
      <c r="V41" s="557">
        <v>8</v>
      </c>
      <c r="W41" s="557">
        <f>V41+S41</f>
        <v>8</v>
      </c>
      <c r="X41" s="898">
        <f t="shared" si="0"/>
        <v>1</v>
      </c>
      <c r="Y41" s="557">
        <f t="shared" si="25"/>
        <v>-1</v>
      </c>
      <c r="Z41" s="292">
        <f>'3A'!AV36</f>
        <v>7</v>
      </c>
      <c r="AA41" s="293">
        <f t="shared" si="17"/>
        <v>0.875</v>
      </c>
      <c r="AB41" s="293">
        <f t="shared" si="7"/>
        <v>0.35</v>
      </c>
      <c r="AC41" s="872" t="s">
        <v>1504</v>
      </c>
      <c r="AD41" s="307"/>
      <c r="AE41" s="307"/>
      <c r="AF41" s="466">
        <f t="shared" si="18"/>
        <v>0</v>
      </c>
      <c r="AG41" s="466"/>
      <c r="AH41" s="307"/>
      <c r="AI41" s="307"/>
      <c r="AJ41" s="466">
        <f t="shared" si="19"/>
        <v>0</v>
      </c>
      <c r="AK41" s="466"/>
      <c r="AL41" s="307"/>
      <c r="AM41" s="307"/>
      <c r="AN41" s="466">
        <f t="shared" si="20"/>
        <v>0</v>
      </c>
      <c r="AO41" s="466"/>
      <c r="AP41" s="307"/>
      <c r="AQ41" s="307"/>
      <c r="AR41" s="466">
        <f t="shared" si="21"/>
        <v>0</v>
      </c>
      <c r="AS41" s="466"/>
      <c r="AT41" s="307"/>
      <c r="AU41" s="307"/>
      <c r="AV41" s="466">
        <f t="shared" si="22"/>
        <v>0</v>
      </c>
      <c r="AW41" s="307"/>
      <c r="AX41" s="1402"/>
      <c r="AY41" s="1400"/>
      <c r="AZ41" s="1400"/>
      <c r="BA41" s="1395"/>
    </row>
    <row r="42" spans="1:53" s="322" customFormat="1" ht="38.25" x14ac:dyDescent="0.2">
      <c r="A42" s="1411"/>
      <c r="B42" s="1381"/>
      <c r="C42" s="1391"/>
      <c r="D42" s="744" t="s">
        <v>234</v>
      </c>
      <c r="E42" s="745" t="s">
        <v>124</v>
      </c>
      <c r="F42" s="755" t="s">
        <v>1070</v>
      </c>
      <c r="G42" s="756" t="s">
        <v>614</v>
      </c>
      <c r="H42" s="756" t="s">
        <v>1223</v>
      </c>
      <c r="I42" s="755" t="s">
        <v>74</v>
      </c>
      <c r="J42" s="755" t="s">
        <v>372</v>
      </c>
      <c r="K42" s="1270" t="s">
        <v>343</v>
      </c>
      <c r="L42" s="557">
        <v>600</v>
      </c>
      <c r="M42" s="557">
        <v>1156</v>
      </c>
      <c r="N42" s="557">
        <v>0</v>
      </c>
      <c r="O42" s="557">
        <v>0</v>
      </c>
      <c r="P42" s="557">
        <v>0</v>
      </c>
      <c r="Q42" s="557">
        <f>'3A'!AA37</f>
        <v>0</v>
      </c>
      <c r="R42" s="557">
        <v>20</v>
      </c>
      <c r="S42" s="557">
        <f>'3A'!AE37</f>
        <v>20</v>
      </c>
      <c r="T42" s="293">
        <f t="shared" ref="T42:T77" si="26">S42/L42</f>
        <v>3.3333333333333333E-2</v>
      </c>
      <c r="U42" s="294" t="s">
        <v>319</v>
      </c>
      <c r="V42" s="557">
        <v>0</v>
      </c>
      <c r="W42" s="557">
        <f>V42+S42</f>
        <v>20</v>
      </c>
      <c r="X42" s="898">
        <f t="shared" si="0"/>
        <v>3.3333333333333333E-2</v>
      </c>
      <c r="Y42" s="557">
        <f t="shared" si="25"/>
        <v>2689</v>
      </c>
      <c r="Z42" s="1271">
        <v>2709</v>
      </c>
      <c r="AA42" s="293">
        <f t="shared" si="17"/>
        <v>4.5149999999999997</v>
      </c>
      <c r="AB42" s="293">
        <f t="shared" si="7"/>
        <v>2.3434256055363321</v>
      </c>
      <c r="AC42" s="1256" t="s">
        <v>1494</v>
      </c>
      <c r="AD42" s="292"/>
      <c r="AE42" s="292"/>
      <c r="AF42" s="293">
        <f t="shared" si="18"/>
        <v>0</v>
      </c>
      <c r="AG42" s="293"/>
      <c r="AH42" s="292"/>
      <c r="AI42" s="292"/>
      <c r="AJ42" s="293">
        <f t="shared" si="19"/>
        <v>0</v>
      </c>
      <c r="AK42" s="293"/>
      <c r="AL42" s="292"/>
      <c r="AM42" s="292"/>
      <c r="AN42" s="293">
        <f t="shared" si="20"/>
        <v>0</v>
      </c>
      <c r="AO42" s="293"/>
      <c r="AP42" s="292"/>
      <c r="AQ42" s="292"/>
      <c r="AR42" s="293">
        <f t="shared" si="21"/>
        <v>0</v>
      </c>
      <c r="AS42" s="293"/>
      <c r="AT42" s="292"/>
      <c r="AU42" s="292"/>
      <c r="AV42" s="293">
        <f t="shared" si="22"/>
        <v>0</v>
      </c>
      <c r="AW42" s="292"/>
      <c r="AX42" s="1402"/>
      <c r="AY42" s="1400"/>
      <c r="AZ42" s="1400"/>
      <c r="BA42" s="1395"/>
    </row>
    <row r="43" spans="1:53" s="322" customFormat="1" ht="38.25" x14ac:dyDescent="0.2">
      <c r="A43" s="1411"/>
      <c r="B43" s="1381"/>
      <c r="C43" s="1391"/>
      <c r="D43" s="744" t="s">
        <v>1094</v>
      </c>
      <c r="E43" s="745" t="s">
        <v>125</v>
      </c>
      <c r="F43" s="755" t="s">
        <v>1070</v>
      </c>
      <c r="G43" s="756" t="s">
        <v>633</v>
      </c>
      <c r="H43" s="756" t="s">
        <v>1223</v>
      </c>
      <c r="I43" s="755" t="s">
        <v>214</v>
      </c>
      <c r="J43" s="755" t="s">
        <v>372</v>
      </c>
      <c r="K43" s="1270" t="s">
        <v>343</v>
      </c>
      <c r="L43" s="557">
        <v>15</v>
      </c>
      <c r="M43" s="557">
        <v>200</v>
      </c>
      <c r="N43" s="557">
        <v>0</v>
      </c>
      <c r="O43" s="557">
        <v>0</v>
      </c>
      <c r="P43" s="557">
        <v>0</v>
      </c>
      <c r="Q43" s="557">
        <v>0</v>
      </c>
      <c r="R43" s="557">
        <v>0</v>
      </c>
      <c r="S43" s="557">
        <v>0</v>
      </c>
      <c r="T43" s="293">
        <f t="shared" si="26"/>
        <v>0</v>
      </c>
      <c r="U43" s="294" t="s">
        <v>304</v>
      </c>
      <c r="V43" s="557">
        <v>2</v>
      </c>
      <c r="W43" s="557">
        <v>2</v>
      </c>
      <c r="X43" s="898">
        <f t="shared" ref="X43:X76" si="27">W43/L43</f>
        <v>0.13333333333333333</v>
      </c>
      <c r="Y43" s="557">
        <f t="shared" si="25"/>
        <v>9</v>
      </c>
      <c r="Z43" s="1271">
        <v>11</v>
      </c>
      <c r="AA43" s="293">
        <f t="shared" si="17"/>
        <v>0.73333333333333328</v>
      </c>
      <c r="AB43" s="293">
        <f t="shared" si="7"/>
        <v>5.5E-2</v>
      </c>
      <c r="AC43" s="1273" t="s">
        <v>1503</v>
      </c>
      <c r="AD43" s="292"/>
      <c r="AE43" s="292"/>
      <c r="AF43" s="293">
        <f t="shared" si="18"/>
        <v>0</v>
      </c>
      <c r="AG43" s="293"/>
      <c r="AH43" s="292"/>
      <c r="AI43" s="292"/>
      <c r="AJ43" s="293">
        <f t="shared" si="19"/>
        <v>0</v>
      </c>
      <c r="AK43" s="293"/>
      <c r="AL43" s="292"/>
      <c r="AM43" s="292"/>
      <c r="AN43" s="293">
        <f t="shared" si="20"/>
        <v>0</v>
      </c>
      <c r="AO43" s="293"/>
      <c r="AP43" s="292"/>
      <c r="AQ43" s="292"/>
      <c r="AR43" s="293">
        <f t="shared" si="21"/>
        <v>0</v>
      </c>
      <c r="AS43" s="293"/>
      <c r="AT43" s="292"/>
      <c r="AU43" s="292"/>
      <c r="AV43" s="293">
        <f t="shared" si="22"/>
        <v>0</v>
      </c>
      <c r="AW43" s="292"/>
      <c r="AX43" s="1402"/>
      <c r="AY43" s="1400"/>
      <c r="AZ43" s="1400"/>
      <c r="BA43" s="1395"/>
    </row>
    <row r="44" spans="1:53" s="322" customFormat="1" ht="40.5" customHeight="1" x14ac:dyDescent="0.2">
      <c r="A44" s="1411"/>
      <c r="B44" s="1381"/>
      <c r="C44" s="1391"/>
      <c r="D44" s="744" t="s">
        <v>234</v>
      </c>
      <c r="E44" s="745" t="s">
        <v>131</v>
      </c>
      <c r="F44" s="755" t="s">
        <v>1070</v>
      </c>
      <c r="G44" s="756" t="s">
        <v>614</v>
      </c>
      <c r="H44" s="756" t="s">
        <v>1223</v>
      </c>
      <c r="I44" s="755" t="s">
        <v>40</v>
      </c>
      <c r="J44" s="755" t="s">
        <v>372</v>
      </c>
      <c r="K44" s="1270" t="s">
        <v>343</v>
      </c>
      <c r="L44" s="557">
        <v>150</v>
      </c>
      <c r="M44" s="557">
        <v>356</v>
      </c>
      <c r="N44" s="557">
        <v>0</v>
      </c>
      <c r="O44" s="557">
        <v>0</v>
      </c>
      <c r="P44" s="557">
        <v>0</v>
      </c>
      <c r="Q44" s="557">
        <f>'3A'!AB39</f>
        <v>0</v>
      </c>
      <c r="R44" s="557">
        <f>S44-Q44</f>
        <v>1</v>
      </c>
      <c r="S44" s="557">
        <f>'3A'!AF39</f>
        <v>1</v>
      </c>
      <c r="T44" s="293">
        <f t="shared" si="26"/>
        <v>6.6666666666666671E-3</v>
      </c>
      <c r="U44" s="294" t="s">
        <v>320</v>
      </c>
      <c r="V44" s="557">
        <f>W44-S44</f>
        <v>70</v>
      </c>
      <c r="W44" s="557">
        <f>'3A'!AL39</f>
        <v>71</v>
      </c>
      <c r="X44" s="898">
        <f t="shared" si="27"/>
        <v>0.47333333333333333</v>
      </c>
      <c r="Y44" s="557">
        <f t="shared" si="25"/>
        <v>47</v>
      </c>
      <c r="Z44" s="1218">
        <f>'3A'!AV39</f>
        <v>118</v>
      </c>
      <c r="AA44" s="293">
        <f>Z44/L44</f>
        <v>0.78666666666666663</v>
      </c>
      <c r="AB44" s="293">
        <f t="shared" si="7"/>
        <v>0.33146067415730335</v>
      </c>
      <c r="AC44" s="1256" t="s">
        <v>1495</v>
      </c>
      <c r="AD44" s="292"/>
      <c r="AE44" s="292"/>
      <c r="AF44" s="293">
        <f t="shared" si="18"/>
        <v>0</v>
      </c>
      <c r="AG44" s="293"/>
      <c r="AH44" s="292"/>
      <c r="AI44" s="292"/>
      <c r="AJ44" s="293">
        <f t="shared" si="19"/>
        <v>0</v>
      </c>
      <c r="AK44" s="293"/>
      <c r="AL44" s="292"/>
      <c r="AM44" s="292"/>
      <c r="AN44" s="293">
        <f t="shared" si="20"/>
        <v>0</v>
      </c>
      <c r="AO44" s="293"/>
      <c r="AP44" s="292"/>
      <c r="AQ44" s="292"/>
      <c r="AR44" s="293">
        <f t="shared" si="21"/>
        <v>0</v>
      </c>
      <c r="AS44" s="293"/>
      <c r="AT44" s="292"/>
      <c r="AU44" s="292"/>
      <c r="AV44" s="293">
        <f t="shared" si="22"/>
        <v>0</v>
      </c>
      <c r="AW44" s="292"/>
      <c r="AX44" s="1402"/>
      <c r="AY44" s="1400"/>
      <c r="AZ44" s="1400"/>
      <c r="BA44" s="1395"/>
    </row>
    <row r="45" spans="1:53" s="322" customFormat="1" ht="28.9" customHeight="1" x14ac:dyDescent="0.2">
      <c r="A45" s="1411"/>
      <c r="B45" s="1381"/>
      <c r="C45" s="1391"/>
      <c r="D45" s="744" t="s">
        <v>234</v>
      </c>
      <c r="E45" s="745" t="s">
        <v>132</v>
      </c>
      <c r="F45" s="755" t="s">
        <v>1070</v>
      </c>
      <c r="G45" s="756" t="s">
        <v>614</v>
      </c>
      <c r="H45" s="756" t="s">
        <v>1223</v>
      </c>
      <c r="I45" s="755" t="s">
        <v>40</v>
      </c>
      <c r="J45" s="755" t="s">
        <v>372</v>
      </c>
      <c r="K45" s="1270" t="s">
        <v>343</v>
      </c>
      <c r="L45" s="557">
        <v>285</v>
      </c>
      <c r="M45" s="557">
        <v>667</v>
      </c>
      <c r="N45" s="557">
        <v>0</v>
      </c>
      <c r="O45" s="557">
        <v>0</v>
      </c>
      <c r="P45" s="557">
        <v>0</v>
      </c>
      <c r="Q45" s="557">
        <f>'3A'!AB40</f>
        <v>0</v>
      </c>
      <c r="R45" s="557">
        <v>143</v>
      </c>
      <c r="S45" s="557">
        <f>'3A'!AF40</f>
        <v>143</v>
      </c>
      <c r="T45" s="293">
        <f t="shared" si="26"/>
        <v>0.50175438596491229</v>
      </c>
      <c r="U45" s="294" t="s">
        <v>1095</v>
      </c>
      <c r="V45" s="557">
        <f>W45-S45</f>
        <v>198</v>
      </c>
      <c r="W45" s="557">
        <f>'3A'!AK40</f>
        <v>341</v>
      </c>
      <c r="X45" s="898">
        <f t="shared" si="27"/>
        <v>1.1964912280701754</v>
      </c>
      <c r="Y45" s="557">
        <f t="shared" si="25"/>
        <v>99</v>
      </c>
      <c r="Z45" s="292">
        <f>'3A'!AU40</f>
        <v>440</v>
      </c>
      <c r="AA45" s="293">
        <f t="shared" si="17"/>
        <v>1.5438596491228069</v>
      </c>
      <c r="AB45" s="293">
        <f t="shared" si="7"/>
        <v>0.65967016491754127</v>
      </c>
      <c r="AC45" s="1255" t="s">
        <v>1479</v>
      </c>
      <c r="AD45" s="292"/>
      <c r="AE45" s="292"/>
      <c r="AF45" s="293">
        <f t="shared" si="18"/>
        <v>0</v>
      </c>
      <c r="AG45" s="293"/>
      <c r="AH45" s="292"/>
      <c r="AI45" s="292"/>
      <c r="AJ45" s="293">
        <f t="shared" si="19"/>
        <v>0</v>
      </c>
      <c r="AK45" s="293"/>
      <c r="AL45" s="292"/>
      <c r="AM45" s="292"/>
      <c r="AN45" s="293">
        <f t="shared" si="20"/>
        <v>0</v>
      </c>
      <c r="AO45" s="293"/>
      <c r="AP45" s="292"/>
      <c r="AQ45" s="292"/>
      <c r="AR45" s="293">
        <f t="shared" si="21"/>
        <v>0</v>
      </c>
      <c r="AS45" s="293"/>
      <c r="AT45" s="292"/>
      <c r="AU45" s="292"/>
      <c r="AV45" s="293">
        <f t="shared" si="22"/>
        <v>0</v>
      </c>
      <c r="AW45" s="292"/>
      <c r="AX45" s="1402"/>
      <c r="AY45" s="1400"/>
      <c r="AZ45" s="1400"/>
      <c r="BA45" s="1395"/>
    </row>
    <row r="46" spans="1:53" s="322" customFormat="1" ht="41.25" customHeight="1" x14ac:dyDescent="0.2">
      <c r="A46" s="1411"/>
      <c r="B46" s="1381"/>
      <c r="C46" s="1391"/>
      <c r="D46" s="748" t="s">
        <v>1094</v>
      </c>
      <c r="E46" s="743" t="s">
        <v>125</v>
      </c>
      <c r="F46" s="285" t="s">
        <v>1070</v>
      </c>
      <c r="G46" s="314" t="s">
        <v>633</v>
      </c>
      <c r="H46" s="314"/>
      <c r="I46" s="306" t="s">
        <v>214</v>
      </c>
      <c r="J46" s="285" t="s">
        <v>372</v>
      </c>
      <c r="K46" s="1269" t="s">
        <v>343</v>
      </c>
      <c r="L46" s="556">
        <v>15</v>
      </c>
      <c r="M46" s="556">
        <v>200</v>
      </c>
      <c r="N46" s="556">
        <v>0</v>
      </c>
      <c r="O46" s="287">
        <v>0</v>
      </c>
      <c r="P46" s="556">
        <v>0</v>
      </c>
      <c r="Q46" s="287">
        <v>0</v>
      </c>
      <c r="R46" s="556">
        <v>0</v>
      </c>
      <c r="S46" s="299">
        <v>0</v>
      </c>
      <c r="T46" s="300">
        <f t="shared" si="26"/>
        <v>0</v>
      </c>
      <c r="U46" s="901" t="s">
        <v>304</v>
      </c>
      <c r="V46" s="299">
        <v>2</v>
      </c>
      <c r="W46" s="299">
        <v>2</v>
      </c>
      <c r="X46" s="300">
        <f t="shared" si="27"/>
        <v>0.13333333333333333</v>
      </c>
      <c r="Y46" s="557">
        <f t="shared" si="25"/>
        <v>9</v>
      </c>
      <c r="Z46" s="1292">
        <v>11</v>
      </c>
      <c r="AA46" s="1136">
        <f t="shared" si="17"/>
        <v>0.73333333333333328</v>
      </c>
      <c r="AB46" s="300">
        <f t="shared" si="7"/>
        <v>5.5E-2</v>
      </c>
      <c r="AC46" s="1254" t="s">
        <v>1503</v>
      </c>
      <c r="AD46" s="287"/>
      <c r="AE46" s="287"/>
      <c r="AF46" s="288">
        <f t="shared" si="18"/>
        <v>0</v>
      </c>
      <c r="AG46" s="288"/>
      <c r="AH46" s="287"/>
      <c r="AI46" s="287"/>
      <c r="AJ46" s="288">
        <f t="shared" si="19"/>
        <v>0</v>
      </c>
      <c r="AK46" s="288"/>
      <c r="AL46" s="287"/>
      <c r="AM46" s="287"/>
      <c r="AN46" s="288">
        <f t="shared" si="20"/>
        <v>0</v>
      </c>
      <c r="AO46" s="288"/>
      <c r="AP46" s="287"/>
      <c r="AQ46" s="287"/>
      <c r="AR46" s="288">
        <f t="shared" si="21"/>
        <v>0</v>
      </c>
      <c r="AS46" s="288"/>
      <c r="AT46" s="287"/>
      <c r="AU46" s="287"/>
      <c r="AV46" s="288">
        <f t="shared" si="22"/>
        <v>0</v>
      </c>
      <c r="AW46" s="287"/>
      <c r="AX46" s="1393"/>
      <c r="AY46" s="1401"/>
      <c r="AZ46" s="1401"/>
      <c r="BA46" s="1386"/>
    </row>
    <row r="47" spans="1:53" s="322" customFormat="1" ht="28.9" customHeight="1" x14ac:dyDescent="0.2">
      <c r="A47" s="1411"/>
      <c r="B47" s="1381"/>
      <c r="C47" s="1413" t="s">
        <v>2</v>
      </c>
      <c r="D47" s="748" t="s">
        <v>1292</v>
      </c>
      <c r="E47" s="747" t="s">
        <v>482</v>
      </c>
      <c r="F47" s="839" t="s">
        <v>1065</v>
      </c>
      <c r="G47" s="314" t="s">
        <v>1123</v>
      </c>
      <c r="H47" s="314"/>
      <c r="I47" s="286" t="s">
        <v>1066</v>
      </c>
      <c r="J47" s="286" t="s">
        <v>370</v>
      </c>
      <c r="K47" s="1269" t="s">
        <v>343</v>
      </c>
      <c r="L47" s="556">
        <v>0</v>
      </c>
      <c r="M47" s="556">
        <v>12765958</v>
      </c>
      <c r="N47" s="557"/>
      <c r="O47" s="1463"/>
      <c r="P47" s="1463"/>
      <c r="Q47" s="1463"/>
      <c r="R47" s="1463"/>
      <c r="S47" s="1463"/>
      <c r="T47" s="1133"/>
      <c r="U47" s="1464"/>
      <c r="V47" s="1463"/>
      <c r="W47" s="1463"/>
      <c r="X47" s="900"/>
      <c r="Y47" s="557">
        <v>0</v>
      </c>
      <c r="Z47" s="1252">
        <v>0</v>
      </c>
      <c r="AA47" s="300" t="e">
        <f t="shared" si="17"/>
        <v>#DIV/0!</v>
      </c>
      <c r="AB47" s="1133">
        <f t="shared" si="7"/>
        <v>0</v>
      </c>
      <c r="AC47" s="1134"/>
      <c r="AD47" s="292"/>
      <c r="AE47" s="292"/>
      <c r="AF47" s="293">
        <f t="shared" ref="AF47:AF48" si="28">AE47/M47</f>
        <v>0</v>
      </c>
      <c r="AG47" s="293"/>
      <c r="AH47" s="292"/>
      <c r="AI47" s="292"/>
      <c r="AJ47" s="293">
        <f t="shared" ref="AJ47:AJ48" si="29">AI47/M47</f>
        <v>0</v>
      </c>
      <c r="AK47" s="293"/>
      <c r="AL47" s="292"/>
      <c r="AM47" s="292"/>
      <c r="AN47" s="293">
        <f t="shared" ref="AN47:AN48" si="30">AM47/M47</f>
        <v>0</v>
      </c>
      <c r="AO47" s="293"/>
      <c r="AP47" s="292"/>
      <c r="AQ47" s="292"/>
      <c r="AR47" s="293">
        <f t="shared" ref="AR47:AR48" si="31">AQ47/M47</f>
        <v>0</v>
      </c>
      <c r="AS47" s="293"/>
      <c r="AT47" s="292"/>
      <c r="AU47" s="292"/>
      <c r="AV47" s="293">
        <f t="shared" ref="AV47:AV48" si="32">AU47/M47</f>
        <v>0</v>
      </c>
      <c r="AW47" s="292"/>
      <c r="AX47" s="840">
        <v>651064</v>
      </c>
      <c r="AY47" s="1399" t="s">
        <v>1076</v>
      </c>
      <c r="AZ47" s="1399" t="s">
        <v>1077</v>
      </c>
      <c r="BA47" s="1385" t="s">
        <v>1069</v>
      </c>
    </row>
    <row r="48" spans="1:53" s="322" customFormat="1" ht="56.45" customHeight="1" x14ac:dyDescent="0.2">
      <c r="A48" s="1412"/>
      <c r="B48" s="1382"/>
      <c r="C48" s="1414"/>
      <c r="D48" s="748" t="s">
        <v>234</v>
      </c>
      <c r="E48" s="743" t="s">
        <v>1226</v>
      </c>
      <c r="F48" s="839" t="s">
        <v>1070</v>
      </c>
      <c r="G48" s="314" t="s">
        <v>1152</v>
      </c>
      <c r="H48" s="314"/>
      <c r="I48" s="306" t="s">
        <v>1293</v>
      </c>
      <c r="J48" s="839" t="s">
        <v>1294</v>
      </c>
      <c r="K48" s="1269" t="s">
        <v>343</v>
      </c>
      <c r="L48" s="556">
        <v>0</v>
      </c>
      <c r="M48" s="556">
        <v>45</v>
      </c>
      <c r="N48" s="556"/>
      <c r="O48" s="287"/>
      <c r="P48" s="556"/>
      <c r="Q48" s="287"/>
      <c r="R48" s="556"/>
      <c r="S48" s="287"/>
      <c r="T48" s="312"/>
      <c r="U48" s="313"/>
      <c r="V48" s="299"/>
      <c r="W48" s="299"/>
      <c r="X48" s="300"/>
      <c r="Y48" s="557">
        <v>0</v>
      </c>
      <c r="Z48" s="287">
        <f>'4B'!AL53</f>
        <v>0</v>
      </c>
      <c r="AA48" s="288" t="e">
        <f t="shared" si="17"/>
        <v>#DIV/0!</v>
      </c>
      <c r="AB48" s="288">
        <f t="shared" si="7"/>
        <v>0</v>
      </c>
      <c r="AC48" s="952"/>
      <c r="AD48" s="287"/>
      <c r="AE48" s="287"/>
      <c r="AF48" s="288">
        <f t="shared" si="28"/>
        <v>0</v>
      </c>
      <c r="AG48" s="288"/>
      <c r="AH48" s="287"/>
      <c r="AI48" s="287"/>
      <c r="AJ48" s="288">
        <f t="shared" si="29"/>
        <v>0</v>
      </c>
      <c r="AK48" s="288"/>
      <c r="AL48" s="287"/>
      <c r="AM48" s="287"/>
      <c r="AN48" s="288">
        <f t="shared" si="30"/>
        <v>0</v>
      </c>
      <c r="AO48" s="288"/>
      <c r="AP48" s="287"/>
      <c r="AQ48" s="287"/>
      <c r="AR48" s="288">
        <f t="shared" si="31"/>
        <v>0</v>
      </c>
      <c r="AS48" s="288"/>
      <c r="AT48" s="287"/>
      <c r="AU48" s="287"/>
      <c r="AV48" s="288">
        <f t="shared" si="32"/>
        <v>0</v>
      </c>
      <c r="AW48" s="287"/>
      <c r="AX48" s="840"/>
      <c r="AY48" s="1401"/>
      <c r="AZ48" s="1401"/>
      <c r="BA48" s="1386"/>
    </row>
    <row r="49" spans="1:53" ht="28.9" customHeight="1" x14ac:dyDescent="0.2">
      <c r="A49" s="1398">
        <v>5</v>
      </c>
      <c r="B49" s="1390" t="s">
        <v>1096</v>
      </c>
      <c r="C49" s="1391" t="s">
        <v>231</v>
      </c>
      <c r="D49" s="748" t="s">
        <v>1097</v>
      </c>
      <c r="E49" s="747" t="s">
        <v>733</v>
      </c>
      <c r="F49" s="285" t="s">
        <v>1065</v>
      </c>
      <c r="G49" s="314" t="s">
        <v>1123</v>
      </c>
      <c r="H49" s="314"/>
      <c r="I49" s="286" t="s">
        <v>1066</v>
      </c>
      <c r="J49" s="286" t="s">
        <v>370</v>
      </c>
      <c r="K49" s="1269" t="s">
        <v>343</v>
      </c>
      <c r="L49" s="556">
        <v>190777805</v>
      </c>
      <c r="M49" s="556">
        <v>542689778</v>
      </c>
      <c r="N49" s="753">
        <v>0</v>
      </c>
      <c r="O49" s="301">
        <v>0</v>
      </c>
      <c r="P49" s="753">
        <v>408043.23</v>
      </c>
      <c r="Q49" s="287">
        <f>P49</f>
        <v>408043.23</v>
      </c>
      <c r="R49" s="556">
        <f>S49-Q49</f>
        <v>52719627.690000005</v>
      </c>
      <c r="S49" s="301">
        <v>53127670.920000002</v>
      </c>
      <c r="T49" s="312">
        <f t="shared" si="26"/>
        <v>0.27847930696131029</v>
      </c>
      <c r="U49" s="338"/>
      <c r="V49" s="299">
        <f>W49-S49</f>
        <v>37744415.200000092</v>
      </c>
      <c r="W49" s="299">
        <v>90872086.120000094</v>
      </c>
      <c r="X49" s="300">
        <f t="shared" si="27"/>
        <v>0.47632420406556253</v>
      </c>
      <c r="Y49" s="556">
        <f>Z49-W49</f>
        <v>68021263.129999906</v>
      </c>
      <c r="Z49" s="336">
        <v>158893349.25</v>
      </c>
      <c r="AA49" s="288">
        <f t="shared" si="17"/>
        <v>0.83287125171609977</v>
      </c>
      <c r="AB49" s="288">
        <f t="shared" si="7"/>
        <v>0.29278854272062593</v>
      </c>
      <c r="AC49" s="952"/>
      <c r="AD49" s="301"/>
      <c r="AE49" s="301"/>
      <c r="AF49" s="288">
        <f t="shared" si="18"/>
        <v>0</v>
      </c>
      <c r="AG49" s="288"/>
      <c r="AH49" s="301"/>
      <c r="AI49" s="301"/>
      <c r="AJ49" s="288">
        <f t="shared" si="19"/>
        <v>0</v>
      </c>
      <c r="AK49" s="288"/>
      <c r="AL49" s="301"/>
      <c r="AM49" s="301"/>
      <c r="AN49" s="288">
        <f t="shared" si="20"/>
        <v>0</v>
      </c>
      <c r="AO49" s="302"/>
      <c r="AP49" s="301"/>
      <c r="AQ49" s="301"/>
      <c r="AR49" s="288">
        <f t="shared" si="21"/>
        <v>0</v>
      </c>
      <c r="AS49" s="302"/>
      <c r="AT49" s="301"/>
      <c r="AU49" s="301"/>
      <c r="AV49" s="288">
        <f t="shared" si="22"/>
        <v>0</v>
      </c>
      <c r="AW49" s="301"/>
      <c r="AX49" s="1392">
        <v>28548118</v>
      </c>
      <c r="AY49" s="1383" t="s">
        <v>1067</v>
      </c>
      <c r="AZ49" s="1383" t="s">
        <v>1087</v>
      </c>
      <c r="BA49" s="1385" t="s">
        <v>1069</v>
      </c>
    </row>
    <row r="50" spans="1:53" ht="42.75" customHeight="1" x14ac:dyDescent="0.2">
      <c r="A50" s="1398"/>
      <c r="B50" s="1390"/>
      <c r="C50" s="1391"/>
      <c r="D50" s="748" t="s">
        <v>234</v>
      </c>
      <c r="E50" s="743" t="s">
        <v>1098</v>
      </c>
      <c r="F50" s="285" t="s">
        <v>1070</v>
      </c>
      <c r="G50" s="314" t="s">
        <v>614</v>
      </c>
      <c r="H50" s="314"/>
      <c r="I50" s="304" t="s">
        <v>40</v>
      </c>
      <c r="J50" s="304" t="s">
        <v>372</v>
      </c>
      <c r="K50" s="1269" t="s">
        <v>343</v>
      </c>
      <c r="L50" s="556">
        <v>5593</v>
      </c>
      <c r="M50" s="556">
        <v>9633</v>
      </c>
      <c r="N50" s="556">
        <v>0</v>
      </c>
      <c r="O50" s="299">
        <v>0</v>
      </c>
      <c r="P50" s="556">
        <f>SUM(P51:P58)</f>
        <v>534</v>
      </c>
      <c r="Q50" s="299">
        <f t="shared" ref="Q50:S50" si="33">SUM(Q51:Q58)</f>
        <v>534</v>
      </c>
      <c r="R50" s="556">
        <f t="shared" si="33"/>
        <v>1167</v>
      </c>
      <c r="S50" s="299">
        <f t="shared" si="33"/>
        <v>1701</v>
      </c>
      <c r="T50" s="312">
        <f t="shared" si="26"/>
        <v>0.30413016270337923</v>
      </c>
      <c r="U50" s="313"/>
      <c r="V50" s="299">
        <f>SUM(V51:V65)</f>
        <v>1840</v>
      </c>
      <c r="W50" s="299">
        <f>SUM(W51:W65)</f>
        <v>5226</v>
      </c>
      <c r="X50" s="300">
        <f t="shared" si="27"/>
        <v>0.93438226354371534</v>
      </c>
      <c r="Y50" s="556">
        <f>SUM(Y51:Y65)</f>
        <v>6311</v>
      </c>
      <c r="Z50" s="1276">
        <f>SUM(Z51:Z65)</f>
        <v>10263</v>
      </c>
      <c r="AA50" s="288">
        <f t="shared" si="17"/>
        <v>1.8349722867870553</v>
      </c>
      <c r="AB50" s="288">
        <f t="shared" si="7"/>
        <v>1.0654001868576768</v>
      </c>
      <c r="AC50" s="1254" t="s">
        <v>1500</v>
      </c>
      <c r="AD50" s="299">
        <f>SUM(AD51:AD65)</f>
        <v>0</v>
      </c>
      <c r="AE50" s="299">
        <f>SUM(AE51:AE65)</f>
        <v>0</v>
      </c>
      <c r="AF50" s="288">
        <f t="shared" si="18"/>
        <v>0</v>
      </c>
      <c r="AG50" s="288"/>
      <c r="AH50" s="299">
        <f>SUM(AH51:AH65)</f>
        <v>0</v>
      </c>
      <c r="AI50" s="299">
        <f>SUM(AI51:AI65)</f>
        <v>0</v>
      </c>
      <c r="AJ50" s="288">
        <f t="shared" si="19"/>
        <v>0</v>
      </c>
      <c r="AK50" s="288"/>
      <c r="AL50" s="299">
        <f>SUM(AL51:AL65)</f>
        <v>0</v>
      </c>
      <c r="AM50" s="299">
        <f>SUM(AM51:AM65)</f>
        <v>0</v>
      </c>
      <c r="AN50" s="288">
        <f t="shared" si="20"/>
        <v>0</v>
      </c>
      <c r="AO50" s="300"/>
      <c r="AP50" s="299">
        <f>SUM(AP51:AP65)</f>
        <v>0</v>
      </c>
      <c r="AQ50" s="299">
        <f>SUM(AQ51:AQ65)</f>
        <v>0</v>
      </c>
      <c r="AR50" s="288">
        <f t="shared" si="21"/>
        <v>0</v>
      </c>
      <c r="AS50" s="300"/>
      <c r="AT50" s="299">
        <f>SUM(AT51:AT65)</f>
        <v>0</v>
      </c>
      <c r="AU50" s="299">
        <f>SUM(AU51:AU65)</f>
        <v>0</v>
      </c>
      <c r="AV50" s="288">
        <f t="shared" si="22"/>
        <v>0</v>
      </c>
      <c r="AW50" s="299"/>
      <c r="AX50" s="1402"/>
      <c r="AY50" s="1397"/>
      <c r="AZ50" s="1397"/>
      <c r="BA50" s="1395"/>
    </row>
    <row r="51" spans="1:53" s="321" customFormat="1" ht="22.5" customHeight="1" x14ac:dyDescent="0.2">
      <c r="A51" s="1398"/>
      <c r="B51" s="1390"/>
      <c r="C51" s="1391"/>
      <c r="D51" s="744" t="s">
        <v>234</v>
      </c>
      <c r="E51" s="745" t="s">
        <v>133</v>
      </c>
      <c r="F51" s="755" t="s">
        <v>1070</v>
      </c>
      <c r="G51" s="756" t="s">
        <v>614</v>
      </c>
      <c r="H51" s="756" t="s">
        <v>1223</v>
      </c>
      <c r="I51" s="745" t="s">
        <v>41</v>
      </c>
      <c r="J51" s="745" t="s">
        <v>372</v>
      </c>
      <c r="K51" s="755" t="s">
        <v>343</v>
      </c>
      <c r="L51" s="749">
        <v>474</v>
      </c>
      <c r="M51" s="749">
        <v>474</v>
      </c>
      <c r="N51" s="749">
        <v>0</v>
      </c>
      <c r="O51" s="749">
        <v>0</v>
      </c>
      <c r="P51" s="557">
        <f>Q51-O51</f>
        <v>2</v>
      </c>
      <c r="Q51" s="557">
        <f>'3A'!AB55</f>
        <v>2</v>
      </c>
      <c r="R51" s="557">
        <f>S51-Q51</f>
        <v>42</v>
      </c>
      <c r="S51" s="557">
        <f>'3A'!AF55</f>
        <v>44</v>
      </c>
      <c r="T51" s="293">
        <f t="shared" si="26"/>
        <v>9.2827004219409287E-2</v>
      </c>
      <c r="U51" s="297" t="s">
        <v>321</v>
      </c>
      <c r="V51" s="557">
        <f>W51-S51</f>
        <v>205</v>
      </c>
      <c r="W51" s="557">
        <f>'3A'!AL55</f>
        <v>249</v>
      </c>
      <c r="X51" s="898">
        <f t="shared" si="27"/>
        <v>0.52531645569620256</v>
      </c>
      <c r="Y51" s="749">
        <f>Z51-W51</f>
        <v>83</v>
      </c>
      <c r="Z51" s="296">
        <f>'3A'!AV55</f>
        <v>332</v>
      </c>
      <c r="AA51" s="293">
        <f t="shared" si="17"/>
        <v>0.70042194092827004</v>
      </c>
      <c r="AB51" s="293">
        <f t="shared" si="7"/>
        <v>0.70042194092827004</v>
      </c>
      <c r="AC51" s="1272" t="s">
        <v>1496</v>
      </c>
      <c r="AD51" s="296"/>
      <c r="AE51" s="296"/>
      <c r="AF51" s="293">
        <f t="shared" si="18"/>
        <v>0</v>
      </c>
      <c r="AG51" s="298"/>
      <c r="AH51" s="296"/>
      <c r="AI51" s="296"/>
      <c r="AJ51" s="293">
        <f t="shared" si="19"/>
        <v>0</v>
      </c>
      <c r="AK51" s="298"/>
      <c r="AL51" s="296"/>
      <c r="AM51" s="296"/>
      <c r="AN51" s="293">
        <f t="shared" si="20"/>
        <v>0</v>
      </c>
      <c r="AO51" s="298"/>
      <c r="AP51" s="296"/>
      <c r="AQ51" s="296"/>
      <c r="AR51" s="293">
        <f t="shared" si="21"/>
        <v>0</v>
      </c>
      <c r="AS51" s="298"/>
      <c r="AT51" s="296"/>
      <c r="AU51" s="296"/>
      <c r="AV51" s="293">
        <f t="shared" si="22"/>
        <v>0</v>
      </c>
      <c r="AW51" s="296"/>
      <c r="AX51" s="1402"/>
      <c r="AY51" s="1397"/>
      <c r="AZ51" s="1397"/>
      <c r="BA51" s="1395"/>
    </row>
    <row r="52" spans="1:53" s="321" customFormat="1" ht="46.5" customHeight="1" x14ac:dyDescent="0.2">
      <c r="A52" s="1398"/>
      <c r="B52" s="1390"/>
      <c r="C52" s="1391"/>
      <c r="D52" s="744" t="s">
        <v>234</v>
      </c>
      <c r="E52" s="745" t="s">
        <v>134</v>
      </c>
      <c r="F52" s="755" t="s">
        <v>1070</v>
      </c>
      <c r="G52" s="756" t="s">
        <v>614</v>
      </c>
      <c r="H52" s="756" t="s">
        <v>1223</v>
      </c>
      <c r="I52" s="745" t="s">
        <v>1099</v>
      </c>
      <c r="J52" s="745" t="s">
        <v>372</v>
      </c>
      <c r="K52" s="755" t="s">
        <v>343</v>
      </c>
      <c r="L52" s="557">
        <v>3026</v>
      </c>
      <c r="M52" s="557">
        <v>4366</v>
      </c>
      <c r="N52" s="557">
        <v>0</v>
      </c>
      <c r="O52" s="557">
        <v>0</v>
      </c>
      <c r="P52" s="557">
        <f t="shared" ref="P52:P58" si="34">Q52-O52</f>
        <v>530</v>
      </c>
      <c r="Q52" s="557">
        <f>'3A'!AB56</f>
        <v>530</v>
      </c>
      <c r="R52" s="557">
        <f t="shared" ref="R52:R58" si="35">S52-Q52</f>
        <v>836</v>
      </c>
      <c r="S52" s="557">
        <f>'3A'!AF56</f>
        <v>1366</v>
      </c>
      <c r="T52" s="293">
        <f t="shared" si="26"/>
        <v>0.45142101784534039</v>
      </c>
      <c r="U52" s="294" t="s">
        <v>322</v>
      </c>
      <c r="V52" s="557">
        <f>W52-S52</f>
        <v>576</v>
      </c>
      <c r="W52" s="557">
        <f>'3A'!AL56</f>
        <v>1942</v>
      </c>
      <c r="X52" s="898">
        <f t="shared" si="27"/>
        <v>0.64177131526768005</v>
      </c>
      <c r="Y52" s="749">
        <f t="shared" ref="Y52:Y65" si="36">Z52-W52</f>
        <v>3922</v>
      </c>
      <c r="Z52" s="1271">
        <v>5864</v>
      </c>
      <c r="AA52" s="293">
        <f t="shared" si="17"/>
        <v>1.937871777924653</v>
      </c>
      <c r="AB52" s="293">
        <f t="shared" si="7"/>
        <v>1.3431058176820889</v>
      </c>
      <c r="AC52" s="1273" t="s">
        <v>1497</v>
      </c>
      <c r="AD52" s="292"/>
      <c r="AE52" s="292"/>
      <c r="AF52" s="293">
        <f t="shared" si="18"/>
        <v>0</v>
      </c>
      <c r="AG52" s="293"/>
      <c r="AH52" s="292"/>
      <c r="AI52" s="292"/>
      <c r="AJ52" s="293">
        <f t="shared" si="19"/>
        <v>0</v>
      </c>
      <c r="AK52" s="293"/>
      <c r="AL52" s="292"/>
      <c r="AM52" s="292"/>
      <c r="AN52" s="293">
        <f t="shared" si="20"/>
        <v>0</v>
      </c>
      <c r="AO52" s="293"/>
      <c r="AP52" s="292"/>
      <c r="AQ52" s="292"/>
      <c r="AR52" s="293">
        <f t="shared" si="21"/>
        <v>0</v>
      </c>
      <c r="AS52" s="293"/>
      <c r="AT52" s="292"/>
      <c r="AU52" s="292"/>
      <c r="AV52" s="293">
        <f t="shared" si="22"/>
        <v>0</v>
      </c>
      <c r="AW52" s="292"/>
      <c r="AX52" s="1402"/>
      <c r="AY52" s="1397"/>
      <c r="AZ52" s="1397"/>
      <c r="BA52" s="1395"/>
    </row>
    <row r="53" spans="1:53" s="1289" customFormat="1" ht="38.25" x14ac:dyDescent="0.2">
      <c r="A53" s="1398"/>
      <c r="B53" s="1390"/>
      <c r="C53" s="1391"/>
      <c r="D53" s="545" t="s">
        <v>234</v>
      </c>
      <c r="E53" s="1279" t="s">
        <v>135</v>
      </c>
      <c r="F53" s="1280" t="s">
        <v>1070</v>
      </c>
      <c r="G53" s="1281" t="s">
        <v>614</v>
      </c>
      <c r="H53" s="1281" t="s">
        <v>1223</v>
      </c>
      <c r="I53" s="1290" t="s">
        <v>1179</v>
      </c>
      <c r="J53" s="1279" t="s">
        <v>1327</v>
      </c>
      <c r="K53" s="1280" t="s">
        <v>343</v>
      </c>
      <c r="L53" s="1282"/>
      <c r="M53" s="1282"/>
      <c r="N53" s="1282"/>
      <c r="O53" s="1282">
        <v>0</v>
      </c>
      <c r="P53" s="1282"/>
      <c r="Q53" s="1282">
        <v>0</v>
      </c>
      <c r="R53" s="1282"/>
      <c r="S53" s="1282">
        <v>0</v>
      </c>
      <c r="T53" s="1283"/>
      <c r="U53" s="1284"/>
      <c r="V53" s="1282"/>
      <c r="W53" s="1282">
        <v>1274</v>
      </c>
      <c r="X53" s="1285"/>
      <c r="Y53" s="1286">
        <f>Z53</f>
        <v>2178</v>
      </c>
      <c r="Z53" s="1271">
        <v>2178</v>
      </c>
      <c r="AA53" s="1283"/>
      <c r="AB53" s="1283"/>
      <c r="AC53" s="1273" t="s">
        <v>1498</v>
      </c>
      <c r="AD53" s="1271"/>
      <c r="AE53" s="1271"/>
      <c r="AF53" s="1283"/>
      <c r="AG53" s="1283"/>
      <c r="AH53" s="1271"/>
      <c r="AI53" s="1271"/>
      <c r="AJ53" s="1283"/>
      <c r="AK53" s="1283"/>
      <c r="AL53" s="1271"/>
      <c r="AM53" s="1271"/>
      <c r="AN53" s="1283"/>
      <c r="AO53" s="1283"/>
      <c r="AP53" s="1271"/>
      <c r="AQ53" s="1271"/>
      <c r="AR53" s="1283"/>
      <c r="AS53" s="1283"/>
      <c r="AT53" s="1271"/>
      <c r="AU53" s="1271"/>
      <c r="AV53" s="1283"/>
      <c r="AW53" s="1271"/>
      <c r="AX53" s="1402"/>
      <c r="AY53" s="1397"/>
      <c r="AZ53" s="1397"/>
      <c r="BA53" s="1395"/>
    </row>
    <row r="54" spans="1:53" s="1289" customFormat="1" ht="25.5" x14ac:dyDescent="0.2">
      <c r="A54" s="1398"/>
      <c r="B54" s="1390"/>
      <c r="C54" s="1391"/>
      <c r="D54" s="545" t="s">
        <v>234</v>
      </c>
      <c r="E54" s="1279" t="s">
        <v>1104</v>
      </c>
      <c r="F54" s="1280" t="s">
        <v>1070</v>
      </c>
      <c r="G54" s="1281" t="s">
        <v>614</v>
      </c>
      <c r="H54" s="1281" t="s">
        <v>1223</v>
      </c>
      <c r="I54" s="1290" t="s">
        <v>1297</v>
      </c>
      <c r="J54" s="1279" t="s">
        <v>372</v>
      </c>
      <c r="K54" s="1280" t="s">
        <v>343</v>
      </c>
      <c r="L54" s="1282"/>
      <c r="M54" s="1282"/>
      <c r="N54" s="1282"/>
      <c r="O54" s="1282">
        <v>0</v>
      </c>
      <c r="P54" s="1282"/>
      <c r="Q54" s="1282">
        <v>0</v>
      </c>
      <c r="R54" s="1282"/>
      <c r="S54" s="1282">
        <v>0</v>
      </c>
      <c r="T54" s="1283"/>
      <c r="U54" s="1284"/>
      <c r="V54" s="1282"/>
      <c r="W54" s="1282">
        <v>0</v>
      </c>
      <c r="X54" s="1285"/>
      <c r="Y54" s="1286">
        <f>Z54</f>
        <v>93</v>
      </c>
      <c r="Z54" s="1271">
        <v>93</v>
      </c>
      <c r="AA54" s="1283"/>
      <c r="AB54" s="1283"/>
      <c r="AC54" s="1273" t="s">
        <v>1498</v>
      </c>
      <c r="AD54" s="1271"/>
      <c r="AE54" s="1271"/>
      <c r="AF54" s="1283"/>
      <c r="AG54" s="1283"/>
      <c r="AH54" s="1271"/>
      <c r="AI54" s="1271"/>
      <c r="AJ54" s="1283"/>
      <c r="AK54" s="1283"/>
      <c r="AL54" s="1271"/>
      <c r="AM54" s="1271"/>
      <c r="AN54" s="1283"/>
      <c r="AO54" s="1283"/>
      <c r="AP54" s="1271"/>
      <c r="AQ54" s="1271"/>
      <c r="AR54" s="1283"/>
      <c r="AS54" s="1283"/>
      <c r="AT54" s="1271"/>
      <c r="AU54" s="1271"/>
      <c r="AV54" s="1283"/>
      <c r="AW54" s="1271"/>
      <c r="AX54" s="1402"/>
      <c r="AY54" s="1397"/>
      <c r="AZ54" s="1397"/>
      <c r="BA54" s="1395"/>
    </row>
    <row r="55" spans="1:53" s="321" customFormat="1" ht="27.6" customHeight="1" x14ac:dyDescent="0.2">
      <c r="A55" s="1398"/>
      <c r="B55" s="1390"/>
      <c r="C55" s="1391"/>
      <c r="D55" s="744" t="s">
        <v>234</v>
      </c>
      <c r="E55" s="745" t="s">
        <v>136</v>
      </c>
      <c r="F55" s="755" t="s">
        <v>1070</v>
      </c>
      <c r="G55" s="756" t="s">
        <v>614</v>
      </c>
      <c r="H55" s="756" t="s">
        <v>1223</v>
      </c>
      <c r="I55" s="745" t="s">
        <v>217</v>
      </c>
      <c r="J55" s="745" t="s">
        <v>372</v>
      </c>
      <c r="K55" s="755" t="s">
        <v>343</v>
      </c>
      <c r="L55" s="557">
        <v>250</v>
      </c>
      <c r="M55" s="557">
        <v>500</v>
      </c>
      <c r="N55" s="557">
        <v>0</v>
      </c>
      <c r="O55" s="557">
        <v>0</v>
      </c>
      <c r="P55" s="557">
        <f t="shared" si="34"/>
        <v>0</v>
      </c>
      <c r="Q55" s="557">
        <f>'3A'!AB59</f>
        <v>0</v>
      </c>
      <c r="R55" s="557">
        <f t="shared" si="35"/>
        <v>122</v>
      </c>
      <c r="S55" s="557">
        <f>'3A'!AF59</f>
        <v>122</v>
      </c>
      <c r="T55" s="293">
        <f t="shared" si="26"/>
        <v>0.48799999999999999</v>
      </c>
      <c r="U55" s="294"/>
      <c r="V55" s="557">
        <f>W55-S55</f>
        <v>88</v>
      </c>
      <c r="W55" s="557">
        <f>'3A'!AL59</f>
        <v>210</v>
      </c>
      <c r="X55" s="898">
        <f t="shared" si="27"/>
        <v>0.84</v>
      </c>
      <c r="Y55" s="749">
        <f t="shared" si="36"/>
        <v>57</v>
      </c>
      <c r="Z55" s="292">
        <f>'3A'!AV59</f>
        <v>267</v>
      </c>
      <c r="AA55" s="293">
        <f t="shared" si="17"/>
        <v>1.0680000000000001</v>
      </c>
      <c r="AB55" s="293">
        <f t="shared" si="7"/>
        <v>0.53400000000000003</v>
      </c>
      <c r="AC55" s="1255" t="s">
        <v>1479</v>
      </c>
      <c r="AD55" s="292"/>
      <c r="AE55" s="292"/>
      <c r="AF55" s="293">
        <f t="shared" si="18"/>
        <v>0</v>
      </c>
      <c r="AG55" s="293"/>
      <c r="AH55" s="292"/>
      <c r="AI55" s="292"/>
      <c r="AJ55" s="293">
        <f t="shared" si="19"/>
        <v>0</v>
      </c>
      <c r="AK55" s="293"/>
      <c r="AL55" s="292"/>
      <c r="AM55" s="292"/>
      <c r="AN55" s="293">
        <f t="shared" si="20"/>
        <v>0</v>
      </c>
      <c r="AO55" s="293"/>
      <c r="AP55" s="292"/>
      <c r="AQ55" s="292"/>
      <c r="AR55" s="293">
        <f t="shared" si="21"/>
        <v>0</v>
      </c>
      <c r="AS55" s="293"/>
      <c r="AT55" s="292"/>
      <c r="AU55" s="292"/>
      <c r="AV55" s="293">
        <f t="shared" si="22"/>
        <v>0</v>
      </c>
      <c r="AW55" s="292"/>
      <c r="AX55" s="1402"/>
      <c r="AY55" s="1397"/>
      <c r="AZ55" s="1397"/>
      <c r="BA55" s="1395"/>
    </row>
    <row r="56" spans="1:53" ht="34.5" customHeight="1" x14ac:dyDescent="0.2">
      <c r="A56" s="1398"/>
      <c r="B56" s="1390"/>
      <c r="C56" s="1391"/>
      <c r="D56" s="744" t="s">
        <v>234</v>
      </c>
      <c r="E56" s="745" t="s">
        <v>1100</v>
      </c>
      <c r="F56" s="755" t="s">
        <v>1070</v>
      </c>
      <c r="G56" s="756" t="s">
        <v>614</v>
      </c>
      <c r="H56" s="756" t="s">
        <v>1223</v>
      </c>
      <c r="I56" s="745" t="s">
        <v>40</v>
      </c>
      <c r="J56" s="745" t="s">
        <v>372</v>
      </c>
      <c r="K56" s="1270" t="s">
        <v>343</v>
      </c>
      <c r="L56" s="749">
        <v>20</v>
      </c>
      <c r="M56" s="749">
        <v>30</v>
      </c>
      <c r="N56" s="749">
        <v>0</v>
      </c>
      <c r="O56" s="749">
        <v>0</v>
      </c>
      <c r="P56" s="557">
        <f t="shared" si="34"/>
        <v>0</v>
      </c>
      <c r="Q56" s="557">
        <f>'3A'!AB60</f>
        <v>0</v>
      </c>
      <c r="R56" s="557">
        <f t="shared" si="35"/>
        <v>0</v>
      </c>
      <c r="S56" s="557">
        <f>'3A'!AF60</f>
        <v>0</v>
      </c>
      <c r="T56" s="293">
        <f t="shared" si="26"/>
        <v>0</v>
      </c>
      <c r="U56" s="297" t="s">
        <v>324</v>
      </c>
      <c r="V56" s="557">
        <v>0</v>
      </c>
      <c r="W56" s="557">
        <f>'3A'!AL60</f>
        <v>0</v>
      </c>
      <c r="X56" s="898">
        <f t="shared" si="27"/>
        <v>0</v>
      </c>
      <c r="Y56" s="749">
        <f t="shared" si="36"/>
        <v>0</v>
      </c>
      <c r="Z56" s="296">
        <f>'3A'!AU60</f>
        <v>0</v>
      </c>
      <c r="AA56" s="293">
        <f t="shared" si="17"/>
        <v>0</v>
      </c>
      <c r="AB56" s="293">
        <f t="shared" si="7"/>
        <v>0</v>
      </c>
      <c r="AC56" s="1273" t="s">
        <v>1498</v>
      </c>
      <c r="AD56" s="296"/>
      <c r="AE56" s="296"/>
      <c r="AF56" s="293">
        <f t="shared" si="18"/>
        <v>0</v>
      </c>
      <c r="AG56" s="298"/>
      <c r="AH56" s="296"/>
      <c r="AI56" s="296"/>
      <c r="AJ56" s="293">
        <f t="shared" si="19"/>
        <v>0</v>
      </c>
      <c r="AK56" s="298"/>
      <c r="AL56" s="296"/>
      <c r="AM56" s="296"/>
      <c r="AN56" s="293">
        <f t="shared" si="20"/>
        <v>0</v>
      </c>
      <c r="AO56" s="298"/>
      <c r="AP56" s="296"/>
      <c r="AQ56" s="296"/>
      <c r="AR56" s="293">
        <f t="shared" si="21"/>
        <v>0</v>
      </c>
      <c r="AS56" s="298"/>
      <c r="AT56" s="296"/>
      <c r="AU56" s="296"/>
      <c r="AV56" s="293">
        <f t="shared" si="22"/>
        <v>0</v>
      </c>
      <c r="AW56" s="296"/>
      <c r="AX56" s="1402"/>
      <c r="AY56" s="1397"/>
      <c r="AZ56" s="1397"/>
      <c r="BA56" s="1395"/>
    </row>
    <row r="57" spans="1:53" ht="77.25" customHeight="1" x14ac:dyDescent="0.2">
      <c r="A57" s="1398"/>
      <c r="B57" s="1390"/>
      <c r="C57" s="1391"/>
      <c r="D57" s="744" t="s">
        <v>234</v>
      </c>
      <c r="E57" s="745" t="s">
        <v>138</v>
      </c>
      <c r="F57" s="755" t="s">
        <v>1070</v>
      </c>
      <c r="G57" s="756" t="s">
        <v>614</v>
      </c>
      <c r="H57" s="756" t="s">
        <v>1223</v>
      </c>
      <c r="I57" s="745" t="s">
        <v>43</v>
      </c>
      <c r="J57" s="745" t="s">
        <v>372</v>
      </c>
      <c r="K57" s="1270" t="s">
        <v>343</v>
      </c>
      <c r="L57" s="749">
        <v>235</v>
      </c>
      <c r="M57" s="749">
        <v>800</v>
      </c>
      <c r="N57" s="749">
        <v>0</v>
      </c>
      <c r="O57" s="749">
        <v>0</v>
      </c>
      <c r="P57" s="557">
        <f t="shared" si="34"/>
        <v>2</v>
      </c>
      <c r="Q57" s="557">
        <f>'3A'!AA61</f>
        <v>2</v>
      </c>
      <c r="R57" s="557">
        <f t="shared" si="35"/>
        <v>167</v>
      </c>
      <c r="S57" s="557">
        <f>'3A'!AF61</f>
        <v>169</v>
      </c>
      <c r="T57" s="293">
        <f t="shared" si="26"/>
        <v>0.7191489361702128</v>
      </c>
      <c r="U57" s="297" t="s">
        <v>325</v>
      </c>
      <c r="V57" s="557">
        <f>W57-S57</f>
        <v>-24</v>
      </c>
      <c r="W57" s="557">
        <f>'3A'!AL61</f>
        <v>145</v>
      </c>
      <c r="X57" s="898">
        <f t="shared" si="27"/>
        <v>0.61702127659574468</v>
      </c>
      <c r="Y57" s="749">
        <f t="shared" si="36"/>
        <v>131</v>
      </c>
      <c r="Z57" s="1217">
        <v>276</v>
      </c>
      <c r="AA57" s="293">
        <f t="shared" si="17"/>
        <v>1.1744680851063829</v>
      </c>
      <c r="AB57" s="293">
        <f t="shared" si="7"/>
        <v>0.34499999999999997</v>
      </c>
      <c r="AC57" s="1255" t="s">
        <v>1501</v>
      </c>
      <c r="AD57" s="296"/>
      <c r="AE57" s="296"/>
      <c r="AF57" s="293">
        <f t="shared" si="18"/>
        <v>0</v>
      </c>
      <c r="AG57" s="298"/>
      <c r="AH57" s="296"/>
      <c r="AI57" s="296"/>
      <c r="AJ57" s="293">
        <f t="shared" si="19"/>
        <v>0</v>
      </c>
      <c r="AK57" s="298"/>
      <c r="AL57" s="296"/>
      <c r="AM57" s="296"/>
      <c r="AN57" s="293">
        <f t="shared" si="20"/>
        <v>0</v>
      </c>
      <c r="AO57" s="298"/>
      <c r="AP57" s="296"/>
      <c r="AQ57" s="296"/>
      <c r="AR57" s="293">
        <f t="shared" si="21"/>
        <v>0</v>
      </c>
      <c r="AS57" s="298"/>
      <c r="AT57" s="296"/>
      <c r="AU57" s="296"/>
      <c r="AV57" s="293">
        <f t="shared" si="22"/>
        <v>0</v>
      </c>
      <c r="AW57" s="296"/>
      <c r="AX57" s="1402"/>
      <c r="AY57" s="1397"/>
      <c r="AZ57" s="1397"/>
      <c r="BA57" s="1395"/>
    </row>
    <row r="58" spans="1:53" ht="27.75" customHeight="1" x14ac:dyDescent="0.2">
      <c r="A58" s="1398"/>
      <c r="B58" s="1390"/>
      <c r="C58" s="1391"/>
      <c r="D58" s="744" t="s">
        <v>234</v>
      </c>
      <c r="E58" s="745" t="s">
        <v>139</v>
      </c>
      <c r="F58" s="755" t="s">
        <v>1070</v>
      </c>
      <c r="G58" s="756" t="s">
        <v>614</v>
      </c>
      <c r="H58" s="756" t="s">
        <v>1223</v>
      </c>
      <c r="I58" s="745" t="s">
        <v>45</v>
      </c>
      <c r="J58" s="745" t="s">
        <v>372</v>
      </c>
      <c r="K58" s="1270" t="s">
        <v>343</v>
      </c>
      <c r="L58" s="749">
        <v>21</v>
      </c>
      <c r="M58" s="749">
        <v>62</v>
      </c>
      <c r="N58" s="749">
        <v>0</v>
      </c>
      <c r="O58" s="749">
        <v>0</v>
      </c>
      <c r="P58" s="557">
        <f t="shared" si="34"/>
        <v>0</v>
      </c>
      <c r="Q58" s="557">
        <v>0</v>
      </c>
      <c r="R58" s="557">
        <f t="shared" si="35"/>
        <v>0</v>
      </c>
      <c r="S58" s="557">
        <v>0</v>
      </c>
      <c r="T58" s="293">
        <f t="shared" si="26"/>
        <v>0</v>
      </c>
      <c r="U58" s="297" t="s">
        <v>1101</v>
      </c>
      <c r="V58" s="557">
        <v>0</v>
      </c>
      <c r="W58" s="557">
        <f t="shared" ref="W58" si="37">V58+S58</f>
        <v>0</v>
      </c>
      <c r="X58" s="898">
        <f t="shared" si="27"/>
        <v>0</v>
      </c>
      <c r="Y58" s="749">
        <f t="shared" si="36"/>
        <v>5</v>
      </c>
      <c r="Z58" s="296">
        <f>'3A'!AV62</f>
        <v>5</v>
      </c>
      <c r="AA58" s="293">
        <f t="shared" si="17"/>
        <v>0.23809523809523808</v>
      </c>
      <c r="AB58" s="293">
        <f t="shared" si="7"/>
        <v>8.0645161290322578E-2</v>
      </c>
      <c r="AC58" s="1255" t="s">
        <v>1479</v>
      </c>
      <c r="AD58" s="296"/>
      <c r="AE58" s="296"/>
      <c r="AF58" s="293">
        <f t="shared" si="18"/>
        <v>0</v>
      </c>
      <c r="AG58" s="298"/>
      <c r="AH58" s="296"/>
      <c r="AI58" s="296"/>
      <c r="AJ58" s="293">
        <f t="shared" si="19"/>
        <v>0</v>
      </c>
      <c r="AK58" s="298"/>
      <c r="AL58" s="296"/>
      <c r="AM58" s="296"/>
      <c r="AN58" s="293">
        <f t="shared" si="20"/>
        <v>0</v>
      </c>
      <c r="AO58" s="298"/>
      <c r="AP58" s="296"/>
      <c r="AQ58" s="296"/>
      <c r="AR58" s="293">
        <f t="shared" si="21"/>
        <v>0</v>
      </c>
      <c r="AS58" s="298"/>
      <c r="AT58" s="296"/>
      <c r="AU58" s="296"/>
      <c r="AV58" s="293">
        <f t="shared" si="22"/>
        <v>0</v>
      </c>
      <c r="AW58" s="296"/>
      <c r="AX58" s="1402"/>
      <c r="AY58" s="1397"/>
      <c r="AZ58" s="1397"/>
      <c r="BA58" s="1395"/>
    </row>
    <row r="59" spans="1:53" ht="27.75" customHeight="1" x14ac:dyDescent="0.2">
      <c r="A59" s="1398"/>
      <c r="B59" s="1390"/>
      <c r="C59" s="1391"/>
      <c r="D59" s="744" t="s">
        <v>237</v>
      </c>
      <c r="E59" s="745" t="s">
        <v>140</v>
      </c>
      <c r="F59" s="755" t="s">
        <v>1070</v>
      </c>
      <c r="G59" s="756" t="s">
        <v>614</v>
      </c>
      <c r="H59" s="756" t="s">
        <v>1223</v>
      </c>
      <c r="I59" s="745" t="s">
        <v>41</v>
      </c>
      <c r="J59" s="745" t="s">
        <v>372</v>
      </c>
      <c r="K59" s="1270" t="s">
        <v>343</v>
      </c>
      <c r="L59" s="749">
        <v>102</v>
      </c>
      <c r="M59" s="749">
        <v>170</v>
      </c>
      <c r="N59" s="749">
        <v>0</v>
      </c>
      <c r="O59" s="749">
        <v>0</v>
      </c>
      <c r="P59" s="557">
        <v>0</v>
      </c>
      <c r="Q59" s="557">
        <v>0</v>
      </c>
      <c r="R59" s="557">
        <v>0</v>
      </c>
      <c r="S59" s="557">
        <v>0</v>
      </c>
      <c r="T59" s="293">
        <f t="shared" si="26"/>
        <v>0</v>
      </c>
      <c r="U59" s="297" t="s">
        <v>307</v>
      </c>
      <c r="V59" s="557">
        <v>117</v>
      </c>
      <c r="W59" s="557">
        <f>V59+S59</f>
        <v>117</v>
      </c>
      <c r="X59" s="898">
        <f t="shared" si="27"/>
        <v>1.1470588235294117</v>
      </c>
      <c r="Y59" s="749">
        <f t="shared" si="36"/>
        <v>0</v>
      </c>
      <c r="Z59" s="296">
        <f>'3A'!AU63</f>
        <v>117</v>
      </c>
      <c r="AA59" s="293">
        <f t="shared" si="17"/>
        <v>1.1470588235294117</v>
      </c>
      <c r="AB59" s="293">
        <f t="shared" si="7"/>
        <v>0.68823529411764706</v>
      </c>
      <c r="AC59" s="1255" t="s">
        <v>1479</v>
      </c>
      <c r="AD59" s="296"/>
      <c r="AE59" s="296"/>
      <c r="AF59" s="293">
        <f t="shared" si="18"/>
        <v>0</v>
      </c>
      <c r="AG59" s="298"/>
      <c r="AH59" s="296"/>
      <c r="AI59" s="296"/>
      <c r="AJ59" s="293">
        <f t="shared" si="19"/>
        <v>0</v>
      </c>
      <c r="AK59" s="298"/>
      <c r="AL59" s="296"/>
      <c r="AM59" s="296"/>
      <c r="AN59" s="293">
        <f t="shared" si="20"/>
        <v>0</v>
      </c>
      <c r="AO59" s="298"/>
      <c r="AP59" s="296"/>
      <c r="AQ59" s="296"/>
      <c r="AR59" s="293">
        <f t="shared" si="21"/>
        <v>0</v>
      </c>
      <c r="AS59" s="298"/>
      <c r="AT59" s="296"/>
      <c r="AU59" s="296"/>
      <c r="AV59" s="293">
        <f t="shared" si="22"/>
        <v>0</v>
      </c>
      <c r="AW59" s="296"/>
      <c r="AX59" s="1402"/>
      <c r="AY59" s="1397"/>
      <c r="AZ59" s="1397"/>
      <c r="BA59" s="1395"/>
    </row>
    <row r="60" spans="1:53" ht="24" customHeight="1" x14ac:dyDescent="0.2">
      <c r="A60" s="1398"/>
      <c r="B60" s="1390"/>
      <c r="C60" s="1391"/>
      <c r="D60" s="744" t="s">
        <v>237</v>
      </c>
      <c r="E60" s="745" t="s">
        <v>141</v>
      </c>
      <c r="F60" s="755" t="s">
        <v>1070</v>
      </c>
      <c r="G60" s="756" t="s">
        <v>614</v>
      </c>
      <c r="H60" s="756" t="s">
        <v>1223</v>
      </c>
      <c r="I60" s="745" t="s">
        <v>46</v>
      </c>
      <c r="J60" s="745" t="s">
        <v>372</v>
      </c>
      <c r="K60" s="1270" t="s">
        <v>343</v>
      </c>
      <c r="L60" s="557">
        <v>300</v>
      </c>
      <c r="M60" s="749">
        <v>680</v>
      </c>
      <c r="N60" s="749">
        <v>0</v>
      </c>
      <c r="O60" s="749">
        <v>0</v>
      </c>
      <c r="P60" s="557">
        <v>25</v>
      </c>
      <c r="Q60" s="557">
        <v>25</v>
      </c>
      <c r="R60" s="557">
        <v>30</v>
      </c>
      <c r="S60" s="557">
        <f>R60+Q60</f>
        <v>55</v>
      </c>
      <c r="T60" s="293">
        <f t="shared" si="26"/>
        <v>0.18333333333333332</v>
      </c>
      <c r="U60" s="297" t="s">
        <v>307</v>
      </c>
      <c r="V60" s="557">
        <f>623-55</f>
        <v>568</v>
      </c>
      <c r="W60" s="557">
        <f t="shared" ref="W60:W65" si="38">V60+S60</f>
        <v>623</v>
      </c>
      <c r="X60" s="898">
        <f t="shared" si="27"/>
        <v>2.0766666666666667</v>
      </c>
      <c r="Y60" s="749">
        <f t="shared" si="36"/>
        <v>-223</v>
      </c>
      <c r="Z60" s="296">
        <f>'3A'!AU64</f>
        <v>400</v>
      </c>
      <c r="AA60" s="293">
        <f t="shared" si="17"/>
        <v>1.3333333333333333</v>
      </c>
      <c r="AB60" s="293">
        <f t="shared" si="7"/>
        <v>0.58823529411764708</v>
      </c>
      <c r="AC60" s="1255" t="s">
        <v>1479</v>
      </c>
      <c r="AD60" s="296"/>
      <c r="AE60" s="296"/>
      <c r="AF60" s="293">
        <f t="shared" si="18"/>
        <v>0</v>
      </c>
      <c r="AG60" s="298"/>
      <c r="AH60" s="296"/>
      <c r="AI60" s="296"/>
      <c r="AJ60" s="293">
        <f t="shared" si="19"/>
        <v>0</v>
      </c>
      <c r="AK60" s="298"/>
      <c r="AL60" s="296"/>
      <c r="AM60" s="296"/>
      <c r="AN60" s="293">
        <f t="shared" si="20"/>
        <v>0</v>
      </c>
      <c r="AO60" s="298"/>
      <c r="AP60" s="296"/>
      <c r="AQ60" s="296"/>
      <c r="AR60" s="293">
        <f t="shared" si="21"/>
        <v>0</v>
      </c>
      <c r="AS60" s="298"/>
      <c r="AT60" s="296"/>
      <c r="AU60" s="296"/>
      <c r="AV60" s="293">
        <f t="shared" si="22"/>
        <v>0</v>
      </c>
      <c r="AW60" s="296"/>
      <c r="AX60" s="1402"/>
      <c r="AY60" s="1397"/>
      <c r="AZ60" s="1397"/>
      <c r="BA60" s="1395"/>
    </row>
    <row r="61" spans="1:53" ht="28.5" customHeight="1" x14ac:dyDescent="0.2">
      <c r="A61" s="1398"/>
      <c r="B61" s="1390"/>
      <c r="C61" s="1391"/>
      <c r="D61" s="744" t="s">
        <v>237</v>
      </c>
      <c r="E61" s="745" t="s">
        <v>142</v>
      </c>
      <c r="F61" s="755" t="s">
        <v>1070</v>
      </c>
      <c r="G61" s="756" t="s">
        <v>614</v>
      </c>
      <c r="H61" s="756" t="s">
        <v>1223</v>
      </c>
      <c r="I61" s="755" t="s">
        <v>47</v>
      </c>
      <c r="J61" s="745" t="s">
        <v>372</v>
      </c>
      <c r="K61" s="1270" t="s">
        <v>343</v>
      </c>
      <c r="L61" s="557">
        <v>90</v>
      </c>
      <c r="M61" s="749">
        <v>95</v>
      </c>
      <c r="N61" s="749">
        <v>0</v>
      </c>
      <c r="O61" s="749">
        <v>0</v>
      </c>
      <c r="P61" s="557">
        <v>0</v>
      </c>
      <c r="Q61" s="557">
        <v>0</v>
      </c>
      <c r="R61" s="557">
        <v>10</v>
      </c>
      <c r="S61" s="557">
        <v>10</v>
      </c>
      <c r="T61" s="293">
        <f t="shared" si="26"/>
        <v>0.1111111111111111</v>
      </c>
      <c r="U61" s="297" t="s">
        <v>308</v>
      </c>
      <c r="V61" s="557">
        <f>74-10</f>
        <v>64</v>
      </c>
      <c r="W61" s="557">
        <f t="shared" si="38"/>
        <v>74</v>
      </c>
      <c r="X61" s="898">
        <f t="shared" si="27"/>
        <v>0.82222222222222219</v>
      </c>
      <c r="Y61" s="749">
        <f t="shared" si="36"/>
        <v>8</v>
      </c>
      <c r="Z61" s="1217">
        <f>'3A'!AU65</f>
        <v>82</v>
      </c>
      <c r="AA61" s="293">
        <f t="shared" si="17"/>
        <v>0.91111111111111109</v>
      </c>
      <c r="AB61" s="293">
        <f t="shared" si="7"/>
        <v>0.86315789473684212</v>
      </c>
      <c r="AC61" s="1255" t="s">
        <v>1506</v>
      </c>
      <c r="AD61" s="296"/>
      <c r="AE61" s="296"/>
      <c r="AF61" s="293">
        <f t="shared" si="18"/>
        <v>0</v>
      </c>
      <c r="AG61" s="298"/>
      <c r="AH61" s="296"/>
      <c r="AI61" s="296"/>
      <c r="AJ61" s="293">
        <f t="shared" si="19"/>
        <v>0</v>
      </c>
      <c r="AK61" s="298"/>
      <c r="AL61" s="296"/>
      <c r="AM61" s="296"/>
      <c r="AN61" s="293">
        <f t="shared" si="20"/>
        <v>0</v>
      </c>
      <c r="AO61" s="298"/>
      <c r="AP61" s="296"/>
      <c r="AQ61" s="296"/>
      <c r="AR61" s="293">
        <f t="shared" si="21"/>
        <v>0</v>
      </c>
      <c r="AS61" s="298"/>
      <c r="AT61" s="296"/>
      <c r="AU61" s="296"/>
      <c r="AV61" s="293">
        <f t="shared" si="22"/>
        <v>0</v>
      </c>
      <c r="AW61" s="296"/>
      <c r="AX61" s="1402"/>
      <c r="AY61" s="1397"/>
      <c r="AZ61" s="1397"/>
      <c r="BA61" s="1395"/>
    </row>
    <row r="62" spans="1:53" ht="15" customHeight="1" x14ac:dyDescent="0.2">
      <c r="A62" s="1398"/>
      <c r="B62" s="1390"/>
      <c r="C62" s="1391"/>
      <c r="D62" s="744" t="s">
        <v>237</v>
      </c>
      <c r="E62" s="745" t="s">
        <v>143</v>
      </c>
      <c r="F62" s="755" t="s">
        <v>1070</v>
      </c>
      <c r="G62" s="756" t="s">
        <v>614</v>
      </c>
      <c r="H62" s="756" t="s">
        <v>1223</v>
      </c>
      <c r="I62" s="755" t="s">
        <v>47</v>
      </c>
      <c r="J62" s="745" t="s">
        <v>372</v>
      </c>
      <c r="K62" s="1270" t="s">
        <v>343</v>
      </c>
      <c r="L62" s="557">
        <v>2</v>
      </c>
      <c r="M62" s="749">
        <v>2</v>
      </c>
      <c r="N62" s="749">
        <v>0</v>
      </c>
      <c r="O62" s="749">
        <v>0</v>
      </c>
      <c r="P62" s="557">
        <v>0</v>
      </c>
      <c r="Q62" s="557">
        <v>0</v>
      </c>
      <c r="R62" s="557">
        <v>1</v>
      </c>
      <c r="S62" s="557">
        <v>1</v>
      </c>
      <c r="T62" s="293">
        <f t="shared" si="26"/>
        <v>0.5</v>
      </c>
      <c r="U62" s="297" t="s">
        <v>309</v>
      </c>
      <c r="V62" s="557">
        <v>1</v>
      </c>
      <c r="W62" s="557">
        <f t="shared" si="38"/>
        <v>2</v>
      </c>
      <c r="X62" s="898">
        <f t="shared" si="27"/>
        <v>1</v>
      </c>
      <c r="Y62" s="749">
        <f t="shared" si="36"/>
        <v>0</v>
      </c>
      <c r="Z62" s="296">
        <f>'3A'!AU66</f>
        <v>2</v>
      </c>
      <c r="AA62" s="293">
        <f t="shared" ref="AA62:AA93" si="39">Z62/L62</f>
        <v>1</v>
      </c>
      <c r="AB62" s="293">
        <f t="shared" si="7"/>
        <v>1</v>
      </c>
      <c r="AC62" s="1273" t="s">
        <v>1498</v>
      </c>
      <c r="AD62" s="296"/>
      <c r="AE62" s="296"/>
      <c r="AF62" s="293">
        <f t="shared" ref="AF62:AF93" si="40">AE62/M62</f>
        <v>0</v>
      </c>
      <c r="AG62" s="298"/>
      <c r="AH62" s="296"/>
      <c r="AI62" s="296"/>
      <c r="AJ62" s="293">
        <f t="shared" ref="AJ62:AJ93" si="41">AI62/M62</f>
        <v>0</v>
      </c>
      <c r="AK62" s="298"/>
      <c r="AL62" s="296"/>
      <c r="AM62" s="296"/>
      <c r="AN62" s="293">
        <f t="shared" si="20"/>
        <v>0</v>
      </c>
      <c r="AO62" s="298"/>
      <c r="AP62" s="296"/>
      <c r="AQ62" s="296"/>
      <c r="AR62" s="293">
        <f t="shared" ref="AR62:AR93" si="42">AQ62/M62</f>
        <v>0</v>
      </c>
      <c r="AS62" s="298"/>
      <c r="AT62" s="296"/>
      <c r="AU62" s="296"/>
      <c r="AV62" s="293">
        <f t="shared" ref="AV62:AV93" si="43">AU62/M62</f>
        <v>0</v>
      </c>
      <c r="AW62" s="296"/>
      <c r="AX62" s="1402"/>
      <c r="AY62" s="1397"/>
      <c r="AZ62" s="1397"/>
      <c r="BA62" s="1395"/>
    </row>
    <row r="63" spans="1:53" ht="15" customHeight="1" x14ac:dyDescent="0.2">
      <c r="A63" s="1398"/>
      <c r="B63" s="1390"/>
      <c r="C63" s="1391"/>
      <c r="D63" s="744" t="s">
        <v>237</v>
      </c>
      <c r="E63" s="745" t="s">
        <v>144</v>
      </c>
      <c r="F63" s="755" t="s">
        <v>1070</v>
      </c>
      <c r="G63" s="756" t="s">
        <v>614</v>
      </c>
      <c r="H63" s="756" t="s">
        <v>1223</v>
      </c>
      <c r="I63" s="755" t="s">
        <v>46</v>
      </c>
      <c r="J63" s="745" t="s">
        <v>372</v>
      </c>
      <c r="K63" s="1270" t="s">
        <v>343</v>
      </c>
      <c r="L63" s="557">
        <v>14</v>
      </c>
      <c r="M63" s="749">
        <v>45</v>
      </c>
      <c r="N63" s="749">
        <v>0</v>
      </c>
      <c r="O63" s="749">
        <v>0</v>
      </c>
      <c r="P63" s="557">
        <v>0</v>
      </c>
      <c r="Q63" s="557">
        <v>0</v>
      </c>
      <c r="R63" s="557">
        <v>0</v>
      </c>
      <c r="S63" s="557">
        <v>0</v>
      </c>
      <c r="T63" s="293">
        <f t="shared" si="26"/>
        <v>0</v>
      </c>
      <c r="U63" s="297" t="s">
        <v>310</v>
      </c>
      <c r="V63" s="557">
        <v>184</v>
      </c>
      <c r="W63" s="557">
        <v>102</v>
      </c>
      <c r="X63" s="898">
        <f t="shared" si="27"/>
        <v>7.2857142857142856</v>
      </c>
      <c r="Y63" s="749">
        <f t="shared" si="36"/>
        <v>-37</v>
      </c>
      <c r="Z63" s="296">
        <f>'3A'!AV67</f>
        <v>65</v>
      </c>
      <c r="AA63" s="293">
        <f t="shared" si="39"/>
        <v>4.6428571428571432</v>
      </c>
      <c r="AB63" s="293">
        <f t="shared" si="7"/>
        <v>1.4444444444444444</v>
      </c>
      <c r="AC63" s="1273" t="s">
        <v>1498</v>
      </c>
      <c r="AD63" s="296"/>
      <c r="AE63" s="296"/>
      <c r="AF63" s="293">
        <f t="shared" si="40"/>
        <v>0</v>
      </c>
      <c r="AG63" s="298"/>
      <c r="AH63" s="296"/>
      <c r="AI63" s="296"/>
      <c r="AJ63" s="293">
        <f t="shared" si="41"/>
        <v>0</v>
      </c>
      <c r="AK63" s="298"/>
      <c r="AL63" s="296"/>
      <c r="AM63" s="296"/>
      <c r="AN63" s="293">
        <f t="shared" si="20"/>
        <v>0</v>
      </c>
      <c r="AO63" s="298"/>
      <c r="AP63" s="296"/>
      <c r="AQ63" s="296"/>
      <c r="AR63" s="293">
        <f t="shared" si="42"/>
        <v>0</v>
      </c>
      <c r="AS63" s="298"/>
      <c r="AT63" s="296"/>
      <c r="AU63" s="296"/>
      <c r="AV63" s="293">
        <f t="shared" si="43"/>
        <v>0</v>
      </c>
      <c r="AW63" s="296"/>
      <c r="AX63" s="1402"/>
      <c r="AY63" s="1397"/>
      <c r="AZ63" s="1397"/>
      <c r="BA63" s="1395"/>
    </row>
    <row r="64" spans="1:53" ht="27" customHeight="1" x14ac:dyDescent="0.2">
      <c r="A64" s="1398"/>
      <c r="B64" s="1390"/>
      <c r="C64" s="1391"/>
      <c r="D64" s="744" t="s">
        <v>237</v>
      </c>
      <c r="E64" s="745" t="s">
        <v>145</v>
      </c>
      <c r="F64" s="755" t="s">
        <v>1070</v>
      </c>
      <c r="G64" s="756" t="s">
        <v>614</v>
      </c>
      <c r="H64" s="756" t="s">
        <v>1223</v>
      </c>
      <c r="I64" s="755" t="s">
        <v>46</v>
      </c>
      <c r="J64" s="745" t="s">
        <v>372</v>
      </c>
      <c r="K64" s="1270" t="s">
        <v>343</v>
      </c>
      <c r="L64" s="557">
        <v>450</v>
      </c>
      <c r="M64" s="749">
        <v>950</v>
      </c>
      <c r="N64" s="749">
        <v>0</v>
      </c>
      <c r="O64" s="749">
        <v>0</v>
      </c>
      <c r="P64" s="557">
        <v>0</v>
      </c>
      <c r="Q64" s="557">
        <v>0</v>
      </c>
      <c r="R64" s="557">
        <v>265</v>
      </c>
      <c r="S64" s="557">
        <v>265</v>
      </c>
      <c r="T64" s="293">
        <f t="shared" si="26"/>
        <v>0.58888888888888891</v>
      </c>
      <c r="U64" s="297" t="s">
        <v>1102</v>
      </c>
      <c r="V64" s="557">
        <f>326-265</f>
        <v>61</v>
      </c>
      <c r="W64" s="557">
        <v>488</v>
      </c>
      <c r="X64" s="898">
        <f t="shared" si="27"/>
        <v>1.0844444444444445</v>
      </c>
      <c r="Y64" s="749">
        <f t="shared" si="36"/>
        <v>66</v>
      </c>
      <c r="Z64" s="296">
        <f>'3A'!AV68</f>
        <v>554</v>
      </c>
      <c r="AA64" s="293">
        <f t="shared" si="39"/>
        <v>1.231111111111111</v>
      </c>
      <c r="AB64" s="293">
        <f t="shared" si="7"/>
        <v>0.5831578947368421</v>
      </c>
      <c r="AC64" s="1255" t="s">
        <v>1479</v>
      </c>
      <c r="AD64" s="296"/>
      <c r="AE64" s="296"/>
      <c r="AF64" s="293">
        <f t="shared" si="40"/>
        <v>0</v>
      </c>
      <c r="AG64" s="298"/>
      <c r="AH64" s="296"/>
      <c r="AI64" s="296"/>
      <c r="AJ64" s="293">
        <f t="shared" si="41"/>
        <v>0</v>
      </c>
      <c r="AK64" s="298"/>
      <c r="AL64" s="296"/>
      <c r="AM64" s="296"/>
      <c r="AN64" s="293">
        <f t="shared" si="20"/>
        <v>0</v>
      </c>
      <c r="AO64" s="298"/>
      <c r="AP64" s="296"/>
      <c r="AQ64" s="296"/>
      <c r="AR64" s="293">
        <f t="shared" si="42"/>
        <v>0</v>
      </c>
      <c r="AS64" s="298"/>
      <c r="AT64" s="296"/>
      <c r="AU64" s="296"/>
      <c r="AV64" s="293">
        <f t="shared" si="43"/>
        <v>0</v>
      </c>
      <c r="AW64" s="296"/>
      <c r="AX64" s="1402"/>
      <c r="AY64" s="1397"/>
      <c r="AZ64" s="1397"/>
      <c r="BA64" s="1395"/>
    </row>
    <row r="65" spans="1:53" ht="27.75" customHeight="1" x14ac:dyDescent="0.2">
      <c r="A65" s="1398"/>
      <c r="B65" s="1390"/>
      <c r="C65" s="1391"/>
      <c r="D65" s="744" t="s">
        <v>237</v>
      </c>
      <c r="E65" s="745" t="s">
        <v>146</v>
      </c>
      <c r="F65" s="755" t="s">
        <v>1070</v>
      </c>
      <c r="G65" s="756" t="s">
        <v>614</v>
      </c>
      <c r="H65" s="756" t="s">
        <v>1223</v>
      </c>
      <c r="I65" s="755" t="s">
        <v>46</v>
      </c>
      <c r="J65" s="745" t="s">
        <v>372</v>
      </c>
      <c r="K65" s="1270" t="s">
        <v>343</v>
      </c>
      <c r="L65" s="557">
        <v>110</v>
      </c>
      <c r="M65" s="749">
        <v>170</v>
      </c>
      <c r="N65" s="749">
        <v>0</v>
      </c>
      <c r="O65" s="749">
        <v>0</v>
      </c>
      <c r="P65" s="557">
        <v>0</v>
      </c>
      <c r="Q65" s="557">
        <v>0</v>
      </c>
      <c r="R65" s="557">
        <v>0</v>
      </c>
      <c r="S65" s="557">
        <v>0</v>
      </c>
      <c r="T65" s="293">
        <f t="shared" si="26"/>
        <v>0</v>
      </c>
      <c r="U65" s="297" t="s">
        <v>311</v>
      </c>
      <c r="V65" s="557">
        <v>0</v>
      </c>
      <c r="W65" s="557">
        <f t="shared" si="38"/>
        <v>0</v>
      </c>
      <c r="X65" s="898">
        <f t="shared" si="27"/>
        <v>0</v>
      </c>
      <c r="Y65" s="749">
        <f t="shared" si="36"/>
        <v>28</v>
      </c>
      <c r="Z65" s="296">
        <f>'3A'!AU69</f>
        <v>28</v>
      </c>
      <c r="AA65" s="293">
        <f t="shared" si="39"/>
        <v>0.25454545454545452</v>
      </c>
      <c r="AB65" s="293">
        <f t="shared" si="7"/>
        <v>0.16470588235294117</v>
      </c>
      <c r="AC65" s="1255" t="s">
        <v>1479</v>
      </c>
      <c r="AD65" s="296"/>
      <c r="AE65" s="296"/>
      <c r="AF65" s="293">
        <f t="shared" si="40"/>
        <v>0</v>
      </c>
      <c r="AG65" s="298"/>
      <c r="AH65" s="296"/>
      <c r="AI65" s="296"/>
      <c r="AJ65" s="293">
        <f t="shared" si="41"/>
        <v>0</v>
      </c>
      <c r="AK65" s="298"/>
      <c r="AL65" s="296"/>
      <c r="AM65" s="296"/>
      <c r="AN65" s="293">
        <f t="shared" si="20"/>
        <v>0</v>
      </c>
      <c r="AO65" s="298"/>
      <c r="AP65" s="296"/>
      <c r="AQ65" s="296"/>
      <c r="AR65" s="293">
        <f t="shared" si="42"/>
        <v>0</v>
      </c>
      <c r="AS65" s="298"/>
      <c r="AT65" s="296"/>
      <c r="AU65" s="296"/>
      <c r="AV65" s="293">
        <f t="shared" si="43"/>
        <v>0</v>
      </c>
      <c r="AW65" s="296"/>
      <c r="AX65" s="1402"/>
      <c r="AY65" s="1397"/>
      <c r="AZ65" s="1397"/>
      <c r="BA65" s="1395"/>
    </row>
    <row r="66" spans="1:53" ht="67.5" customHeight="1" x14ac:dyDescent="0.2">
      <c r="A66" s="1398"/>
      <c r="B66" s="1390"/>
      <c r="C66" s="1391"/>
      <c r="D66" s="748" t="s">
        <v>236</v>
      </c>
      <c r="E66" s="747" t="s">
        <v>253</v>
      </c>
      <c r="F66" s="285" t="s">
        <v>1070</v>
      </c>
      <c r="G66" s="314" t="s">
        <v>570</v>
      </c>
      <c r="H66" s="314"/>
      <c r="I66" s="286" t="s">
        <v>46</v>
      </c>
      <c r="J66" s="286" t="s">
        <v>372</v>
      </c>
      <c r="K66" s="1269" t="s">
        <v>343</v>
      </c>
      <c r="L66" s="556">
        <v>180</v>
      </c>
      <c r="M66" s="556">
        <v>730</v>
      </c>
      <c r="N66" s="753">
        <v>0</v>
      </c>
      <c r="O66" s="301">
        <v>0</v>
      </c>
      <c r="P66" s="753">
        <v>0</v>
      </c>
      <c r="Q66" s="299">
        <v>0</v>
      </c>
      <c r="R66" s="556">
        <f>SUM(R67:R68)</f>
        <v>17</v>
      </c>
      <c r="S66" s="301">
        <f t="shared" ref="S66:AU66" si="44">SUM(S67:S68)</f>
        <v>17</v>
      </c>
      <c r="T66" s="312">
        <f t="shared" si="26"/>
        <v>9.4444444444444442E-2</v>
      </c>
      <c r="U66" s="338" t="s">
        <v>1103</v>
      </c>
      <c r="V66" s="299">
        <f t="shared" si="44"/>
        <v>575</v>
      </c>
      <c r="W66" s="299">
        <f>SUM(W67:W68)</f>
        <v>611</v>
      </c>
      <c r="X66" s="300">
        <f t="shared" si="27"/>
        <v>3.3944444444444444</v>
      </c>
      <c r="Y66" s="753">
        <f>Z66-W66</f>
        <v>123</v>
      </c>
      <c r="Z66" s="1223">
        <f>'3A'!AV110</f>
        <v>734</v>
      </c>
      <c r="AA66" s="288">
        <f t="shared" si="39"/>
        <v>4.0777777777777775</v>
      </c>
      <c r="AB66" s="288">
        <f t="shared" si="7"/>
        <v>1.0054794520547945</v>
      </c>
      <c r="AC66" s="1254" t="s">
        <v>1489</v>
      </c>
      <c r="AD66" s="301">
        <f t="shared" si="44"/>
        <v>0</v>
      </c>
      <c r="AE66" s="301">
        <f t="shared" si="44"/>
        <v>0</v>
      </c>
      <c r="AF66" s="288">
        <f t="shared" si="40"/>
        <v>0</v>
      </c>
      <c r="AG66" s="288"/>
      <c r="AH66" s="301">
        <f t="shared" si="44"/>
        <v>0</v>
      </c>
      <c r="AI66" s="301">
        <f t="shared" si="44"/>
        <v>0</v>
      </c>
      <c r="AJ66" s="288">
        <f t="shared" si="41"/>
        <v>0</v>
      </c>
      <c r="AK66" s="288"/>
      <c r="AL66" s="301">
        <f t="shared" si="44"/>
        <v>0</v>
      </c>
      <c r="AM66" s="301">
        <f t="shared" si="44"/>
        <v>0</v>
      </c>
      <c r="AN66" s="288">
        <f t="shared" si="20"/>
        <v>0</v>
      </c>
      <c r="AO66" s="302"/>
      <c r="AP66" s="301">
        <f t="shared" si="44"/>
        <v>0</v>
      </c>
      <c r="AQ66" s="301">
        <f t="shared" si="44"/>
        <v>0</v>
      </c>
      <c r="AR66" s="288">
        <f t="shared" si="42"/>
        <v>0</v>
      </c>
      <c r="AS66" s="302"/>
      <c r="AT66" s="301">
        <f t="shared" si="44"/>
        <v>0</v>
      </c>
      <c r="AU66" s="301">
        <f t="shared" si="44"/>
        <v>0</v>
      </c>
      <c r="AV66" s="288">
        <f t="shared" si="43"/>
        <v>0</v>
      </c>
      <c r="AW66" s="301"/>
      <c r="AX66" s="1402"/>
      <c r="AY66" s="1397"/>
      <c r="AZ66" s="1397"/>
      <c r="BA66" s="1395"/>
    </row>
    <row r="67" spans="1:53" ht="15" customHeight="1" x14ac:dyDescent="0.2">
      <c r="A67" s="1398"/>
      <c r="B67" s="1390"/>
      <c r="C67" s="1391"/>
      <c r="D67" s="744" t="s">
        <v>236</v>
      </c>
      <c r="E67" s="746" t="s">
        <v>147</v>
      </c>
      <c r="F67" s="291" t="s">
        <v>1070</v>
      </c>
      <c r="G67" s="315"/>
      <c r="H67" s="315" t="s">
        <v>1223</v>
      </c>
      <c r="I67" s="308" t="s">
        <v>46</v>
      </c>
      <c r="J67" s="295" t="s">
        <v>372</v>
      </c>
      <c r="K67" s="291" t="s">
        <v>343</v>
      </c>
      <c r="L67" s="557">
        <v>25</v>
      </c>
      <c r="M67" s="749">
        <v>100</v>
      </c>
      <c r="N67" s="749">
        <v>0</v>
      </c>
      <c r="O67" s="296">
        <v>0</v>
      </c>
      <c r="P67" s="749">
        <v>0</v>
      </c>
      <c r="Q67" s="296">
        <v>0</v>
      </c>
      <c r="R67" s="749">
        <v>0</v>
      </c>
      <c r="S67" s="296">
        <v>0</v>
      </c>
      <c r="T67" s="293">
        <f t="shared" si="26"/>
        <v>0</v>
      </c>
      <c r="U67" s="297" t="s">
        <v>285</v>
      </c>
      <c r="V67" s="292">
        <v>545</v>
      </c>
      <c r="W67" s="292">
        <f>V67+S67</f>
        <v>545</v>
      </c>
      <c r="X67" s="293">
        <f t="shared" si="27"/>
        <v>21.8</v>
      </c>
      <c r="Y67" s="749">
        <f t="shared" ref="Y67:Y74" si="45">Z67-W67</f>
        <v>181</v>
      </c>
      <c r="Z67" s="296">
        <f>'3A'!AV105</f>
        <v>726</v>
      </c>
      <c r="AA67" s="293">
        <f t="shared" si="39"/>
        <v>29.04</v>
      </c>
      <c r="AB67" s="293">
        <f t="shared" si="7"/>
        <v>7.26</v>
      </c>
      <c r="AC67" s="953"/>
      <c r="AD67" s="296"/>
      <c r="AE67" s="296"/>
      <c r="AF67" s="293">
        <f t="shared" si="40"/>
        <v>0</v>
      </c>
      <c r="AG67" s="298"/>
      <c r="AH67" s="296"/>
      <c r="AI67" s="296"/>
      <c r="AJ67" s="293">
        <f t="shared" si="41"/>
        <v>0</v>
      </c>
      <c r="AK67" s="298"/>
      <c r="AL67" s="296"/>
      <c r="AM67" s="296"/>
      <c r="AN67" s="293">
        <f t="shared" si="20"/>
        <v>0</v>
      </c>
      <c r="AO67" s="298"/>
      <c r="AP67" s="296"/>
      <c r="AQ67" s="296"/>
      <c r="AR67" s="293">
        <f t="shared" si="42"/>
        <v>0</v>
      </c>
      <c r="AS67" s="298"/>
      <c r="AT67" s="296"/>
      <c r="AU67" s="296"/>
      <c r="AV67" s="293">
        <f t="shared" si="43"/>
        <v>0</v>
      </c>
      <c r="AW67" s="296"/>
      <c r="AX67" s="1402"/>
      <c r="AY67" s="1397"/>
      <c r="AZ67" s="1397"/>
      <c r="BA67" s="1395"/>
    </row>
    <row r="68" spans="1:53" ht="14.45" customHeight="1" x14ac:dyDescent="0.2">
      <c r="A68" s="1398"/>
      <c r="B68" s="1390"/>
      <c r="C68" s="1391"/>
      <c r="D68" s="744" t="s">
        <v>236</v>
      </c>
      <c r="E68" s="746" t="s">
        <v>149</v>
      </c>
      <c r="F68" s="291" t="s">
        <v>1070</v>
      </c>
      <c r="G68" s="315"/>
      <c r="H68" s="315" t="s">
        <v>1223</v>
      </c>
      <c r="I68" s="295" t="s">
        <v>218</v>
      </c>
      <c r="J68" s="295" t="s">
        <v>372</v>
      </c>
      <c r="K68" s="291" t="s">
        <v>343</v>
      </c>
      <c r="L68" s="749">
        <v>155</v>
      </c>
      <c r="M68" s="749">
        <v>630</v>
      </c>
      <c r="N68" s="749">
        <v>0</v>
      </c>
      <c r="O68" s="296">
        <v>0</v>
      </c>
      <c r="P68" s="749"/>
      <c r="Q68" s="348">
        <v>0</v>
      </c>
      <c r="R68" s="750">
        <v>17</v>
      </c>
      <c r="S68" s="296">
        <v>17</v>
      </c>
      <c r="T68" s="293">
        <f t="shared" si="26"/>
        <v>0.10967741935483871</v>
      </c>
      <c r="U68" s="297" t="s">
        <v>286</v>
      </c>
      <c r="V68" s="292">
        <v>30</v>
      </c>
      <c r="W68" s="292">
        <v>66</v>
      </c>
      <c r="X68" s="293">
        <f t="shared" si="27"/>
        <v>0.4258064516129032</v>
      </c>
      <c r="Y68" s="749">
        <f t="shared" si="45"/>
        <v>275</v>
      </c>
      <c r="Z68" s="296">
        <f>'3A'!AU106</f>
        <v>341</v>
      </c>
      <c r="AA68" s="293">
        <f t="shared" si="39"/>
        <v>2.2000000000000002</v>
      </c>
      <c r="AB68" s="293">
        <f t="shared" si="7"/>
        <v>0.54126984126984123</v>
      </c>
      <c r="AC68" s="953"/>
      <c r="AD68" s="296"/>
      <c r="AE68" s="296"/>
      <c r="AF68" s="293">
        <f t="shared" si="40"/>
        <v>0</v>
      </c>
      <c r="AG68" s="298"/>
      <c r="AH68" s="296"/>
      <c r="AI68" s="296"/>
      <c r="AJ68" s="293">
        <f t="shared" si="41"/>
        <v>0</v>
      </c>
      <c r="AK68" s="298"/>
      <c r="AL68" s="296"/>
      <c r="AM68" s="296"/>
      <c r="AN68" s="293">
        <f t="shared" si="20"/>
        <v>0</v>
      </c>
      <c r="AO68" s="298"/>
      <c r="AP68" s="296"/>
      <c r="AQ68" s="296"/>
      <c r="AR68" s="293">
        <f t="shared" si="42"/>
        <v>0</v>
      </c>
      <c r="AS68" s="298"/>
      <c r="AT68" s="296"/>
      <c r="AU68" s="296"/>
      <c r="AV68" s="293">
        <f t="shared" si="43"/>
        <v>0</v>
      </c>
      <c r="AW68" s="296"/>
      <c r="AX68" s="1402"/>
      <c r="AY68" s="1397"/>
      <c r="AZ68" s="1397"/>
      <c r="BA68" s="1395"/>
    </row>
    <row r="69" spans="1:53" ht="68.45" customHeight="1" x14ac:dyDescent="0.2">
      <c r="A69" s="1398"/>
      <c r="B69" s="1390"/>
      <c r="C69" s="1391"/>
      <c r="D69" s="748" t="s">
        <v>234</v>
      </c>
      <c r="E69" s="743" t="s">
        <v>1104</v>
      </c>
      <c r="F69" s="285" t="s">
        <v>1070</v>
      </c>
      <c r="G69" s="314" t="s">
        <v>684</v>
      </c>
      <c r="H69" s="314"/>
      <c r="I69" s="562" t="s">
        <v>1193</v>
      </c>
      <c r="J69" s="304" t="s">
        <v>372</v>
      </c>
      <c r="K69" s="1269" t="s">
        <v>343</v>
      </c>
      <c r="L69" s="556">
        <v>300</v>
      </c>
      <c r="M69" s="556">
        <v>420</v>
      </c>
      <c r="N69" s="556">
        <v>0</v>
      </c>
      <c r="O69" s="299">
        <v>0</v>
      </c>
      <c r="P69" s="556">
        <f>Q69-O69</f>
        <v>0</v>
      </c>
      <c r="Q69" s="299">
        <f>'3A'!AB102</f>
        <v>0</v>
      </c>
      <c r="R69" s="556">
        <f t="shared" ref="R69:R74" si="46">S69-Q69</f>
        <v>264</v>
      </c>
      <c r="S69" s="299">
        <f>'3A'!AF102</f>
        <v>264</v>
      </c>
      <c r="T69" s="312">
        <f t="shared" si="26"/>
        <v>0.88</v>
      </c>
      <c r="U69" s="313" t="s">
        <v>323</v>
      </c>
      <c r="V69" s="299">
        <f>W69-S69</f>
        <v>157</v>
      </c>
      <c r="W69" s="299">
        <f>'3A'!AL102</f>
        <v>421</v>
      </c>
      <c r="X69" s="300">
        <f t="shared" si="27"/>
        <v>1.4033333333333333</v>
      </c>
      <c r="Y69" s="556">
        <f t="shared" si="45"/>
        <v>100</v>
      </c>
      <c r="Z69" s="299">
        <f>'3A'!AV102</f>
        <v>521</v>
      </c>
      <c r="AA69" s="288">
        <f t="shared" si="39"/>
        <v>1.7366666666666666</v>
      </c>
      <c r="AB69" s="288">
        <f t="shared" si="7"/>
        <v>1.2404761904761905</v>
      </c>
      <c r="AC69" s="954"/>
      <c r="AD69" s="299"/>
      <c r="AE69" s="299"/>
      <c r="AF69" s="288">
        <f t="shared" si="40"/>
        <v>0</v>
      </c>
      <c r="AG69" s="288"/>
      <c r="AH69" s="299"/>
      <c r="AI69" s="299"/>
      <c r="AJ69" s="288">
        <f t="shared" si="41"/>
        <v>0</v>
      </c>
      <c r="AK69" s="288"/>
      <c r="AL69" s="299"/>
      <c r="AM69" s="299"/>
      <c r="AN69" s="288">
        <f t="shared" si="20"/>
        <v>0</v>
      </c>
      <c r="AO69" s="300"/>
      <c r="AP69" s="299"/>
      <c r="AQ69" s="299"/>
      <c r="AR69" s="288">
        <f t="shared" si="42"/>
        <v>0</v>
      </c>
      <c r="AS69" s="300"/>
      <c r="AT69" s="299"/>
      <c r="AU69" s="299"/>
      <c r="AV69" s="288">
        <f t="shared" si="43"/>
        <v>0</v>
      </c>
      <c r="AW69" s="299"/>
      <c r="AX69" s="1402"/>
      <c r="AY69" s="1397"/>
      <c r="AZ69" s="1397"/>
      <c r="BA69" s="1395"/>
    </row>
    <row r="70" spans="1:53" ht="30" customHeight="1" x14ac:dyDescent="0.2">
      <c r="A70" s="1398"/>
      <c r="B70" s="1390"/>
      <c r="C70" s="1391"/>
      <c r="D70" s="748" t="s">
        <v>234</v>
      </c>
      <c r="E70" s="743" t="s">
        <v>136</v>
      </c>
      <c r="F70" s="285" t="s">
        <v>1070</v>
      </c>
      <c r="G70" s="314" t="s">
        <v>615</v>
      </c>
      <c r="H70" s="314"/>
      <c r="I70" s="463" t="s">
        <v>217</v>
      </c>
      <c r="J70" s="304" t="s">
        <v>372</v>
      </c>
      <c r="K70" s="1269" t="s">
        <v>343</v>
      </c>
      <c r="L70" s="556">
        <v>250</v>
      </c>
      <c r="M70" s="556">
        <v>500</v>
      </c>
      <c r="N70" s="556">
        <v>0</v>
      </c>
      <c r="O70" s="299">
        <v>0</v>
      </c>
      <c r="P70" s="556">
        <f>Q70-O70</f>
        <v>0</v>
      </c>
      <c r="Q70" s="299">
        <f>'3A'!AB59</f>
        <v>0</v>
      </c>
      <c r="R70" s="556">
        <f t="shared" si="46"/>
        <v>122</v>
      </c>
      <c r="S70" s="299">
        <f>'3A'!AF59</f>
        <v>122</v>
      </c>
      <c r="T70" s="312">
        <f t="shared" si="26"/>
        <v>0.48799999999999999</v>
      </c>
      <c r="U70" s="313" t="s">
        <v>1105</v>
      </c>
      <c r="V70" s="299">
        <f>W70-S70</f>
        <v>88</v>
      </c>
      <c r="W70" s="299">
        <f>'3A'!AL59</f>
        <v>210</v>
      </c>
      <c r="X70" s="300">
        <f t="shared" si="27"/>
        <v>0.84</v>
      </c>
      <c r="Y70" s="556">
        <f t="shared" si="45"/>
        <v>57</v>
      </c>
      <c r="Z70" s="299">
        <f>'3A'!AV59</f>
        <v>267</v>
      </c>
      <c r="AA70" s="288">
        <f t="shared" si="39"/>
        <v>1.0680000000000001</v>
      </c>
      <c r="AB70" s="288">
        <f t="shared" si="7"/>
        <v>0.53400000000000003</v>
      </c>
      <c r="AC70" s="952"/>
      <c r="AD70" s="299"/>
      <c r="AE70" s="299"/>
      <c r="AF70" s="288">
        <f t="shared" si="40"/>
        <v>0</v>
      </c>
      <c r="AG70" s="288"/>
      <c r="AH70" s="299"/>
      <c r="AI70" s="299"/>
      <c r="AJ70" s="288">
        <f t="shared" si="41"/>
        <v>0</v>
      </c>
      <c r="AK70" s="288"/>
      <c r="AL70" s="299"/>
      <c r="AM70" s="299"/>
      <c r="AN70" s="288">
        <f t="shared" si="20"/>
        <v>0</v>
      </c>
      <c r="AO70" s="300"/>
      <c r="AP70" s="299"/>
      <c r="AQ70" s="299"/>
      <c r="AR70" s="288">
        <f t="shared" si="42"/>
        <v>0</v>
      </c>
      <c r="AS70" s="300"/>
      <c r="AT70" s="299"/>
      <c r="AU70" s="299"/>
      <c r="AV70" s="288">
        <f t="shared" si="43"/>
        <v>0</v>
      </c>
      <c r="AW70" s="299"/>
      <c r="AX70" s="1393"/>
      <c r="AY70" s="1384"/>
      <c r="AZ70" s="1384"/>
      <c r="BA70" s="1386"/>
    </row>
    <row r="71" spans="1:53" s="322" customFormat="1" ht="37.5" customHeight="1" x14ac:dyDescent="0.2">
      <c r="A71" s="1389">
        <v>6</v>
      </c>
      <c r="B71" s="1390" t="s">
        <v>1106</v>
      </c>
      <c r="C71" s="1387" t="s">
        <v>232</v>
      </c>
      <c r="D71" s="742" t="s">
        <v>234</v>
      </c>
      <c r="E71" s="743" t="s">
        <v>732</v>
      </c>
      <c r="F71" s="285" t="s">
        <v>1065</v>
      </c>
      <c r="G71" s="314" t="s">
        <v>1123</v>
      </c>
      <c r="H71" s="314"/>
      <c r="I71" s="286" t="s">
        <v>1066</v>
      </c>
      <c r="J71" s="285" t="s">
        <v>370</v>
      </c>
      <c r="K71" s="1269" t="s">
        <v>343</v>
      </c>
      <c r="L71" s="556">
        <v>222641494</v>
      </c>
      <c r="M71" s="556">
        <v>533131531</v>
      </c>
      <c r="N71" s="556">
        <v>0</v>
      </c>
      <c r="O71" s="287">
        <v>0</v>
      </c>
      <c r="P71" s="556">
        <v>3864</v>
      </c>
      <c r="Q71" s="287">
        <f>P71</f>
        <v>3864</v>
      </c>
      <c r="R71" s="556">
        <f t="shared" si="46"/>
        <v>15427951.789999999</v>
      </c>
      <c r="S71" s="287">
        <v>15431815.789999999</v>
      </c>
      <c r="T71" s="312">
        <f t="shared" si="26"/>
        <v>6.9312397759961134E-2</v>
      </c>
      <c r="U71" s="313"/>
      <c r="V71" s="299">
        <f>W71-S71</f>
        <v>52181497.970000006</v>
      </c>
      <c r="W71" s="299">
        <v>67613313.760000005</v>
      </c>
      <c r="X71" s="300">
        <f t="shared" si="27"/>
        <v>0.30368693878778952</v>
      </c>
      <c r="Y71" s="556">
        <f t="shared" si="45"/>
        <v>143758868.81999999</v>
      </c>
      <c r="Z71" s="588">
        <v>211372182.58000001</v>
      </c>
      <c r="AA71" s="288">
        <f t="shared" si="39"/>
        <v>0.94938359774032066</v>
      </c>
      <c r="AB71" s="288">
        <f t="shared" si="7"/>
        <v>0.39647285949027844</v>
      </c>
      <c r="AC71" s="952"/>
      <c r="AD71" s="287"/>
      <c r="AE71" s="287"/>
      <c r="AF71" s="288">
        <f t="shared" si="40"/>
        <v>0</v>
      </c>
      <c r="AG71" s="288"/>
      <c r="AH71" s="287"/>
      <c r="AI71" s="287"/>
      <c r="AJ71" s="288">
        <f t="shared" si="41"/>
        <v>0</v>
      </c>
      <c r="AK71" s="288"/>
      <c r="AL71" s="287"/>
      <c r="AM71" s="287"/>
      <c r="AN71" s="288">
        <f t="shared" si="20"/>
        <v>0</v>
      </c>
      <c r="AO71" s="288"/>
      <c r="AP71" s="287"/>
      <c r="AQ71" s="287"/>
      <c r="AR71" s="288">
        <f t="shared" si="42"/>
        <v>0</v>
      </c>
      <c r="AS71" s="288"/>
      <c r="AT71" s="287"/>
      <c r="AU71" s="287"/>
      <c r="AV71" s="288">
        <f t="shared" si="43"/>
        <v>0</v>
      </c>
      <c r="AW71" s="287"/>
      <c r="AX71" s="1392">
        <v>15395383</v>
      </c>
      <c r="AY71" s="1399" t="s">
        <v>1067</v>
      </c>
      <c r="AZ71" s="1399" t="s">
        <v>1079</v>
      </c>
      <c r="BA71" s="1407" t="s">
        <v>1069</v>
      </c>
    </row>
    <row r="72" spans="1:53" s="322" customFormat="1" ht="44.25" customHeight="1" x14ac:dyDescent="0.2">
      <c r="A72" s="1389"/>
      <c r="B72" s="1390"/>
      <c r="C72" s="1387"/>
      <c r="D72" s="742" t="s">
        <v>234</v>
      </c>
      <c r="E72" s="743" t="s">
        <v>151</v>
      </c>
      <c r="F72" s="285" t="s">
        <v>1070</v>
      </c>
      <c r="G72" s="314" t="s">
        <v>617</v>
      </c>
      <c r="H72" s="314"/>
      <c r="I72" s="309" t="s">
        <v>219</v>
      </c>
      <c r="J72" s="540" t="s">
        <v>1126</v>
      </c>
      <c r="K72" s="1269" t="s">
        <v>343</v>
      </c>
      <c r="L72" s="556">
        <v>10800</v>
      </c>
      <c r="M72" s="556">
        <v>17000</v>
      </c>
      <c r="N72" s="556">
        <v>0</v>
      </c>
      <c r="O72" s="287">
        <v>0</v>
      </c>
      <c r="P72" s="556">
        <f>Q72-O72</f>
        <v>42</v>
      </c>
      <c r="Q72" s="299">
        <f>'3A'!AA122</f>
        <v>42</v>
      </c>
      <c r="R72" s="556">
        <f t="shared" si="46"/>
        <v>791</v>
      </c>
      <c r="S72" s="287">
        <f>'3A'!AE122</f>
        <v>833</v>
      </c>
      <c r="T72" s="312">
        <f t="shared" si="26"/>
        <v>7.7129629629629631E-2</v>
      </c>
      <c r="U72" s="313" t="s">
        <v>326</v>
      </c>
      <c r="V72" s="299">
        <f>5489.7-1339</f>
        <v>4150.7</v>
      </c>
      <c r="W72" s="299">
        <f>'3A'!AL122</f>
        <v>5489.7</v>
      </c>
      <c r="X72" s="300">
        <f t="shared" si="27"/>
        <v>0.50830555555555557</v>
      </c>
      <c r="Y72" s="556">
        <f t="shared" si="45"/>
        <v>2982.3</v>
      </c>
      <c r="Z72" s="299">
        <f>'3A'!AU122</f>
        <v>8472</v>
      </c>
      <c r="AA72" s="288">
        <f t="shared" si="39"/>
        <v>0.7844444444444445</v>
      </c>
      <c r="AB72" s="288">
        <f t="shared" ref="AB72:AB112" si="47">Z72/M72</f>
        <v>0.49835294117647061</v>
      </c>
      <c r="AC72" s="952"/>
      <c r="AD72" s="287"/>
      <c r="AE72" s="287"/>
      <c r="AF72" s="288">
        <f t="shared" si="40"/>
        <v>0</v>
      </c>
      <c r="AG72" s="288"/>
      <c r="AH72" s="287"/>
      <c r="AI72" s="287"/>
      <c r="AJ72" s="288">
        <f t="shared" si="41"/>
        <v>0</v>
      </c>
      <c r="AK72" s="288"/>
      <c r="AL72" s="287"/>
      <c r="AM72" s="287"/>
      <c r="AN72" s="288">
        <f t="shared" si="20"/>
        <v>0</v>
      </c>
      <c r="AO72" s="288"/>
      <c r="AP72" s="287"/>
      <c r="AQ72" s="287"/>
      <c r="AR72" s="288">
        <f t="shared" si="42"/>
        <v>0</v>
      </c>
      <c r="AS72" s="288"/>
      <c r="AT72" s="287"/>
      <c r="AU72" s="287"/>
      <c r="AV72" s="288">
        <f t="shared" si="43"/>
        <v>0</v>
      </c>
      <c r="AW72" s="287"/>
      <c r="AX72" s="1402"/>
      <c r="AY72" s="1400"/>
      <c r="AZ72" s="1400"/>
      <c r="BA72" s="1408"/>
    </row>
    <row r="73" spans="1:53" s="322" customFormat="1" ht="31.5" customHeight="1" x14ac:dyDescent="0.2">
      <c r="A73" s="1389"/>
      <c r="B73" s="1390"/>
      <c r="C73" s="1387"/>
      <c r="D73" s="742" t="s">
        <v>234</v>
      </c>
      <c r="E73" s="743" t="s">
        <v>152</v>
      </c>
      <c r="F73" s="285" t="s">
        <v>1070</v>
      </c>
      <c r="G73" s="314" t="s">
        <v>620</v>
      </c>
      <c r="H73" s="314"/>
      <c r="I73" s="286" t="s">
        <v>51</v>
      </c>
      <c r="J73" s="285" t="s">
        <v>480</v>
      </c>
      <c r="K73" s="1269" t="s">
        <v>343</v>
      </c>
      <c r="L73" s="556">
        <v>43</v>
      </c>
      <c r="M73" s="556">
        <v>150</v>
      </c>
      <c r="N73" s="556">
        <v>0</v>
      </c>
      <c r="O73" s="287">
        <v>0</v>
      </c>
      <c r="P73" s="556">
        <f>Q73-O73</f>
        <v>0</v>
      </c>
      <c r="Q73" s="587">
        <f>'3A'!AB124</f>
        <v>0</v>
      </c>
      <c r="R73" s="556">
        <f t="shared" si="46"/>
        <v>1.9</v>
      </c>
      <c r="S73" s="335">
        <f>'3A'!AE124</f>
        <v>1.9</v>
      </c>
      <c r="T73" s="312">
        <f t="shared" si="26"/>
        <v>4.4186046511627906E-2</v>
      </c>
      <c r="U73" s="313" t="s">
        <v>327</v>
      </c>
      <c r="V73" s="588">
        <f>W73-S73</f>
        <v>17.880000000000003</v>
      </c>
      <c r="W73" s="588">
        <f>'3A'!AL124</f>
        <v>19.78</v>
      </c>
      <c r="X73" s="300">
        <f t="shared" si="27"/>
        <v>0.46</v>
      </c>
      <c r="Y73" s="859">
        <f>Z73-W73</f>
        <v>41.93</v>
      </c>
      <c r="Z73" s="588">
        <f>'3A'!AV124</f>
        <v>61.71</v>
      </c>
      <c r="AA73" s="288">
        <f t="shared" si="39"/>
        <v>1.4351162790697674</v>
      </c>
      <c r="AB73" s="288">
        <f t="shared" si="47"/>
        <v>0.41139999999999999</v>
      </c>
      <c r="AC73" s="1254" t="s">
        <v>1479</v>
      </c>
      <c r="AD73" s="287"/>
      <c r="AE73" s="287"/>
      <c r="AF73" s="288">
        <f t="shared" si="40"/>
        <v>0</v>
      </c>
      <c r="AG73" s="288"/>
      <c r="AH73" s="287"/>
      <c r="AI73" s="287"/>
      <c r="AJ73" s="288">
        <f t="shared" si="41"/>
        <v>0</v>
      </c>
      <c r="AK73" s="288"/>
      <c r="AL73" s="287"/>
      <c r="AM73" s="287"/>
      <c r="AN73" s="288">
        <f t="shared" si="20"/>
        <v>0</v>
      </c>
      <c r="AO73" s="288"/>
      <c r="AP73" s="287"/>
      <c r="AQ73" s="287"/>
      <c r="AR73" s="288">
        <f t="shared" si="42"/>
        <v>0</v>
      </c>
      <c r="AS73" s="288"/>
      <c r="AT73" s="287"/>
      <c r="AU73" s="287"/>
      <c r="AV73" s="288">
        <f t="shared" si="43"/>
        <v>0</v>
      </c>
      <c r="AW73" s="287"/>
      <c r="AX73" s="1393"/>
      <c r="AY73" s="1401"/>
      <c r="AZ73" s="1401"/>
      <c r="BA73" s="1409"/>
    </row>
    <row r="74" spans="1:53" s="322" customFormat="1" ht="55.9" customHeight="1" x14ac:dyDescent="0.2">
      <c r="A74" s="1398">
        <v>7</v>
      </c>
      <c r="B74" s="1390" t="s">
        <v>998</v>
      </c>
      <c r="C74" s="1391" t="s">
        <v>232</v>
      </c>
      <c r="D74" s="748" t="s">
        <v>1094</v>
      </c>
      <c r="E74" s="747" t="s">
        <v>471</v>
      </c>
      <c r="F74" s="285" t="s">
        <v>1065</v>
      </c>
      <c r="G74" s="314" t="s">
        <v>1123</v>
      </c>
      <c r="H74" s="314"/>
      <c r="I74" s="286" t="s">
        <v>1066</v>
      </c>
      <c r="J74" s="286" t="s">
        <v>370</v>
      </c>
      <c r="K74" s="1269" t="s">
        <v>343</v>
      </c>
      <c r="L74" s="556">
        <v>17807719</v>
      </c>
      <c r="M74" s="556">
        <v>255861858</v>
      </c>
      <c r="N74" s="753">
        <v>0</v>
      </c>
      <c r="O74" s="301">
        <v>0</v>
      </c>
      <c r="P74" s="753">
        <v>0</v>
      </c>
      <c r="Q74" s="287">
        <f>P74</f>
        <v>0</v>
      </c>
      <c r="R74" s="556">
        <f t="shared" si="46"/>
        <v>14644.98</v>
      </c>
      <c r="S74" s="301">
        <v>14644.98</v>
      </c>
      <c r="T74" s="312">
        <f t="shared" si="26"/>
        <v>8.2239505239272922E-4</v>
      </c>
      <c r="U74" s="338"/>
      <c r="V74" s="299">
        <f>W74-S74</f>
        <v>2909626.89</v>
      </c>
      <c r="W74" s="299">
        <v>2924271.87</v>
      </c>
      <c r="X74" s="300">
        <f t="shared" si="27"/>
        <v>0.16421372495826109</v>
      </c>
      <c r="Y74" s="859">
        <f t="shared" si="45"/>
        <v>19098994.34</v>
      </c>
      <c r="Z74" s="588">
        <v>22023266.210000001</v>
      </c>
      <c r="AA74" s="288">
        <f t="shared" si="39"/>
        <v>1.2367258383850284</v>
      </c>
      <c r="AB74" s="288">
        <f t="shared" si="47"/>
        <v>8.6074831091080412E-2</v>
      </c>
      <c r="AC74" s="952"/>
      <c r="AD74" s="301"/>
      <c r="AE74" s="301"/>
      <c r="AF74" s="288">
        <f t="shared" si="40"/>
        <v>0</v>
      </c>
      <c r="AG74" s="288"/>
      <c r="AH74" s="301"/>
      <c r="AI74" s="301"/>
      <c r="AJ74" s="288">
        <f t="shared" si="41"/>
        <v>0</v>
      </c>
      <c r="AK74" s="288"/>
      <c r="AL74" s="301"/>
      <c r="AM74" s="301"/>
      <c r="AN74" s="288">
        <f t="shared" si="20"/>
        <v>0</v>
      </c>
      <c r="AO74" s="302"/>
      <c r="AP74" s="301"/>
      <c r="AQ74" s="301"/>
      <c r="AR74" s="288">
        <f t="shared" si="42"/>
        <v>0</v>
      </c>
      <c r="AS74" s="302"/>
      <c r="AT74" s="301"/>
      <c r="AU74" s="301"/>
      <c r="AV74" s="288">
        <f t="shared" si="43"/>
        <v>0</v>
      </c>
      <c r="AW74" s="301"/>
      <c r="AX74" s="1392">
        <v>11962724</v>
      </c>
      <c r="AY74" s="1399" t="s">
        <v>1067</v>
      </c>
      <c r="AZ74" s="1399" t="s">
        <v>1087</v>
      </c>
      <c r="BA74" s="1385" t="s">
        <v>1069</v>
      </c>
    </row>
    <row r="75" spans="1:53" s="322" customFormat="1" ht="77.25" customHeight="1" x14ac:dyDescent="0.2">
      <c r="A75" s="1398"/>
      <c r="B75" s="1390"/>
      <c r="C75" s="1391"/>
      <c r="D75" s="748" t="s">
        <v>1094</v>
      </c>
      <c r="E75" s="743" t="s">
        <v>158</v>
      </c>
      <c r="F75" s="285" t="s">
        <v>1070</v>
      </c>
      <c r="G75" s="314" t="s">
        <v>639</v>
      </c>
      <c r="H75" s="314"/>
      <c r="I75" s="537" t="s">
        <v>221</v>
      </c>
      <c r="J75" s="537" t="s">
        <v>485</v>
      </c>
      <c r="K75" s="1269" t="s">
        <v>343</v>
      </c>
      <c r="L75" s="556">
        <v>2300</v>
      </c>
      <c r="M75" s="556">
        <v>23000</v>
      </c>
      <c r="N75" s="556">
        <v>0</v>
      </c>
      <c r="O75" s="287">
        <v>0</v>
      </c>
      <c r="P75" s="556">
        <v>0</v>
      </c>
      <c r="Q75" s="287">
        <v>0</v>
      </c>
      <c r="R75" s="556">
        <v>0</v>
      </c>
      <c r="S75" s="287">
        <v>0</v>
      </c>
      <c r="T75" s="312">
        <f t="shared" si="26"/>
        <v>0</v>
      </c>
      <c r="U75" s="313" t="s">
        <v>298</v>
      </c>
      <c r="V75" s="299">
        <v>0</v>
      </c>
      <c r="W75" s="299">
        <v>0</v>
      </c>
      <c r="X75" s="300">
        <f t="shared" si="27"/>
        <v>0</v>
      </c>
      <c r="Y75" s="556">
        <f>Z75-W75</f>
        <v>4157</v>
      </c>
      <c r="Z75" s="1215">
        <f>'3A'!AV139</f>
        <v>4157</v>
      </c>
      <c r="AA75" s="288">
        <f t="shared" si="39"/>
        <v>1.807391304347826</v>
      </c>
      <c r="AB75" s="288">
        <f t="shared" si="47"/>
        <v>0.1807391304347826</v>
      </c>
      <c r="AC75" s="1254" t="s">
        <v>1488</v>
      </c>
      <c r="AD75" s="287"/>
      <c r="AE75" s="287"/>
      <c r="AF75" s="288">
        <f t="shared" si="40"/>
        <v>0</v>
      </c>
      <c r="AG75" s="288"/>
      <c r="AH75" s="287"/>
      <c r="AI75" s="287"/>
      <c r="AJ75" s="288">
        <f t="shared" si="41"/>
        <v>0</v>
      </c>
      <c r="AK75" s="288"/>
      <c r="AL75" s="287"/>
      <c r="AM75" s="287"/>
      <c r="AN75" s="288">
        <f t="shared" si="20"/>
        <v>0</v>
      </c>
      <c r="AO75" s="288"/>
      <c r="AP75" s="287"/>
      <c r="AQ75" s="287"/>
      <c r="AR75" s="288">
        <f t="shared" si="42"/>
        <v>0</v>
      </c>
      <c r="AS75" s="288"/>
      <c r="AT75" s="287"/>
      <c r="AU75" s="287"/>
      <c r="AV75" s="288">
        <f t="shared" si="43"/>
        <v>0</v>
      </c>
      <c r="AW75" s="287"/>
      <c r="AX75" s="1402"/>
      <c r="AY75" s="1400"/>
      <c r="AZ75" s="1400"/>
      <c r="BA75" s="1395"/>
    </row>
    <row r="76" spans="1:53" s="322" customFormat="1" ht="15.75" customHeight="1" x14ac:dyDescent="0.2">
      <c r="A76" s="1398"/>
      <c r="B76" s="1390"/>
      <c r="C76" s="1391"/>
      <c r="D76" s="748" t="s">
        <v>1094</v>
      </c>
      <c r="E76" s="743" t="s">
        <v>256</v>
      </c>
      <c r="F76" s="285" t="s">
        <v>1070</v>
      </c>
      <c r="G76" s="461" t="s">
        <v>865</v>
      </c>
      <c r="H76" s="461"/>
      <c r="I76" s="304" t="s">
        <v>55</v>
      </c>
      <c r="J76" s="304" t="s">
        <v>486</v>
      </c>
      <c r="K76" s="1269" t="s">
        <v>343</v>
      </c>
      <c r="L76" s="556">
        <v>2</v>
      </c>
      <c r="M76" s="556">
        <v>17</v>
      </c>
      <c r="N76" s="556">
        <v>0</v>
      </c>
      <c r="O76" s="299">
        <v>0</v>
      </c>
      <c r="P76" s="556">
        <v>0</v>
      </c>
      <c r="Q76" s="299">
        <v>0</v>
      </c>
      <c r="R76" s="556">
        <f>SUM(R77:R78)</f>
        <v>0</v>
      </c>
      <c r="S76" s="299">
        <f t="shared" ref="S76:AU76" si="48">SUM(S77:S78)</f>
        <v>0</v>
      </c>
      <c r="T76" s="312">
        <f t="shared" si="26"/>
        <v>0</v>
      </c>
      <c r="U76" s="313" t="s">
        <v>1107</v>
      </c>
      <c r="V76" s="299">
        <f t="shared" si="48"/>
        <v>0</v>
      </c>
      <c r="W76" s="299">
        <f t="shared" si="48"/>
        <v>0</v>
      </c>
      <c r="X76" s="300">
        <f t="shared" si="27"/>
        <v>0</v>
      </c>
      <c r="Y76" s="859">
        <f>SUM(Y77:Y78)</f>
        <v>3.86</v>
      </c>
      <c r="Z76" s="588">
        <f>'3A'!AV140</f>
        <v>3.86</v>
      </c>
      <c r="AA76" s="288">
        <f t="shared" si="39"/>
        <v>1.93</v>
      </c>
      <c r="AB76" s="288">
        <f t="shared" si="47"/>
        <v>0.22705882352941176</v>
      </c>
      <c r="AC76" s="952"/>
      <c r="AD76" s="299">
        <f t="shared" si="48"/>
        <v>0</v>
      </c>
      <c r="AE76" s="299">
        <f t="shared" si="48"/>
        <v>0</v>
      </c>
      <c r="AF76" s="288">
        <f t="shared" si="40"/>
        <v>0</v>
      </c>
      <c r="AG76" s="288"/>
      <c r="AH76" s="299">
        <f t="shared" si="48"/>
        <v>0</v>
      </c>
      <c r="AI76" s="299">
        <f t="shared" si="48"/>
        <v>0</v>
      </c>
      <c r="AJ76" s="288">
        <f t="shared" si="41"/>
        <v>0</v>
      </c>
      <c r="AK76" s="288"/>
      <c r="AL76" s="299">
        <f t="shared" si="48"/>
        <v>0</v>
      </c>
      <c r="AM76" s="299">
        <f t="shared" si="48"/>
        <v>0</v>
      </c>
      <c r="AN76" s="300">
        <f t="shared" si="48"/>
        <v>0</v>
      </c>
      <c r="AO76" s="300"/>
      <c r="AP76" s="299">
        <f t="shared" si="48"/>
        <v>0</v>
      </c>
      <c r="AQ76" s="299">
        <f t="shared" si="48"/>
        <v>0</v>
      </c>
      <c r="AR76" s="288">
        <f t="shared" si="42"/>
        <v>0</v>
      </c>
      <c r="AS76" s="300"/>
      <c r="AT76" s="299">
        <f t="shared" si="48"/>
        <v>0</v>
      </c>
      <c r="AU76" s="299">
        <f t="shared" si="48"/>
        <v>0</v>
      </c>
      <c r="AV76" s="288">
        <f t="shared" si="43"/>
        <v>0</v>
      </c>
      <c r="AW76" s="299"/>
      <c r="AX76" s="1402"/>
      <c r="AY76" s="1400"/>
      <c r="AZ76" s="1400"/>
      <c r="BA76" s="1395"/>
    </row>
    <row r="77" spans="1:53" s="322" customFormat="1" ht="22.5" customHeight="1" x14ac:dyDescent="0.2">
      <c r="A77" s="1398"/>
      <c r="B77" s="1390"/>
      <c r="C77" s="1391"/>
      <c r="D77" s="744" t="s">
        <v>1094</v>
      </c>
      <c r="E77" s="745" t="s">
        <v>159</v>
      </c>
      <c r="F77" s="755" t="s">
        <v>1070</v>
      </c>
      <c r="G77" s="756"/>
      <c r="H77" s="756" t="s">
        <v>1223</v>
      </c>
      <c r="I77" s="758" t="s">
        <v>55</v>
      </c>
      <c r="J77" s="755" t="s">
        <v>486</v>
      </c>
      <c r="K77" s="755" t="s">
        <v>343</v>
      </c>
      <c r="L77" s="557">
        <v>0</v>
      </c>
      <c r="M77" s="557">
        <v>5</v>
      </c>
      <c r="N77" s="557">
        <v>0</v>
      </c>
      <c r="O77" s="557">
        <v>0</v>
      </c>
      <c r="P77" s="557">
        <v>0</v>
      </c>
      <c r="Q77" s="557">
        <v>0</v>
      </c>
      <c r="R77" s="557">
        <v>0</v>
      </c>
      <c r="S77" s="557">
        <v>0</v>
      </c>
      <c r="T77" s="293" t="e">
        <f t="shared" si="26"/>
        <v>#DIV/0!</v>
      </c>
      <c r="U77" s="294" t="s">
        <v>299</v>
      </c>
      <c r="V77" s="557">
        <v>0</v>
      </c>
      <c r="W77" s="557">
        <v>0</v>
      </c>
      <c r="X77" s="898">
        <v>0</v>
      </c>
      <c r="Y77" s="557">
        <f>Z77-W77</f>
        <v>0</v>
      </c>
      <c r="Z77" s="292">
        <f>'3A'!AU141</f>
        <v>0</v>
      </c>
      <c r="AA77" s="293" t="e">
        <f t="shared" si="39"/>
        <v>#DIV/0!</v>
      </c>
      <c r="AB77" s="293">
        <f t="shared" si="47"/>
        <v>0</v>
      </c>
      <c r="AC77" s="872"/>
      <c r="AD77" s="292"/>
      <c r="AE77" s="292"/>
      <c r="AF77" s="293">
        <f t="shared" si="40"/>
        <v>0</v>
      </c>
      <c r="AG77" s="293"/>
      <c r="AH77" s="292"/>
      <c r="AI77" s="292"/>
      <c r="AJ77" s="293">
        <f t="shared" si="41"/>
        <v>0</v>
      </c>
      <c r="AK77" s="293"/>
      <c r="AL77" s="292"/>
      <c r="AM77" s="292"/>
      <c r="AN77" s="293">
        <f>AM77/M77</f>
        <v>0</v>
      </c>
      <c r="AO77" s="293"/>
      <c r="AP77" s="292"/>
      <c r="AQ77" s="292"/>
      <c r="AR77" s="293">
        <f t="shared" si="42"/>
        <v>0</v>
      </c>
      <c r="AS77" s="293"/>
      <c r="AT77" s="292"/>
      <c r="AU77" s="292"/>
      <c r="AV77" s="293">
        <f t="shared" si="43"/>
        <v>0</v>
      </c>
      <c r="AW77" s="292"/>
      <c r="AX77" s="1402"/>
      <c r="AY77" s="1400"/>
      <c r="AZ77" s="1400"/>
      <c r="BA77" s="1395"/>
    </row>
    <row r="78" spans="1:53" s="322" customFormat="1" ht="24.75" customHeight="1" x14ac:dyDescent="0.2">
      <c r="A78" s="1398"/>
      <c r="B78" s="1390"/>
      <c r="C78" s="1391"/>
      <c r="D78" s="744" t="s">
        <v>1094</v>
      </c>
      <c r="E78" s="745" t="s">
        <v>160</v>
      </c>
      <c r="F78" s="755" t="s">
        <v>1070</v>
      </c>
      <c r="G78" s="756"/>
      <c r="H78" s="756" t="s">
        <v>1223</v>
      </c>
      <c r="I78" s="758" t="s">
        <v>55</v>
      </c>
      <c r="J78" s="755" t="s">
        <v>486</v>
      </c>
      <c r="K78" s="755" t="s">
        <v>343</v>
      </c>
      <c r="L78" s="557">
        <v>2</v>
      </c>
      <c r="M78" s="557">
        <v>12</v>
      </c>
      <c r="N78" s="557">
        <v>0</v>
      </c>
      <c r="O78" s="557">
        <v>0</v>
      </c>
      <c r="P78" s="557">
        <v>0</v>
      </c>
      <c r="Q78" s="557">
        <v>0</v>
      </c>
      <c r="R78" s="557">
        <v>0</v>
      </c>
      <c r="S78" s="557">
        <v>0</v>
      </c>
      <c r="T78" s="293">
        <f t="shared" ref="T78:T109" si="49">S78/L78</f>
        <v>0</v>
      </c>
      <c r="U78" s="294" t="s">
        <v>1108</v>
      </c>
      <c r="V78" s="557">
        <v>0</v>
      </c>
      <c r="W78" s="557">
        <v>0</v>
      </c>
      <c r="X78" s="898">
        <f>W78/L78</f>
        <v>0</v>
      </c>
      <c r="Y78" s="1064">
        <f>Z78-W78</f>
        <v>3.86</v>
      </c>
      <c r="Z78" s="1063">
        <f>'3A'!AV142</f>
        <v>3.86</v>
      </c>
      <c r="AA78" s="293">
        <f t="shared" si="39"/>
        <v>1.93</v>
      </c>
      <c r="AB78" s="293">
        <f t="shared" si="47"/>
        <v>0.32166666666666666</v>
      </c>
      <c r="AC78" s="872"/>
      <c r="AD78" s="292"/>
      <c r="AE78" s="292"/>
      <c r="AF78" s="293">
        <f t="shared" si="40"/>
        <v>0</v>
      </c>
      <c r="AG78" s="293"/>
      <c r="AH78" s="292"/>
      <c r="AI78" s="292"/>
      <c r="AJ78" s="293">
        <f t="shared" si="41"/>
        <v>0</v>
      </c>
      <c r="AK78" s="293"/>
      <c r="AL78" s="292"/>
      <c r="AM78" s="292"/>
      <c r="AN78" s="293">
        <f>AM78/M78</f>
        <v>0</v>
      </c>
      <c r="AO78" s="293"/>
      <c r="AP78" s="292"/>
      <c r="AQ78" s="292"/>
      <c r="AR78" s="293">
        <f t="shared" si="42"/>
        <v>0</v>
      </c>
      <c r="AS78" s="293"/>
      <c r="AT78" s="292"/>
      <c r="AU78" s="292"/>
      <c r="AV78" s="293">
        <f t="shared" si="43"/>
        <v>0</v>
      </c>
      <c r="AW78" s="292"/>
      <c r="AX78" s="1393"/>
      <c r="AY78" s="1401"/>
      <c r="AZ78" s="1401"/>
      <c r="BA78" s="1386"/>
    </row>
    <row r="79" spans="1:53" s="322" customFormat="1" ht="30" customHeight="1" x14ac:dyDescent="0.2">
      <c r="A79" s="1398">
        <v>8</v>
      </c>
      <c r="B79" s="1390" t="s">
        <v>1109</v>
      </c>
      <c r="C79" s="1391" t="s">
        <v>232</v>
      </c>
      <c r="D79" s="748" t="s">
        <v>1094</v>
      </c>
      <c r="E79" s="747" t="s">
        <v>731</v>
      </c>
      <c r="F79" s="285" t="s">
        <v>1065</v>
      </c>
      <c r="G79" s="314" t="s">
        <v>1123</v>
      </c>
      <c r="H79" s="314"/>
      <c r="I79" s="286" t="s">
        <v>1066</v>
      </c>
      <c r="J79" s="286" t="s">
        <v>370</v>
      </c>
      <c r="K79" s="1269" t="s">
        <v>343</v>
      </c>
      <c r="L79" s="556">
        <v>59179971</v>
      </c>
      <c r="M79" s="556">
        <v>132345836</v>
      </c>
      <c r="N79" s="753">
        <v>0</v>
      </c>
      <c r="O79" s="301">
        <v>0</v>
      </c>
      <c r="P79" s="753">
        <v>1459976.03</v>
      </c>
      <c r="Q79" s="287">
        <f>P79</f>
        <v>1459976.03</v>
      </c>
      <c r="R79" s="556">
        <f>S79-Q79</f>
        <v>6539831.1799999997</v>
      </c>
      <c r="S79" s="301">
        <v>7999807.21</v>
      </c>
      <c r="T79" s="312">
        <f t="shared" si="49"/>
        <v>0.13517761287851932</v>
      </c>
      <c r="U79" s="338"/>
      <c r="V79" s="299">
        <f>W79-S79</f>
        <v>27537110.659999996</v>
      </c>
      <c r="W79" s="299">
        <v>35536917.869999997</v>
      </c>
      <c r="X79" s="300">
        <f>W79/L79</f>
        <v>0.60048893687359184</v>
      </c>
      <c r="Y79" s="556">
        <f>Z79-W79</f>
        <v>50585466.43</v>
      </c>
      <c r="Z79" s="1065">
        <v>86122384.299999997</v>
      </c>
      <c r="AA79" s="288">
        <f t="shared" si="39"/>
        <v>1.4552623606388722</v>
      </c>
      <c r="AB79" s="288">
        <f t="shared" si="47"/>
        <v>0.65073739305254752</v>
      </c>
      <c r="AC79" s="952"/>
      <c r="AD79" s="301"/>
      <c r="AE79" s="301"/>
      <c r="AF79" s="288">
        <f t="shared" si="40"/>
        <v>0</v>
      </c>
      <c r="AG79" s="288"/>
      <c r="AH79" s="301"/>
      <c r="AI79" s="301"/>
      <c r="AJ79" s="288">
        <f t="shared" si="41"/>
        <v>0</v>
      </c>
      <c r="AK79" s="288"/>
      <c r="AL79" s="301"/>
      <c r="AM79" s="301"/>
      <c r="AN79" s="300">
        <f t="shared" ref="AN79:AN82" si="50">SUM(AN80:AN81)</f>
        <v>0</v>
      </c>
      <c r="AO79" s="302"/>
      <c r="AP79" s="301"/>
      <c r="AQ79" s="301"/>
      <c r="AR79" s="288">
        <f t="shared" si="42"/>
        <v>0</v>
      </c>
      <c r="AS79" s="302"/>
      <c r="AT79" s="301"/>
      <c r="AU79" s="301"/>
      <c r="AV79" s="288">
        <f t="shared" si="43"/>
        <v>0</v>
      </c>
      <c r="AW79" s="301"/>
      <c r="AX79" s="1392">
        <v>7008830</v>
      </c>
      <c r="AY79" s="1399" t="s">
        <v>1067</v>
      </c>
      <c r="AZ79" s="1399" t="s">
        <v>1087</v>
      </c>
      <c r="BA79" s="1385" t="s">
        <v>1069</v>
      </c>
    </row>
    <row r="80" spans="1:53" s="322" customFormat="1" ht="35.25" customHeight="1" x14ac:dyDescent="0.2">
      <c r="A80" s="1398"/>
      <c r="B80" s="1390"/>
      <c r="C80" s="1391"/>
      <c r="D80" s="748" t="s">
        <v>238</v>
      </c>
      <c r="E80" s="743" t="s">
        <v>172</v>
      </c>
      <c r="F80" s="285" t="s">
        <v>1070</v>
      </c>
      <c r="G80" s="461" t="s">
        <v>1008</v>
      </c>
      <c r="H80" s="461"/>
      <c r="I80" s="462" t="s">
        <v>1110</v>
      </c>
      <c r="J80" s="285" t="s">
        <v>1018</v>
      </c>
      <c r="K80" s="1269" t="s">
        <v>343</v>
      </c>
      <c r="L80" s="556">
        <v>83</v>
      </c>
      <c r="M80" s="556">
        <v>83</v>
      </c>
      <c r="N80" s="556">
        <v>0</v>
      </c>
      <c r="O80" s="287">
        <v>0</v>
      </c>
      <c r="P80" s="556"/>
      <c r="Q80" s="287">
        <v>0</v>
      </c>
      <c r="R80" s="556">
        <v>10</v>
      </c>
      <c r="S80" s="287">
        <v>10</v>
      </c>
      <c r="T80" s="312">
        <f t="shared" si="49"/>
        <v>0.12048192771084337</v>
      </c>
      <c r="U80" s="313" t="s">
        <v>278</v>
      </c>
      <c r="V80" s="299">
        <v>70</v>
      </c>
      <c r="W80" s="299">
        <v>80</v>
      </c>
      <c r="X80" s="300">
        <f>W80/L80</f>
        <v>0.96385542168674698</v>
      </c>
      <c r="Y80" s="556">
        <f>Z80-W80</f>
        <v>3</v>
      </c>
      <c r="Z80" s="301">
        <f>'3A'!AV144</f>
        <v>83</v>
      </c>
      <c r="AA80" s="288">
        <f t="shared" si="39"/>
        <v>1</v>
      </c>
      <c r="AB80" s="288">
        <f t="shared" si="47"/>
        <v>1</v>
      </c>
      <c r="AC80" s="952"/>
      <c r="AD80" s="287"/>
      <c r="AE80" s="287"/>
      <c r="AF80" s="288">
        <f t="shared" si="40"/>
        <v>0</v>
      </c>
      <c r="AG80" s="288"/>
      <c r="AH80" s="287"/>
      <c r="AI80" s="287"/>
      <c r="AJ80" s="288">
        <f t="shared" si="41"/>
        <v>0</v>
      </c>
      <c r="AK80" s="288"/>
      <c r="AL80" s="287"/>
      <c r="AM80" s="287"/>
      <c r="AN80" s="300">
        <f t="shared" si="50"/>
        <v>0</v>
      </c>
      <c r="AO80" s="288"/>
      <c r="AP80" s="287"/>
      <c r="AQ80" s="287"/>
      <c r="AR80" s="288">
        <f t="shared" si="42"/>
        <v>0</v>
      </c>
      <c r="AS80" s="288"/>
      <c r="AT80" s="287"/>
      <c r="AU80" s="287"/>
      <c r="AV80" s="288">
        <f t="shared" si="43"/>
        <v>0</v>
      </c>
      <c r="AW80" s="287"/>
      <c r="AX80" s="1402"/>
      <c r="AY80" s="1400"/>
      <c r="AZ80" s="1400"/>
      <c r="BA80" s="1395"/>
    </row>
    <row r="81" spans="1:53" s="322" customFormat="1" ht="30.75" customHeight="1" x14ac:dyDescent="0.2">
      <c r="A81" s="1398"/>
      <c r="B81" s="1390"/>
      <c r="C81" s="1391"/>
      <c r="D81" s="748" t="s">
        <v>1094</v>
      </c>
      <c r="E81" s="743" t="s">
        <v>162</v>
      </c>
      <c r="F81" s="285" t="s">
        <v>1070</v>
      </c>
      <c r="G81" s="314" t="s">
        <v>866</v>
      </c>
      <c r="H81" s="314"/>
      <c r="I81" s="537" t="s">
        <v>222</v>
      </c>
      <c r="J81" s="303" t="s">
        <v>486</v>
      </c>
      <c r="K81" s="1269" t="s">
        <v>343</v>
      </c>
      <c r="L81" s="556">
        <v>1000</v>
      </c>
      <c r="M81" s="556">
        <v>13500</v>
      </c>
      <c r="N81" s="556">
        <v>0</v>
      </c>
      <c r="O81" s="299">
        <v>0</v>
      </c>
      <c r="P81" s="556">
        <v>290</v>
      </c>
      <c r="Q81" s="299">
        <v>290</v>
      </c>
      <c r="R81" s="556">
        <f>S81-Q81</f>
        <v>607</v>
      </c>
      <c r="S81" s="299">
        <v>897</v>
      </c>
      <c r="T81" s="312">
        <f t="shared" si="49"/>
        <v>0.89700000000000002</v>
      </c>
      <c r="U81" s="313" t="s">
        <v>300</v>
      </c>
      <c r="V81" s="299">
        <f>W81-S81</f>
        <v>210</v>
      </c>
      <c r="W81" s="299">
        <v>1107</v>
      </c>
      <c r="X81" s="300">
        <f>W81/L81</f>
        <v>1.107</v>
      </c>
      <c r="Y81" s="859">
        <f>Z81-W81</f>
        <v>3051.49</v>
      </c>
      <c r="Z81" s="1065">
        <f>'3A'!AV149</f>
        <v>4158.49</v>
      </c>
      <c r="AA81" s="288">
        <f>Z81/L81</f>
        <v>4.1584899999999996</v>
      </c>
      <c r="AB81" s="288">
        <f t="shared" si="47"/>
        <v>0.30803629629629625</v>
      </c>
      <c r="AC81" s="1254" t="s">
        <v>1490</v>
      </c>
      <c r="AD81" s="299"/>
      <c r="AE81" s="299"/>
      <c r="AF81" s="288">
        <f t="shared" si="40"/>
        <v>0</v>
      </c>
      <c r="AG81" s="288"/>
      <c r="AH81" s="299"/>
      <c r="AI81" s="299"/>
      <c r="AJ81" s="288">
        <f t="shared" si="41"/>
        <v>0</v>
      </c>
      <c r="AK81" s="288"/>
      <c r="AL81" s="299"/>
      <c r="AM81" s="299"/>
      <c r="AN81" s="300">
        <f t="shared" si="50"/>
        <v>0</v>
      </c>
      <c r="AO81" s="300"/>
      <c r="AP81" s="299"/>
      <c r="AQ81" s="299"/>
      <c r="AR81" s="288">
        <f t="shared" si="42"/>
        <v>0</v>
      </c>
      <c r="AS81" s="300"/>
      <c r="AT81" s="299"/>
      <c r="AU81" s="299"/>
      <c r="AV81" s="288">
        <f t="shared" si="43"/>
        <v>0</v>
      </c>
      <c r="AW81" s="299"/>
      <c r="AX81" s="1402"/>
      <c r="AY81" s="1400"/>
      <c r="AZ81" s="1400"/>
      <c r="BA81" s="1395"/>
    </row>
    <row r="82" spans="1:53" s="322" customFormat="1" ht="53.25" customHeight="1" x14ac:dyDescent="0.2">
      <c r="A82" s="1398"/>
      <c r="B82" s="1390"/>
      <c r="C82" s="1391"/>
      <c r="D82" s="748" t="s">
        <v>1094</v>
      </c>
      <c r="E82" s="743" t="s">
        <v>257</v>
      </c>
      <c r="F82" s="285" t="s">
        <v>1070</v>
      </c>
      <c r="G82" s="314" t="s">
        <v>1127</v>
      </c>
      <c r="H82" s="314"/>
      <c r="I82" s="310" t="s">
        <v>56</v>
      </c>
      <c r="J82" s="285" t="s">
        <v>1111</v>
      </c>
      <c r="K82" s="1269" t="s">
        <v>343</v>
      </c>
      <c r="L82" s="556">
        <v>238</v>
      </c>
      <c r="M82" s="556">
        <v>1214</v>
      </c>
      <c r="N82" s="556">
        <v>0</v>
      </c>
      <c r="O82" s="287">
        <v>0</v>
      </c>
      <c r="P82" s="556">
        <v>27</v>
      </c>
      <c r="Q82" s="299">
        <v>27</v>
      </c>
      <c r="R82" s="556">
        <v>549</v>
      </c>
      <c r="S82" s="287">
        <v>576</v>
      </c>
      <c r="T82" s="312">
        <f t="shared" si="49"/>
        <v>2.4201680672268906</v>
      </c>
      <c r="U82" s="313" t="s">
        <v>1112</v>
      </c>
      <c r="V82" s="299">
        <v>52</v>
      </c>
      <c r="W82" s="299">
        <f>V82+S82</f>
        <v>628</v>
      </c>
      <c r="X82" s="300">
        <f>W82/L82</f>
        <v>2.6386554621848739</v>
      </c>
      <c r="Y82" s="859">
        <f t="shared" ref="Y82:Y101" si="51">Z82-W82</f>
        <v>198.5</v>
      </c>
      <c r="Z82" s="1275">
        <f>SUM(Z83:Z89)</f>
        <v>826.5</v>
      </c>
      <c r="AA82" s="288">
        <f t="shared" si="39"/>
        <v>3.4726890756302522</v>
      </c>
      <c r="AB82" s="288">
        <f t="shared" si="47"/>
        <v>0.68080724876441512</v>
      </c>
      <c r="AC82" s="1254" t="s">
        <v>1500</v>
      </c>
      <c r="AD82" s="287">
        <f t="shared" ref="AD82:AU82" si="52">SUM(AD83:AD89)</f>
        <v>0</v>
      </c>
      <c r="AE82" s="287">
        <f t="shared" si="52"/>
        <v>0</v>
      </c>
      <c r="AF82" s="288">
        <f t="shared" si="40"/>
        <v>0</v>
      </c>
      <c r="AG82" s="288"/>
      <c r="AH82" s="287">
        <f t="shared" si="52"/>
        <v>0</v>
      </c>
      <c r="AI82" s="287">
        <f t="shared" si="52"/>
        <v>0</v>
      </c>
      <c r="AJ82" s="288">
        <f t="shared" si="41"/>
        <v>0</v>
      </c>
      <c r="AK82" s="288"/>
      <c r="AL82" s="287">
        <f t="shared" si="52"/>
        <v>0</v>
      </c>
      <c r="AM82" s="287">
        <f t="shared" si="52"/>
        <v>0</v>
      </c>
      <c r="AN82" s="300">
        <f t="shared" si="50"/>
        <v>0</v>
      </c>
      <c r="AO82" s="288"/>
      <c r="AP82" s="287">
        <f t="shared" si="52"/>
        <v>0</v>
      </c>
      <c r="AQ82" s="287">
        <f t="shared" si="52"/>
        <v>0</v>
      </c>
      <c r="AR82" s="288">
        <f t="shared" si="42"/>
        <v>0</v>
      </c>
      <c r="AS82" s="288"/>
      <c r="AT82" s="287">
        <f t="shared" si="52"/>
        <v>0</v>
      </c>
      <c r="AU82" s="287">
        <f t="shared" si="52"/>
        <v>0</v>
      </c>
      <c r="AV82" s="288">
        <f t="shared" si="43"/>
        <v>0</v>
      </c>
      <c r="AW82" s="287"/>
      <c r="AX82" s="1402"/>
      <c r="AY82" s="1400"/>
      <c r="AZ82" s="1400"/>
      <c r="BA82" s="1395"/>
    </row>
    <row r="83" spans="1:53" s="323" customFormat="1" ht="26.45" customHeight="1" x14ac:dyDescent="0.2">
      <c r="A83" s="1398"/>
      <c r="B83" s="1390"/>
      <c r="C83" s="1391"/>
      <c r="D83" s="744" t="s">
        <v>1094</v>
      </c>
      <c r="E83" s="745" t="s">
        <v>162</v>
      </c>
      <c r="F83" s="755" t="s">
        <v>1070</v>
      </c>
      <c r="G83" s="756" t="s">
        <v>1127</v>
      </c>
      <c r="H83" s="756" t="s">
        <v>1223</v>
      </c>
      <c r="I83" s="755" t="s">
        <v>56</v>
      </c>
      <c r="J83" s="755" t="s">
        <v>1111</v>
      </c>
      <c r="K83" s="1270" t="s">
        <v>343</v>
      </c>
      <c r="L83" s="557">
        <v>0</v>
      </c>
      <c r="M83" s="557">
        <v>5</v>
      </c>
      <c r="N83" s="557">
        <v>0</v>
      </c>
      <c r="O83" s="557">
        <v>0</v>
      </c>
      <c r="P83" s="557">
        <v>0</v>
      </c>
      <c r="Q83" s="557">
        <v>0</v>
      </c>
      <c r="R83" s="557">
        <v>1</v>
      </c>
      <c r="S83" s="557">
        <f>R83+Q83</f>
        <v>1</v>
      </c>
      <c r="T83" s="898" t="e">
        <f t="shared" si="49"/>
        <v>#DIV/0!</v>
      </c>
      <c r="U83" s="899" t="s">
        <v>300</v>
      </c>
      <c r="V83" s="557">
        <v>0</v>
      </c>
      <c r="W83" s="557">
        <f>S83+V83</f>
        <v>1</v>
      </c>
      <c r="X83" s="900"/>
      <c r="Y83" s="556">
        <f t="shared" si="51"/>
        <v>1</v>
      </c>
      <c r="Z83" s="292">
        <f>'3A'!AV151</f>
        <v>2</v>
      </c>
      <c r="AA83" s="293" t="e">
        <f t="shared" si="39"/>
        <v>#DIV/0!</v>
      </c>
      <c r="AB83" s="293">
        <f t="shared" si="47"/>
        <v>0.4</v>
      </c>
      <c r="AC83" s="1273" t="s">
        <v>1498</v>
      </c>
      <c r="AD83" s="292"/>
      <c r="AE83" s="292"/>
      <c r="AF83" s="293">
        <f t="shared" si="40"/>
        <v>0</v>
      </c>
      <c r="AG83" s="293"/>
      <c r="AH83" s="292"/>
      <c r="AI83" s="292"/>
      <c r="AJ83" s="293">
        <f t="shared" si="41"/>
        <v>0</v>
      </c>
      <c r="AK83" s="293"/>
      <c r="AL83" s="292"/>
      <c r="AM83" s="292"/>
      <c r="AN83" s="293">
        <f t="shared" ref="AN83:AN89" si="53">AM83/M83</f>
        <v>0</v>
      </c>
      <c r="AO83" s="293"/>
      <c r="AP83" s="292"/>
      <c r="AQ83" s="292"/>
      <c r="AR83" s="293">
        <f t="shared" si="42"/>
        <v>0</v>
      </c>
      <c r="AS83" s="293"/>
      <c r="AT83" s="292"/>
      <c r="AU83" s="292"/>
      <c r="AV83" s="293">
        <f t="shared" si="43"/>
        <v>0</v>
      </c>
      <c r="AW83" s="292"/>
      <c r="AX83" s="1402"/>
      <c r="AY83" s="1400"/>
      <c r="AZ83" s="1400"/>
      <c r="BA83" s="1395"/>
    </row>
    <row r="84" spans="1:53" s="322" customFormat="1" ht="49.5" customHeight="1" x14ac:dyDescent="0.2">
      <c r="A84" s="1398"/>
      <c r="B84" s="1390"/>
      <c r="C84" s="1391"/>
      <c r="D84" s="744" t="s">
        <v>1094</v>
      </c>
      <c r="E84" s="745" t="s">
        <v>163</v>
      </c>
      <c r="F84" s="755" t="s">
        <v>1070</v>
      </c>
      <c r="G84" s="756" t="s">
        <v>1127</v>
      </c>
      <c r="H84" s="756" t="s">
        <v>1223</v>
      </c>
      <c r="I84" s="758" t="s">
        <v>56</v>
      </c>
      <c r="J84" s="755" t="s">
        <v>1111</v>
      </c>
      <c r="K84" s="1270" t="s">
        <v>343</v>
      </c>
      <c r="L84" s="557">
        <v>238</v>
      </c>
      <c r="M84" s="557">
        <v>1098</v>
      </c>
      <c r="N84" s="557">
        <v>0</v>
      </c>
      <c r="O84" s="557">
        <v>0</v>
      </c>
      <c r="P84" s="557">
        <v>18</v>
      </c>
      <c r="Q84" s="557">
        <v>18</v>
      </c>
      <c r="R84" s="557">
        <v>531</v>
      </c>
      <c r="S84" s="557">
        <f>R84+Q84</f>
        <v>549</v>
      </c>
      <c r="T84" s="898">
        <f t="shared" si="49"/>
        <v>2.3067226890756301</v>
      </c>
      <c r="U84" s="899" t="s">
        <v>301</v>
      </c>
      <c r="V84" s="557">
        <v>43</v>
      </c>
      <c r="W84" s="557">
        <f>V84+S84</f>
        <v>592</v>
      </c>
      <c r="X84" s="898">
        <f>W84/L84</f>
        <v>2.4873949579831933</v>
      </c>
      <c r="Y84" s="556">
        <f t="shared" si="51"/>
        <v>189.5</v>
      </c>
      <c r="Z84" s="1274">
        <v>781.5</v>
      </c>
      <c r="AA84" s="293">
        <f t="shared" si="39"/>
        <v>3.2836134453781511</v>
      </c>
      <c r="AB84" s="293">
        <f t="shared" si="47"/>
        <v>0.71174863387978138</v>
      </c>
      <c r="AC84" s="1273" t="s">
        <v>1499</v>
      </c>
      <c r="AD84" s="292"/>
      <c r="AE84" s="292"/>
      <c r="AF84" s="293">
        <f t="shared" si="40"/>
        <v>0</v>
      </c>
      <c r="AG84" s="293"/>
      <c r="AH84" s="292"/>
      <c r="AI84" s="292"/>
      <c r="AJ84" s="293">
        <f t="shared" si="41"/>
        <v>0</v>
      </c>
      <c r="AK84" s="293"/>
      <c r="AL84" s="292"/>
      <c r="AM84" s="292"/>
      <c r="AN84" s="293">
        <f t="shared" si="53"/>
        <v>0</v>
      </c>
      <c r="AO84" s="293"/>
      <c r="AP84" s="292"/>
      <c r="AQ84" s="292"/>
      <c r="AR84" s="293">
        <f t="shared" si="42"/>
        <v>0</v>
      </c>
      <c r="AS84" s="293"/>
      <c r="AT84" s="292"/>
      <c r="AU84" s="292"/>
      <c r="AV84" s="293">
        <f t="shared" si="43"/>
        <v>0</v>
      </c>
      <c r="AW84" s="292"/>
      <c r="AX84" s="1402"/>
      <c r="AY84" s="1400"/>
      <c r="AZ84" s="1400"/>
      <c r="BA84" s="1395"/>
    </row>
    <row r="85" spans="1:53" s="322" customFormat="1" ht="27" customHeight="1" x14ac:dyDescent="0.2">
      <c r="A85" s="1398"/>
      <c r="B85" s="1390"/>
      <c r="C85" s="1391"/>
      <c r="D85" s="744" t="s">
        <v>1094</v>
      </c>
      <c r="E85" s="745" t="s">
        <v>164</v>
      </c>
      <c r="F85" s="755" t="s">
        <v>1070</v>
      </c>
      <c r="G85" s="756" t="s">
        <v>1127</v>
      </c>
      <c r="H85" s="756" t="s">
        <v>1223</v>
      </c>
      <c r="I85" s="758" t="s">
        <v>56</v>
      </c>
      <c r="J85" s="755" t="s">
        <v>1111</v>
      </c>
      <c r="K85" s="1270" t="s">
        <v>343</v>
      </c>
      <c r="L85" s="557">
        <v>0</v>
      </c>
      <c r="M85" s="557">
        <v>2</v>
      </c>
      <c r="N85" s="557">
        <v>0</v>
      </c>
      <c r="O85" s="557">
        <v>0</v>
      </c>
      <c r="P85" s="557">
        <v>0</v>
      </c>
      <c r="Q85" s="557">
        <v>0</v>
      </c>
      <c r="R85" s="557">
        <v>0</v>
      </c>
      <c r="S85" s="557">
        <f t="shared" ref="S85:S89" si="54">R85+Q85</f>
        <v>0</v>
      </c>
      <c r="T85" s="898" t="e">
        <f t="shared" si="49"/>
        <v>#DIV/0!</v>
      </c>
      <c r="U85" s="899" t="s">
        <v>302</v>
      </c>
      <c r="V85" s="557">
        <v>0</v>
      </c>
      <c r="W85" s="557">
        <f t="shared" ref="W85:W89" si="55">V85+S85</f>
        <v>0</v>
      </c>
      <c r="X85" s="898" t="e">
        <f>W85/L85</f>
        <v>#DIV/0!</v>
      </c>
      <c r="Y85" s="556">
        <f t="shared" si="51"/>
        <v>0</v>
      </c>
      <c r="Z85" s="292">
        <f>'3A'!AV153</f>
        <v>0</v>
      </c>
      <c r="AA85" s="293" t="e">
        <f t="shared" si="39"/>
        <v>#DIV/0!</v>
      </c>
      <c r="AB85" s="293">
        <f t="shared" si="47"/>
        <v>0</v>
      </c>
      <c r="AC85" s="1273" t="s">
        <v>1498</v>
      </c>
      <c r="AD85" s="292"/>
      <c r="AE85" s="292"/>
      <c r="AF85" s="293">
        <f t="shared" si="40"/>
        <v>0</v>
      </c>
      <c r="AG85" s="293"/>
      <c r="AH85" s="292"/>
      <c r="AI85" s="292"/>
      <c r="AJ85" s="293">
        <f t="shared" si="41"/>
        <v>0</v>
      </c>
      <c r="AK85" s="293"/>
      <c r="AL85" s="292"/>
      <c r="AM85" s="292"/>
      <c r="AN85" s="293">
        <f t="shared" si="53"/>
        <v>0</v>
      </c>
      <c r="AO85" s="293"/>
      <c r="AP85" s="292"/>
      <c r="AQ85" s="292"/>
      <c r="AR85" s="293">
        <f t="shared" si="42"/>
        <v>0</v>
      </c>
      <c r="AS85" s="293"/>
      <c r="AT85" s="292"/>
      <c r="AU85" s="292"/>
      <c r="AV85" s="293">
        <f t="shared" si="43"/>
        <v>0</v>
      </c>
      <c r="AW85" s="292"/>
      <c r="AX85" s="1402"/>
      <c r="AY85" s="1400"/>
      <c r="AZ85" s="1400"/>
      <c r="BA85" s="1395"/>
    </row>
    <row r="86" spans="1:53" s="322" customFormat="1" ht="27.6" customHeight="1" x14ac:dyDescent="0.2">
      <c r="A86" s="1398"/>
      <c r="B86" s="1390"/>
      <c r="C86" s="1391"/>
      <c r="D86" s="744" t="s">
        <v>1094</v>
      </c>
      <c r="E86" s="745" t="s">
        <v>165</v>
      </c>
      <c r="F86" s="755" t="s">
        <v>1070</v>
      </c>
      <c r="G86" s="756" t="s">
        <v>1127</v>
      </c>
      <c r="H86" s="756" t="s">
        <v>1223</v>
      </c>
      <c r="I86" s="758" t="s">
        <v>56</v>
      </c>
      <c r="J86" s="755" t="s">
        <v>1111</v>
      </c>
      <c r="K86" s="1270" t="s">
        <v>343</v>
      </c>
      <c r="L86" s="557">
        <v>10</v>
      </c>
      <c r="M86" s="557">
        <v>70</v>
      </c>
      <c r="N86" s="557">
        <v>0</v>
      </c>
      <c r="O86" s="557">
        <v>0</v>
      </c>
      <c r="P86" s="557">
        <v>6</v>
      </c>
      <c r="Q86" s="557">
        <v>6</v>
      </c>
      <c r="R86" s="557">
        <v>6</v>
      </c>
      <c r="S86" s="557">
        <f t="shared" si="54"/>
        <v>12</v>
      </c>
      <c r="T86" s="898">
        <f t="shared" si="49"/>
        <v>1.2</v>
      </c>
      <c r="U86" s="899" t="s">
        <v>300</v>
      </c>
      <c r="V86" s="557">
        <v>0</v>
      </c>
      <c r="W86" s="557">
        <f t="shared" si="55"/>
        <v>12</v>
      </c>
      <c r="X86" s="898">
        <f>W86/L86</f>
        <v>1.2</v>
      </c>
      <c r="Y86" s="556">
        <f t="shared" si="51"/>
        <v>2</v>
      </c>
      <c r="Z86" s="292">
        <f>'3A'!AV154</f>
        <v>14</v>
      </c>
      <c r="AA86" s="293">
        <f t="shared" si="39"/>
        <v>1.4</v>
      </c>
      <c r="AB86" s="293">
        <f t="shared" si="47"/>
        <v>0.2</v>
      </c>
      <c r="AC86" s="1256" t="s">
        <v>1479</v>
      </c>
      <c r="AD86" s="292"/>
      <c r="AE86" s="292"/>
      <c r="AF86" s="293">
        <f t="shared" si="40"/>
        <v>0</v>
      </c>
      <c r="AG86" s="293"/>
      <c r="AH86" s="292"/>
      <c r="AI86" s="292"/>
      <c r="AJ86" s="293">
        <f t="shared" si="41"/>
        <v>0</v>
      </c>
      <c r="AK86" s="293"/>
      <c r="AL86" s="292"/>
      <c r="AM86" s="292"/>
      <c r="AN86" s="293">
        <f t="shared" si="53"/>
        <v>0</v>
      </c>
      <c r="AO86" s="293"/>
      <c r="AP86" s="292"/>
      <c r="AQ86" s="292"/>
      <c r="AR86" s="293">
        <f t="shared" si="42"/>
        <v>0</v>
      </c>
      <c r="AS86" s="293"/>
      <c r="AT86" s="292"/>
      <c r="AU86" s="292"/>
      <c r="AV86" s="293">
        <f t="shared" si="43"/>
        <v>0</v>
      </c>
      <c r="AW86" s="292"/>
      <c r="AX86" s="1402"/>
      <c r="AY86" s="1400"/>
      <c r="AZ86" s="1400"/>
      <c r="BA86" s="1395"/>
    </row>
    <row r="87" spans="1:53" s="322" customFormat="1" ht="28.15" customHeight="1" x14ac:dyDescent="0.2">
      <c r="A87" s="1398"/>
      <c r="B87" s="1390"/>
      <c r="C87" s="1391"/>
      <c r="D87" s="744" t="s">
        <v>1094</v>
      </c>
      <c r="E87" s="745" t="s">
        <v>166</v>
      </c>
      <c r="F87" s="755" t="s">
        <v>1070</v>
      </c>
      <c r="G87" s="756" t="s">
        <v>1127</v>
      </c>
      <c r="H87" s="756" t="s">
        <v>1223</v>
      </c>
      <c r="I87" s="758" t="s">
        <v>56</v>
      </c>
      <c r="J87" s="755" t="s">
        <v>1111</v>
      </c>
      <c r="K87" s="1270" t="s">
        <v>343</v>
      </c>
      <c r="L87" s="557">
        <v>6</v>
      </c>
      <c r="M87" s="557">
        <v>24</v>
      </c>
      <c r="N87" s="557">
        <v>0</v>
      </c>
      <c r="O87" s="557">
        <v>0</v>
      </c>
      <c r="P87" s="557">
        <v>3</v>
      </c>
      <c r="Q87" s="557">
        <v>3</v>
      </c>
      <c r="R87" s="557">
        <v>11</v>
      </c>
      <c r="S87" s="557">
        <f t="shared" si="54"/>
        <v>14</v>
      </c>
      <c r="T87" s="898">
        <f t="shared" si="49"/>
        <v>2.3333333333333335</v>
      </c>
      <c r="U87" s="899" t="s">
        <v>300</v>
      </c>
      <c r="V87" s="557">
        <v>8</v>
      </c>
      <c r="W87" s="557">
        <f t="shared" si="55"/>
        <v>22</v>
      </c>
      <c r="X87" s="898">
        <f>W87/L87</f>
        <v>3.6666666666666665</v>
      </c>
      <c r="Y87" s="556">
        <f t="shared" si="51"/>
        <v>2</v>
      </c>
      <c r="Z87" s="292">
        <f>'3A'!AV155</f>
        <v>24</v>
      </c>
      <c r="AA87" s="293">
        <f t="shared" si="39"/>
        <v>4</v>
      </c>
      <c r="AB87" s="293">
        <f t="shared" si="47"/>
        <v>1</v>
      </c>
      <c r="AC87" s="1256" t="s">
        <v>1479</v>
      </c>
      <c r="AD87" s="292"/>
      <c r="AE87" s="292"/>
      <c r="AF87" s="293">
        <f t="shared" si="40"/>
        <v>0</v>
      </c>
      <c r="AG87" s="293"/>
      <c r="AH87" s="292"/>
      <c r="AI87" s="292"/>
      <c r="AJ87" s="293">
        <f t="shared" si="41"/>
        <v>0</v>
      </c>
      <c r="AK87" s="293"/>
      <c r="AL87" s="292"/>
      <c r="AM87" s="292"/>
      <c r="AN87" s="293">
        <f t="shared" si="53"/>
        <v>0</v>
      </c>
      <c r="AO87" s="293"/>
      <c r="AP87" s="292"/>
      <c r="AQ87" s="292"/>
      <c r="AR87" s="293">
        <f t="shared" si="42"/>
        <v>0</v>
      </c>
      <c r="AS87" s="293"/>
      <c r="AT87" s="292"/>
      <c r="AU87" s="292"/>
      <c r="AV87" s="293">
        <f t="shared" si="43"/>
        <v>0</v>
      </c>
      <c r="AW87" s="292"/>
      <c r="AX87" s="1402"/>
      <c r="AY87" s="1400"/>
      <c r="AZ87" s="1400"/>
      <c r="BA87" s="1395"/>
    </row>
    <row r="88" spans="1:53" s="322" customFormat="1" ht="28.15" customHeight="1" x14ac:dyDescent="0.2">
      <c r="A88" s="1398"/>
      <c r="B88" s="1390"/>
      <c r="C88" s="1391"/>
      <c r="D88" s="744" t="s">
        <v>1094</v>
      </c>
      <c r="E88" s="745" t="s">
        <v>167</v>
      </c>
      <c r="F88" s="755" t="s">
        <v>1070</v>
      </c>
      <c r="G88" s="756" t="s">
        <v>1127</v>
      </c>
      <c r="H88" s="756" t="s">
        <v>1223</v>
      </c>
      <c r="I88" s="758" t="s">
        <v>56</v>
      </c>
      <c r="J88" s="755" t="s">
        <v>1111</v>
      </c>
      <c r="K88" s="1270" t="s">
        <v>343</v>
      </c>
      <c r="L88" s="557">
        <v>0</v>
      </c>
      <c r="M88" s="557">
        <v>3</v>
      </c>
      <c r="N88" s="557">
        <v>0</v>
      </c>
      <c r="O88" s="557">
        <v>0</v>
      </c>
      <c r="P88" s="557">
        <v>0</v>
      </c>
      <c r="Q88" s="557">
        <v>0</v>
      </c>
      <c r="R88" s="557">
        <v>0</v>
      </c>
      <c r="S88" s="557">
        <f t="shared" si="54"/>
        <v>0</v>
      </c>
      <c r="T88" s="898" t="e">
        <f t="shared" si="49"/>
        <v>#DIV/0!</v>
      </c>
      <c r="U88" s="899" t="s">
        <v>300</v>
      </c>
      <c r="V88" s="557">
        <v>0</v>
      </c>
      <c r="W88" s="557">
        <f t="shared" si="55"/>
        <v>0</v>
      </c>
      <c r="X88" s="898"/>
      <c r="Y88" s="556">
        <f t="shared" si="51"/>
        <v>2</v>
      </c>
      <c r="Z88" s="292">
        <f>'3A'!AV156</f>
        <v>2</v>
      </c>
      <c r="AA88" s="293" t="e">
        <f t="shared" si="39"/>
        <v>#DIV/0!</v>
      </c>
      <c r="AB88" s="293">
        <f t="shared" si="47"/>
        <v>0.66666666666666663</v>
      </c>
      <c r="AC88" s="1273" t="s">
        <v>1498</v>
      </c>
      <c r="AD88" s="292"/>
      <c r="AE88" s="292"/>
      <c r="AF88" s="293">
        <f t="shared" si="40"/>
        <v>0</v>
      </c>
      <c r="AG88" s="293"/>
      <c r="AH88" s="292"/>
      <c r="AI88" s="292"/>
      <c r="AJ88" s="293">
        <f t="shared" si="41"/>
        <v>0</v>
      </c>
      <c r="AK88" s="293"/>
      <c r="AL88" s="292"/>
      <c r="AM88" s="292"/>
      <c r="AN88" s="293">
        <f t="shared" si="53"/>
        <v>0</v>
      </c>
      <c r="AO88" s="293"/>
      <c r="AP88" s="292"/>
      <c r="AQ88" s="292"/>
      <c r="AR88" s="293">
        <f t="shared" si="42"/>
        <v>0</v>
      </c>
      <c r="AS88" s="293"/>
      <c r="AT88" s="292"/>
      <c r="AU88" s="292"/>
      <c r="AV88" s="293">
        <f t="shared" si="43"/>
        <v>0</v>
      </c>
      <c r="AW88" s="292"/>
      <c r="AX88" s="1402"/>
      <c r="AY88" s="1400"/>
      <c r="AZ88" s="1400"/>
      <c r="BA88" s="1395"/>
    </row>
    <row r="89" spans="1:53" s="322" customFormat="1" ht="41.45" customHeight="1" x14ac:dyDescent="0.2">
      <c r="A89" s="1398"/>
      <c r="B89" s="1390"/>
      <c r="C89" s="1391"/>
      <c r="D89" s="744" t="s">
        <v>1094</v>
      </c>
      <c r="E89" s="745" t="s">
        <v>169</v>
      </c>
      <c r="F89" s="755" t="s">
        <v>1070</v>
      </c>
      <c r="G89" s="756" t="s">
        <v>1127</v>
      </c>
      <c r="H89" s="756" t="s">
        <v>1223</v>
      </c>
      <c r="I89" s="758" t="s">
        <v>56</v>
      </c>
      <c r="J89" s="755" t="s">
        <v>1111</v>
      </c>
      <c r="K89" s="1270" t="s">
        <v>343</v>
      </c>
      <c r="L89" s="557">
        <v>2</v>
      </c>
      <c r="M89" s="557">
        <v>12</v>
      </c>
      <c r="N89" s="557">
        <v>0</v>
      </c>
      <c r="O89" s="557">
        <v>0</v>
      </c>
      <c r="P89" s="557">
        <v>0</v>
      </c>
      <c r="Q89" s="557">
        <v>0</v>
      </c>
      <c r="R89" s="557">
        <v>0</v>
      </c>
      <c r="S89" s="557">
        <f t="shared" si="54"/>
        <v>0</v>
      </c>
      <c r="T89" s="898">
        <f t="shared" si="49"/>
        <v>0</v>
      </c>
      <c r="U89" s="899" t="s">
        <v>303</v>
      </c>
      <c r="V89" s="557">
        <v>1</v>
      </c>
      <c r="W89" s="557">
        <f t="shared" si="55"/>
        <v>1</v>
      </c>
      <c r="X89" s="898">
        <f>W89/L89</f>
        <v>0.5</v>
      </c>
      <c r="Y89" s="556">
        <f t="shared" si="51"/>
        <v>2</v>
      </c>
      <c r="Z89" s="292">
        <f>'3A'!AU157</f>
        <v>3</v>
      </c>
      <c r="AA89" s="293">
        <f t="shared" si="39"/>
        <v>1.5</v>
      </c>
      <c r="AB89" s="293">
        <f t="shared" si="47"/>
        <v>0.25</v>
      </c>
      <c r="AC89" s="1273" t="s">
        <v>1498</v>
      </c>
      <c r="AD89" s="292"/>
      <c r="AE89" s="292"/>
      <c r="AF89" s="293">
        <f t="shared" si="40"/>
        <v>0</v>
      </c>
      <c r="AG89" s="293"/>
      <c r="AH89" s="292"/>
      <c r="AI89" s="292"/>
      <c r="AJ89" s="293">
        <f t="shared" si="41"/>
        <v>0</v>
      </c>
      <c r="AK89" s="293"/>
      <c r="AL89" s="292"/>
      <c r="AM89" s="292"/>
      <c r="AN89" s="293">
        <f t="shared" si="53"/>
        <v>0</v>
      </c>
      <c r="AO89" s="293"/>
      <c r="AP89" s="292"/>
      <c r="AQ89" s="292"/>
      <c r="AR89" s="293">
        <f t="shared" si="42"/>
        <v>0</v>
      </c>
      <c r="AS89" s="293"/>
      <c r="AT89" s="292"/>
      <c r="AU89" s="292"/>
      <c r="AV89" s="293">
        <f t="shared" si="43"/>
        <v>0</v>
      </c>
      <c r="AW89" s="292"/>
      <c r="AX89" s="1402"/>
      <c r="AY89" s="1400"/>
      <c r="AZ89" s="1400"/>
      <c r="BA89" s="1395"/>
    </row>
    <row r="90" spans="1:53" s="323" customFormat="1" ht="71.45" customHeight="1" x14ac:dyDescent="0.2">
      <c r="A90" s="1398"/>
      <c r="B90" s="1390"/>
      <c r="C90" s="1391"/>
      <c r="D90" s="748" t="s">
        <v>238</v>
      </c>
      <c r="E90" s="743" t="s">
        <v>173</v>
      </c>
      <c r="F90" s="285" t="s">
        <v>1070</v>
      </c>
      <c r="G90" s="314" t="s">
        <v>1016</v>
      </c>
      <c r="H90" s="314"/>
      <c r="I90" s="463" t="s">
        <v>60</v>
      </c>
      <c r="J90" s="303" t="s">
        <v>1111</v>
      </c>
      <c r="K90" s="1269" t="s">
        <v>343</v>
      </c>
      <c r="L90" s="556">
        <v>2</v>
      </c>
      <c r="M90" s="556">
        <v>2</v>
      </c>
      <c r="N90" s="556">
        <v>0</v>
      </c>
      <c r="O90" s="299">
        <v>0</v>
      </c>
      <c r="P90" s="556">
        <v>0</v>
      </c>
      <c r="Q90" s="299">
        <v>0</v>
      </c>
      <c r="R90" s="556">
        <v>0</v>
      </c>
      <c r="S90" s="299">
        <v>0</v>
      </c>
      <c r="T90" s="312">
        <f t="shared" si="49"/>
        <v>0</v>
      </c>
      <c r="U90" s="313" t="s">
        <v>279</v>
      </c>
      <c r="V90" s="299">
        <v>0</v>
      </c>
      <c r="W90" s="299">
        <v>0</v>
      </c>
      <c r="X90" s="300">
        <f>W90/L90</f>
        <v>0</v>
      </c>
      <c r="Y90" s="556">
        <f t="shared" si="51"/>
        <v>2</v>
      </c>
      <c r="Z90" s="299">
        <f>'3A'!AV145</f>
        <v>2</v>
      </c>
      <c r="AA90" s="288">
        <f t="shared" si="39"/>
        <v>1</v>
      </c>
      <c r="AB90" s="288">
        <f t="shared" si="47"/>
        <v>1</v>
      </c>
      <c r="AC90" s="952"/>
      <c r="AD90" s="299"/>
      <c r="AE90" s="299"/>
      <c r="AF90" s="288">
        <f t="shared" si="40"/>
        <v>0</v>
      </c>
      <c r="AG90" s="288"/>
      <c r="AH90" s="299"/>
      <c r="AI90" s="299"/>
      <c r="AJ90" s="288">
        <f t="shared" si="41"/>
        <v>0</v>
      </c>
      <c r="AK90" s="288"/>
      <c r="AL90" s="299"/>
      <c r="AM90" s="299"/>
      <c r="AN90" s="300">
        <f t="shared" ref="AN90:AN92" si="56">SUM(AN91:AN92)</f>
        <v>0</v>
      </c>
      <c r="AO90" s="300"/>
      <c r="AP90" s="299"/>
      <c r="AQ90" s="299"/>
      <c r="AR90" s="288">
        <f t="shared" si="42"/>
        <v>0</v>
      </c>
      <c r="AS90" s="300"/>
      <c r="AT90" s="299"/>
      <c r="AU90" s="299"/>
      <c r="AV90" s="288">
        <f t="shared" si="43"/>
        <v>0</v>
      </c>
      <c r="AW90" s="299"/>
      <c r="AX90" s="1393"/>
      <c r="AY90" s="1401"/>
      <c r="AZ90" s="1401"/>
      <c r="BA90" s="1386"/>
    </row>
    <row r="91" spans="1:53" s="322" customFormat="1" ht="28.15" customHeight="1" x14ac:dyDescent="0.2">
      <c r="A91" s="1398">
        <v>9</v>
      </c>
      <c r="B91" s="1390" t="s">
        <v>1113</v>
      </c>
      <c r="C91" s="1391" t="s">
        <v>231</v>
      </c>
      <c r="D91" s="748" t="s">
        <v>236</v>
      </c>
      <c r="E91" s="747" t="s">
        <v>734</v>
      </c>
      <c r="F91" s="285" t="s">
        <v>1065</v>
      </c>
      <c r="G91" s="314" t="s">
        <v>1123</v>
      </c>
      <c r="H91" s="314"/>
      <c r="I91" s="286" t="s">
        <v>1066</v>
      </c>
      <c r="J91" s="286" t="s">
        <v>370</v>
      </c>
      <c r="K91" s="1269" t="s">
        <v>343</v>
      </c>
      <c r="L91" s="556">
        <v>18476888</v>
      </c>
      <c r="M91" s="556">
        <v>117709233</v>
      </c>
      <c r="N91" s="753">
        <v>0</v>
      </c>
      <c r="O91" s="301">
        <v>0</v>
      </c>
      <c r="P91" s="753">
        <v>0</v>
      </c>
      <c r="Q91" s="287">
        <f>P91</f>
        <v>0</v>
      </c>
      <c r="R91" s="556">
        <f>S91-Q91</f>
        <v>1038191.83</v>
      </c>
      <c r="S91" s="301">
        <v>1038191.83</v>
      </c>
      <c r="T91" s="312">
        <f t="shared" si="49"/>
        <v>5.618867365543375E-2</v>
      </c>
      <c r="U91" s="338"/>
      <c r="V91" s="299">
        <f>W91-S91</f>
        <v>27891377.32</v>
      </c>
      <c r="W91" s="299">
        <v>28929569.149999999</v>
      </c>
      <c r="X91" s="300">
        <f>W91/L91</f>
        <v>1.5657165400363957</v>
      </c>
      <c r="Y91" s="556">
        <f t="shared" si="51"/>
        <v>21950142.980000004</v>
      </c>
      <c r="Z91" s="588">
        <v>50879712.130000003</v>
      </c>
      <c r="AA91" s="288">
        <f>Z91/L91</f>
        <v>2.7536948933175327</v>
      </c>
      <c r="AB91" s="288">
        <f t="shared" si="47"/>
        <v>0.43224911787506087</v>
      </c>
      <c r="AC91" s="952"/>
      <c r="AD91" s="301"/>
      <c r="AE91" s="301"/>
      <c r="AF91" s="288">
        <f t="shared" si="40"/>
        <v>0</v>
      </c>
      <c r="AG91" s="288"/>
      <c r="AH91" s="301"/>
      <c r="AI91" s="301"/>
      <c r="AJ91" s="288">
        <f t="shared" si="41"/>
        <v>0</v>
      </c>
      <c r="AK91" s="288"/>
      <c r="AL91" s="301"/>
      <c r="AM91" s="301"/>
      <c r="AN91" s="300">
        <f t="shared" si="56"/>
        <v>0</v>
      </c>
      <c r="AO91" s="302"/>
      <c r="AP91" s="301"/>
      <c r="AQ91" s="301"/>
      <c r="AR91" s="288">
        <f t="shared" si="42"/>
        <v>0</v>
      </c>
      <c r="AS91" s="302"/>
      <c r="AT91" s="301"/>
      <c r="AU91" s="301"/>
      <c r="AV91" s="288">
        <f t="shared" si="43"/>
        <v>0</v>
      </c>
      <c r="AW91" s="301"/>
      <c r="AX91" s="1392">
        <v>6233699</v>
      </c>
      <c r="AY91" s="1399" t="s">
        <v>1067</v>
      </c>
      <c r="AZ91" s="1399" t="s">
        <v>1087</v>
      </c>
      <c r="BA91" s="1385" t="s">
        <v>1069</v>
      </c>
    </row>
    <row r="92" spans="1:53" s="322" customFormat="1" ht="55.9" customHeight="1" x14ac:dyDescent="0.2">
      <c r="A92" s="1398"/>
      <c r="B92" s="1390"/>
      <c r="C92" s="1391"/>
      <c r="D92" s="748" t="s">
        <v>236</v>
      </c>
      <c r="E92" s="743" t="s">
        <v>1114</v>
      </c>
      <c r="F92" s="285" t="s">
        <v>1070</v>
      </c>
      <c r="G92" s="314" t="s">
        <v>1036</v>
      </c>
      <c r="H92" s="314"/>
      <c r="I92" s="306" t="s">
        <v>224</v>
      </c>
      <c r="J92" s="285" t="s">
        <v>452</v>
      </c>
      <c r="K92" s="1269" t="s">
        <v>343</v>
      </c>
      <c r="L92" s="556">
        <v>1</v>
      </c>
      <c r="M92" s="556">
        <v>3</v>
      </c>
      <c r="N92" s="556">
        <v>0</v>
      </c>
      <c r="O92" s="287">
        <v>0</v>
      </c>
      <c r="P92" s="556">
        <v>0</v>
      </c>
      <c r="Q92" s="287">
        <v>0</v>
      </c>
      <c r="R92" s="556">
        <f t="shared" ref="R92:AL92" si="57">SUM(R93:R94)</f>
        <v>0</v>
      </c>
      <c r="S92" s="287">
        <f t="shared" si="57"/>
        <v>0</v>
      </c>
      <c r="T92" s="312">
        <f t="shared" si="49"/>
        <v>0</v>
      </c>
      <c r="U92" s="313" t="s">
        <v>1115</v>
      </c>
      <c r="V92" s="299">
        <f t="shared" si="57"/>
        <v>0</v>
      </c>
      <c r="W92" s="299">
        <f t="shared" si="57"/>
        <v>0</v>
      </c>
      <c r="X92" s="300">
        <f>W92/L92</f>
        <v>0</v>
      </c>
      <c r="Y92" s="556">
        <f t="shared" si="51"/>
        <v>1</v>
      </c>
      <c r="Z92" s="287">
        <f t="shared" si="57"/>
        <v>1</v>
      </c>
      <c r="AA92" s="288">
        <f t="shared" si="39"/>
        <v>1</v>
      </c>
      <c r="AB92" s="288">
        <f t="shared" si="47"/>
        <v>0.33333333333333331</v>
      </c>
      <c r="AC92" s="1254" t="s">
        <v>1479</v>
      </c>
      <c r="AD92" s="287">
        <f t="shared" si="57"/>
        <v>0</v>
      </c>
      <c r="AE92" s="287">
        <f t="shared" si="57"/>
        <v>0</v>
      </c>
      <c r="AF92" s="288">
        <f t="shared" si="40"/>
        <v>0</v>
      </c>
      <c r="AG92" s="288"/>
      <c r="AH92" s="287">
        <f t="shared" si="57"/>
        <v>0</v>
      </c>
      <c r="AI92" s="287">
        <f t="shared" si="57"/>
        <v>0</v>
      </c>
      <c r="AJ92" s="288">
        <f t="shared" si="41"/>
        <v>0</v>
      </c>
      <c r="AK92" s="288"/>
      <c r="AL92" s="287">
        <f t="shared" si="57"/>
        <v>0</v>
      </c>
      <c r="AM92" s="287">
        <f>SUM(AM93:AM94)</f>
        <v>0</v>
      </c>
      <c r="AN92" s="300">
        <f t="shared" si="56"/>
        <v>0</v>
      </c>
      <c r="AO92" s="288"/>
      <c r="AP92" s="287">
        <f t="shared" ref="AP92:AU92" si="58">SUM(AP93:AP94)</f>
        <v>0</v>
      </c>
      <c r="AQ92" s="287">
        <f t="shared" si="58"/>
        <v>0</v>
      </c>
      <c r="AR92" s="288">
        <f t="shared" si="42"/>
        <v>0</v>
      </c>
      <c r="AS92" s="288"/>
      <c r="AT92" s="287">
        <f t="shared" si="58"/>
        <v>0</v>
      </c>
      <c r="AU92" s="287">
        <f t="shared" si="58"/>
        <v>0</v>
      </c>
      <c r="AV92" s="288">
        <f t="shared" si="43"/>
        <v>0</v>
      </c>
      <c r="AW92" s="287"/>
      <c r="AX92" s="1402"/>
      <c r="AY92" s="1400"/>
      <c r="AZ92" s="1400"/>
      <c r="BA92" s="1395"/>
    </row>
    <row r="93" spans="1:53" s="322" customFormat="1" ht="58.15" customHeight="1" x14ac:dyDescent="0.2">
      <c r="A93" s="1398"/>
      <c r="B93" s="1390"/>
      <c r="C93" s="1391"/>
      <c r="D93" s="744" t="s">
        <v>236</v>
      </c>
      <c r="E93" s="745" t="s">
        <v>174</v>
      </c>
      <c r="F93" s="755" t="s">
        <v>1070</v>
      </c>
      <c r="G93" s="756" t="s">
        <v>1036</v>
      </c>
      <c r="H93" s="756" t="s">
        <v>1223</v>
      </c>
      <c r="I93" s="758" t="s">
        <v>224</v>
      </c>
      <c r="J93" s="755" t="s">
        <v>452</v>
      </c>
      <c r="K93" s="1270" t="s">
        <v>343</v>
      </c>
      <c r="L93" s="557">
        <v>1</v>
      </c>
      <c r="M93" s="557">
        <v>2</v>
      </c>
      <c r="N93" s="557">
        <v>0</v>
      </c>
      <c r="O93" s="557">
        <v>0</v>
      </c>
      <c r="P93" s="557">
        <v>0</v>
      </c>
      <c r="Q93" s="557">
        <v>0</v>
      </c>
      <c r="R93" s="557">
        <v>0</v>
      </c>
      <c r="S93" s="557">
        <v>0</v>
      </c>
      <c r="T93" s="898">
        <f t="shared" si="49"/>
        <v>0</v>
      </c>
      <c r="U93" s="899" t="s">
        <v>1116</v>
      </c>
      <c r="V93" s="557">
        <v>0</v>
      </c>
      <c r="W93" s="557">
        <v>0</v>
      </c>
      <c r="X93" s="898">
        <f>W93/L93</f>
        <v>0</v>
      </c>
      <c r="Y93" s="556">
        <f t="shared" si="51"/>
        <v>1</v>
      </c>
      <c r="Z93" s="292">
        <f>'3A'!AV168</f>
        <v>1</v>
      </c>
      <c r="AA93" s="293">
        <f t="shared" si="39"/>
        <v>1</v>
      </c>
      <c r="AB93" s="293">
        <f t="shared" si="47"/>
        <v>0.5</v>
      </c>
      <c r="AC93" s="1256" t="s">
        <v>1479</v>
      </c>
      <c r="AD93" s="292"/>
      <c r="AE93" s="292"/>
      <c r="AF93" s="293">
        <f t="shared" si="40"/>
        <v>0</v>
      </c>
      <c r="AG93" s="293"/>
      <c r="AH93" s="292"/>
      <c r="AI93" s="292"/>
      <c r="AJ93" s="293">
        <f t="shared" si="41"/>
        <v>0</v>
      </c>
      <c r="AK93" s="293"/>
      <c r="AL93" s="292"/>
      <c r="AM93" s="292"/>
      <c r="AN93" s="293">
        <f>AM93/M93</f>
        <v>0</v>
      </c>
      <c r="AO93" s="293"/>
      <c r="AP93" s="292"/>
      <c r="AQ93" s="292"/>
      <c r="AR93" s="293">
        <f t="shared" si="42"/>
        <v>0</v>
      </c>
      <c r="AS93" s="293"/>
      <c r="AT93" s="292"/>
      <c r="AU93" s="292"/>
      <c r="AV93" s="293">
        <f t="shared" si="43"/>
        <v>0</v>
      </c>
      <c r="AW93" s="292"/>
      <c r="AX93" s="1402"/>
      <c r="AY93" s="1400"/>
      <c r="AZ93" s="1400"/>
      <c r="BA93" s="1395"/>
    </row>
    <row r="94" spans="1:53" s="322" customFormat="1" ht="54" customHeight="1" x14ac:dyDescent="0.2">
      <c r="A94" s="1398"/>
      <c r="B94" s="1390"/>
      <c r="C94" s="1391"/>
      <c r="D94" s="744" t="s">
        <v>236</v>
      </c>
      <c r="E94" s="745" t="s">
        <v>176</v>
      </c>
      <c r="F94" s="755" t="s">
        <v>1070</v>
      </c>
      <c r="G94" s="756" t="s">
        <v>1036</v>
      </c>
      <c r="H94" s="756" t="s">
        <v>1223</v>
      </c>
      <c r="I94" s="758" t="s">
        <v>224</v>
      </c>
      <c r="J94" s="755" t="s">
        <v>452</v>
      </c>
      <c r="K94" s="1270" t="s">
        <v>343</v>
      </c>
      <c r="L94" s="557">
        <v>0</v>
      </c>
      <c r="M94" s="557">
        <v>1</v>
      </c>
      <c r="N94" s="557">
        <v>0</v>
      </c>
      <c r="O94" s="557">
        <v>0</v>
      </c>
      <c r="P94" s="557">
        <v>0</v>
      </c>
      <c r="Q94" s="557">
        <v>0</v>
      </c>
      <c r="R94" s="557">
        <v>0</v>
      </c>
      <c r="S94" s="557">
        <v>0</v>
      </c>
      <c r="T94" s="898" t="e">
        <f t="shared" si="49"/>
        <v>#DIV/0!</v>
      </c>
      <c r="U94" s="899" t="s">
        <v>288</v>
      </c>
      <c r="V94" s="557">
        <v>0</v>
      </c>
      <c r="W94" s="557">
        <v>0</v>
      </c>
      <c r="X94" s="898">
        <v>0</v>
      </c>
      <c r="Y94" s="556">
        <f t="shared" si="51"/>
        <v>0</v>
      </c>
      <c r="Z94" s="292">
        <f>'3A'!AU169</f>
        <v>0</v>
      </c>
      <c r="AA94" s="293" t="e">
        <f t="shared" ref="AA94:AA111" si="59">Z94/L94</f>
        <v>#DIV/0!</v>
      </c>
      <c r="AB94" s="293">
        <f t="shared" si="47"/>
        <v>0</v>
      </c>
      <c r="AC94" s="1273" t="s">
        <v>1498</v>
      </c>
      <c r="AD94" s="292"/>
      <c r="AE94" s="292"/>
      <c r="AF94" s="293">
        <f t="shared" ref="AF94:AF112" si="60">AE94/M94</f>
        <v>0</v>
      </c>
      <c r="AG94" s="293"/>
      <c r="AH94" s="292"/>
      <c r="AI94" s="292"/>
      <c r="AJ94" s="293">
        <f t="shared" ref="AJ94:AJ112" si="61">AI94/M94</f>
        <v>0</v>
      </c>
      <c r="AK94" s="293"/>
      <c r="AL94" s="292"/>
      <c r="AM94" s="292"/>
      <c r="AN94" s="293">
        <f>AM94/M94</f>
        <v>0</v>
      </c>
      <c r="AO94" s="293"/>
      <c r="AP94" s="292"/>
      <c r="AQ94" s="292"/>
      <c r="AR94" s="293">
        <f t="shared" ref="AR94:AR112" si="62">AQ94/M94</f>
        <v>0</v>
      </c>
      <c r="AS94" s="293"/>
      <c r="AT94" s="292"/>
      <c r="AU94" s="292"/>
      <c r="AV94" s="293">
        <f t="shared" ref="AV94:AV112" si="63">AU94/M94</f>
        <v>0</v>
      </c>
      <c r="AW94" s="292"/>
      <c r="AX94" s="1402"/>
      <c r="AY94" s="1400"/>
      <c r="AZ94" s="1400"/>
      <c r="BA94" s="1395"/>
    </row>
    <row r="95" spans="1:53" s="322" customFormat="1" ht="41.45" customHeight="1" x14ac:dyDescent="0.2">
      <c r="A95" s="1398"/>
      <c r="B95" s="1390"/>
      <c r="C95" s="1391"/>
      <c r="D95" s="748" t="s">
        <v>236</v>
      </c>
      <c r="E95" s="743" t="s">
        <v>177</v>
      </c>
      <c r="F95" s="285" t="s">
        <v>1070</v>
      </c>
      <c r="G95" s="461" t="s">
        <v>1033</v>
      </c>
      <c r="H95" s="461"/>
      <c r="I95" s="306" t="s">
        <v>61</v>
      </c>
      <c r="J95" s="285" t="s">
        <v>464</v>
      </c>
      <c r="K95" s="1269" t="s">
        <v>343</v>
      </c>
      <c r="L95" s="556">
        <v>30000</v>
      </c>
      <c r="M95" s="556">
        <v>100000</v>
      </c>
      <c r="N95" s="556">
        <v>0</v>
      </c>
      <c r="O95" s="287">
        <v>0</v>
      </c>
      <c r="P95" s="556">
        <v>0</v>
      </c>
      <c r="Q95" s="287">
        <v>0</v>
      </c>
      <c r="R95" s="556">
        <v>0</v>
      </c>
      <c r="S95" s="287">
        <v>0</v>
      </c>
      <c r="T95" s="312">
        <f t="shared" si="49"/>
        <v>0</v>
      </c>
      <c r="U95" s="313" t="s">
        <v>288</v>
      </c>
      <c r="V95" s="299">
        <v>0</v>
      </c>
      <c r="W95" s="299">
        <f>V95+S95</f>
        <v>0</v>
      </c>
      <c r="X95" s="300">
        <f t="shared" ref="X95:X112" si="64">W95/L95</f>
        <v>0</v>
      </c>
      <c r="Y95" s="556">
        <f t="shared" si="51"/>
        <v>37550</v>
      </c>
      <c r="Z95" s="287">
        <f>'3A'!AV174</f>
        <v>37550</v>
      </c>
      <c r="AA95" s="288">
        <f t="shared" si="59"/>
        <v>1.2516666666666667</v>
      </c>
      <c r="AB95" s="288">
        <f t="shared" si="47"/>
        <v>0.3755</v>
      </c>
      <c r="AC95" s="952"/>
      <c r="AD95" s="287"/>
      <c r="AE95" s="287"/>
      <c r="AF95" s="288">
        <f t="shared" si="60"/>
        <v>0</v>
      </c>
      <c r="AG95" s="288"/>
      <c r="AH95" s="287"/>
      <c r="AI95" s="287"/>
      <c r="AJ95" s="288">
        <f t="shared" si="61"/>
        <v>0</v>
      </c>
      <c r="AK95" s="288"/>
      <c r="AL95" s="287"/>
      <c r="AM95" s="287"/>
      <c r="AN95" s="300">
        <f t="shared" ref="AN95:AN102" si="65">SUM(AN96:AN97)</f>
        <v>0</v>
      </c>
      <c r="AO95" s="288"/>
      <c r="AP95" s="287"/>
      <c r="AQ95" s="287"/>
      <c r="AR95" s="288">
        <f t="shared" si="62"/>
        <v>0</v>
      </c>
      <c r="AS95" s="288"/>
      <c r="AT95" s="287"/>
      <c r="AU95" s="287"/>
      <c r="AV95" s="288">
        <f t="shared" si="63"/>
        <v>0</v>
      </c>
      <c r="AW95" s="287"/>
      <c r="AX95" s="1402"/>
      <c r="AY95" s="1400"/>
      <c r="AZ95" s="1400"/>
      <c r="BA95" s="1395"/>
    </row>
    <row r="96" spans="1:53" s="322" customFormat="1" ht="69.599999999999994" customHeight="1" x14ac:dyDescent="0.2">
      <c r="A96" s="1398"/>
      <c r="B96" s="1390"/>
      <c r="C96" s="1391"/>
      <c r="D96" s="748" t="s">
        <v>236</v>
      </c>
      <c r="E96" s="747" t="s">
        <v>175</v>
      </c>
      <c r="F96" s="285" t="s">
        <v>1070</v>
      </c>
      <c r="G96" s="314" t="s">
        <v>1039</v>
      </c>
      <c r="H96" s="314"/>
      <c r="I96" s="306" t="s">
        <v>63</v>
      </c>
      <c r="J96" s="286" t="s">
        <v>1117</v>
      </c>
      <c r="K96" s="1269" t="s">
        <v>343</v>
      </c>
      <c r="L96" s="556">
        <v>400</v>
      </c>
      <c r="M96" s="556">
        <v>2000</v>
      </c>
      <c r="N96" s="753">
        <v>0</v>
      </c>
      <c r="O96" s="301">
        <v>0</v>
      </c>
      <c r="P96" s="753">
        <v>0</v>
      </c>
      <c r="Q96" s="299">
        <v>0</v>
      </c>
      <c r="R96" s="556">
        <v>16</v>
      </c>
      <c r="S96" s="301">
        <v>16</v>
      </c>
      <c r="T96" s="312">
        <f t="shared" si="49"/>
        <v>0.04</v>
      </c>
      <c r="U96" s="338" t="s">
        <v>287</v>
      </c>
      <c r="V96" s="299">
        <f>W96-S96</f>
        <v>492</v>
      </c>
      <c r="W96" s="299">
        <v>508</v>
      </c>
      <c r="X96" s="300">
        <f t="shared" si="64"/>
        <v>1.27</v>
      </c>
      <c r="Y96" s="556">
        <f t="shared" si="51"/>
        <v>440</v>
      </c>
      <c r="Z96" s="287">
        <f>'3A'!AU172</f>
        <v>948</v>
      </c>
      <c r="AA96" s="288">
        <f t="shared" si="59"/>
        <v>2.37</v>
      </c>
      <c r="AB96" s="288">
        <f t="shared" si="47"/>
        <v>0.47399999999999998</v>
      </c>
      <c r="AC96" s="952"/>
      <c r="AD96" s="301"/>
      <c r="AE96" s="301"/>
      <c r="AF96" s="288">
        <f t="shared" si="60"/>
        <v>0</v>
      </c>
      <c r="AG96" s="288"/>
      <c r="AH96" s="301"/>
      <c r="AI96" s="301"/>
      <c r="AJ96" s="288">
        <f t="shared" si="61"/>
        <v>0</v>
      </c>
      <c r="AK96" s="288"/>
      <c r="AL96" s="301"/>
      <c r="AM96" s="301"/>
      <c r="AN96" s="300">
        <f t="shared" si="65"/>
        <v>0</v>
      </c>
      <c r="AO96" s="302"/>
      <c r="AP96" s="301"/>
      <c r="AQ96" s="301"/>
      <c r="AR96" s="288">
        <f t="shared" si="62"/>
        <v>0</v>
      </c>
      <c r="AS96" s="302"/>
      <c r="AT96" s="301"/>
      <c r="AU96" s="301"/>
      <c r="AV96" s="288">
        <f t="shared" si="63"/>
        <v>0</v>
      </c>
      <c r="AW96" s="301"/>
      <c r="AX96" s="1393"/>
      <c r="AY96" s="1401"/>
      <c r="AZ96" s="1401"/>
      <c r="BA96" s="1386"/>
    </row>
    <row r="97" spans="1:53" ht="17.25" customHeight="1" x14ac:dyDescent="0.2">
      <c r="A97" s="1389">
        <v>10</v>
      </c>
      <c r="B97" s="1390" t="s">
        <v>889</v>
      </c>
      <c r="C97" s="1391" t="s">
        <v>232</v>
      </c>
      <c r="D97" s="748" t="s">
        <v>234</v>
      </c>
      <c r="E97" s="747" t="s">
        <v>483</v>
      </c>
      <c r="F97" s="285" t="s">
        <v>1065</v>
      </c>
      <c r="G97" s="314" t="s">
        <v>1123</v>
      </c>
      <c r="H97" s="314"/>
      <c r="I97" s="286" t="s">
        <v>1066</v>
      </c>
      <c r="J97" s="286" t="s">
        <v>370</v>
      </c>
      <c r="K97" s="1269" t="s">
        <v>343</v>
      </c>
      <c r="L97" s="556">
        <v>301454486</v>
      </c>
      <c r="M97" s="556">
        <v>577377186</v>
      </c>
      <c r="N97" s="753">
        <v>0</v>
      </c>
      <c r="O97" s="301">
        <v>0</v>
      </c>
      <c r="P97" s="556">
        <v>12004919.779999999</v>
      </c>
      <c r="Q97" s="299">
        <f>P97</f>
        <v>12004919.779999999</v>
      </c>
      <c r="R97" s="556">
        <f t="shared" ref="R97:R102" si="66">S97-Q97</f>
        <v>106432144.08</v>
      </c>
      <c r="S97" s="301">
        <v>118437063.86</v>
      </c>
      <c r="T97" s="312">
        <f t="shared" si="49"/>
        <v>0.39288539185978477</v>
      </c>
      <c r="U97" s="338"/>
      <c r="V97" s="299">
        <f t="shared" ref="V97:V102" si="67">W97-S97</f>
        <v>85604257.059999987</v>
      </c>
      <c r="W97" s="299">
        <v>204041320.91999999</v>
      </c>
      <c r="X97" s="300">
        <f t="shared" si="64"/>
        <v>0.6768561437828462</v>
      </c>
      <c r="Y97" s="556">
        <f t="shared" si="51"/>
        <v>100156788.38000003</v>
      </c>
      <c r="Z97" s="336">
        <v>304198109.30000001</v>
      </c>
      <c r="AA97" s="288">
        <f t="shared" si="59"/>
        <v>1.0091012853595418</v>
      </c>
      <c r="AB97" s="288">
        <f t="shared" si="47"/>
        <v>0.52686201789067577</v>
      </c>
      <c r="AC97" s="952"/>
      <c r="AD97" s="301"/>
      <c r="AE97" s="301"/>
      <c r="AF97" s="288">
        <f t="shared" si="60"/>
        <v>0</v>
      </c>
      <c r="AG97" s="288"/>
      <c r="AH97" s="301"/>
      <c r="AI97" s="301"/>
      <c r="AJ97" s="288">
        <f t="shared" si="61"/>
        <v>0</v>
      </c>
      <c r="AK97" s="288"/>
      <c r="AL97" s="301"/>
      <c r="AM97" s="301"/>
      <c r="AN97" s="300">
        <f t="shared" si="65"/>
        <v>0</v>
      </c>
      <c r="AO97" s="302"/>
      <c r="AP97" s="301"/>
      <c r="AQ97" s="301"/>
      <c r="AR97" s="288">
        <f t="shared" si="62"/>
        <v>0</v>
      </c>
      <c r="AS97" s="302"/>
      <c r="AT97" s="301"/>
      <c r="AU97" s="301"/>
      <c r="AV97" s="288">
        <f t="shared" si="63"/>
        <v>0</v>
      </c>
      <c r="AW97" s="301"/>
      <c r="AX97" s="1392">
        <v>29325143</v>
      </c>
      <c r="AY97" s="1396" t="s">
        <v>1067</v>
      </c>
      <c r="AZ97" s="1383" t="s">
        <v>1087</v>
      </c>
      <c r="BA97" s="1385" t="s">
        <v>1069</v>
      </c>
    </row>
    <row r="98" spans="1:53" ht="41.45" customHeight="1" x14ac:dyDescent="0.2">
      <c r="A98" s="1389"/>
      <c r="B98" s="1390"/>
      <c r="C98" s="1391"/>
      <c r="D98" s="748" t="s">
        <v>234</v>
      </c>
      <c r="E98" s="743" t="s">
        <v>178</v>
      </c>
      <c r="F98" s="285" t="s">
        <v>1070</v>
      </c>
      <c r="G98" s="314" t="s">
        <v>1124</v>
      </c>
      <c r="H98" s="314"/>
      <c r="I98" s="462" t="s">
        <v>225</v>
      </c>
      <c r="J98" s="285" t="s">
        <v>478</v>
      </c>
      <c r="K98" s="1269" t="s">
        <v>343</v>
      </c>
      <c r="L98" s="556">
        <v>75</v>
      </c>
      <c r="M98" s="556">
        <v>105</v>
      </c>
      <c r="N98" s="556">
        <v>0</v>
      </c>
      <c r="O98" s="287">
        <v>0</v>
      </c>
      <c r="P98" s="556">
        <f>Q98-O98</f>
        <v>24.24</v>
      </c>
      <c r="Q98" s="588">
        <f>'3A'!AA176</f>
        <v>24.24</v>
      </c>
      <c r="R98" s="556">
        <f t="shared" si="66"/>
        <v>76.760000000000005</v>
      </c>
      <c r="S98" s="336">
        <f>'3A'!AE176</f>
        <v>101</v>
      </c>
      <c r="T98" s="312">
        <f t="shared" si="49"/>
        <v>1.3466666666666667</v>
      </c>
      <c r="U98" s="313" t="s">
        <v>313</v>
      </c>
      <c r="V98" s="588">
        <f t="shared" si="67"/>
        <v>73</v>
      </c>
      <c r="W98" s="587">
        <v>174</v>
      </c>
      <c r="X98" s="300">
        <f t="shared" si="64"/>
        <v>2.3199999999999998</v>
      </c>
      <c r="Y98" s="556">
        <f t="shared" si="51"/>
        <v>6.5800000000000125</v>
      </c>
      <c r="Z98" s="336">
        <f>'3A'!AU176</f>
        <v>180.58</v>
      </c>
      <c r="AA98" s="288">
        <f t="shared" si="59"/>
        <v>2.4077333333333333</v>
      </c>
      <c r="AB98" s="288">
        <f t="shared" si="47"/>
        <v>1.7198095238095239</v>
      </c>
      <c r="AC98" s="952"/>
      <c r="AD98" s="287"/>
      <c r="AE98" s="287"/>
      <c r="AF98" s="288">
        <f t="shared" si="60"/>
        <v>0</v>
      </c>
      <c r="AG98" s="288"/>
      <c r="AH98" s="287"/>
      <c r="AI98" s="287"/>
      <c r="AJ98" s="288">
        <f t="shared" si="61"/>
        <v>0</v>
      </c>
      <c r="AK98" s="288"/>
      <c r="AL98" s="287"/>
      <c r="AM98" s="287"/>
      <c r="AN98" s="300">
        <f t="shared" si="65"/>
        <v>0</v>
      </c>
      <c r="AO98" s="288"/>
      <c r="AP98" s="287"/>
      <c r="AQ98" s="287"/>
      <c r="AR98" s="288">
        <f t="shared" si="62"/>
        <v>0</v>
      </c>
      <c r="AS98" s="288"/>
      <c r="AT98" s="287"/>
      <c r="AU98" s="287"/>
      <c r="AV98" s="288">
        <f t="shared" si="63"/>
        <v>0</v>
      </c>
      <c r="AW98" s="287"/>
      <c r="AX98" s="1402"/>
      <c r="AY98" s="1396"/>
      <c r="AZ98" s="1397"/>
      <c r="BA98" s="1395"/>
    </row>
    <row r="99" spans="1:53" ht="69" customHeight="1" x14ac:dyDescent="0.2">
      <c r="A99" s="1389"/>
      <c r="B99" s="1390"/>
      <c r="C99" s="1391"/>
      <c r="D99" s="748" t="s">
        <v>234</v>
      </c>
      <c r="E99" s="743" t="s">
        <v>183</v>
      </c>
      <c r="F99" s="285" t="s">
        <v>1070</v>
      </c>
      <c r="G99" s="314" t="s">
        <v>897</v>
      </c>
      <c r="H99" s="314"/>
      <c r="I99" s="462" t="s">
        <v>227</v>
      </c>
      <c r="J99" s="285" t="s">
        <v>478</v>
      </c>
      <c r="K99" s="1269" t="s">
        <v>343</v>
      </c>
      <c r="L99" s="556">
        <v>50</v>
      </c>
      <c r="M99" s="556">
        <v>110</v>
      </c>
      <c r="N99" s="556">
        <v>0</v>
      </c>
      <c r="O99" s="287">
        <v>0</v>
      </c>
      <c r="P99" s="556">
        <f>Q99-O99</f>
        <v>0</v>
      </c>
      <c r="Q99" s="587">
        <f>'3A'!AA181</f>
        <v>0</v>
      </c>
      <c r="R99" s="757">
        <f t="shared" si="66"/>
        <v>90.5</v>
      </c>
      <c r="S99" s="335">
        <f>'3A'!AE181</f>
        <v>90.5</v>
      </c>
      <c r="T99" s="312">
        <f t="shared" si="49"/>
        <v>1.81</v>
      </c>
      <c r="U99" s="313" t="s">
        <v>314</v>
      </c>
      <c r="V99" s="587">
        <f t="shared" si="67"/>
        <v>30.900000000000006</v>
      </c>
      <c r="W99" s="587">
        <f>'3A'!AL181</f>
        <v>121.4</v>
      </c>
      <c r="X99" s="300">
        <f t="shared" si="64"/>
        <v>2.4279999999999999</v>
      </c>
      <c r="Y99" s="859">
        <f t="shared" si="51"/>
        <v>12.289999999999992</v>
      </c>
      <c r="Z99" s="336">
        <f>'3A'!AV181</f>
        <v>133.69</v>
      </c>
      <c r="AA99" s="288">
        <f t="shared" si="59"/>
        <v>2.6738</v>
      </c>
      <c r="AB99" s="288">
        <f t="shared" si="47"/>
        <v>1.2153636363636364</v>
      </c>
      <c r="AC99" s="954"/>
      <c r="AD99" s="287"/>
      <c r="AE99" s="287"/>
      <c r="AF99" s="288">
        <f t="shared" si="60"/>
        <v>0</v>
      </c>
      <c r="AG99" s="288"/>
      <c r="AH99" s="287"/>
      <c r="AI99" s="287"/>
      <c r="AJ99" s="288">
        <f t="shared" si="61"/>
        <v>0</v>
      </c>
      <c r="AK99" s="288"/>
      <c r="AL99" s="287"/>
      <c r="AM99" s="287"/>
      <c r="AN99" s="300">
        <f t="shared" si="65"/>
        <v>0</v>
      </c>
      <c r="AO99" s="288"/>
      <c r="AP99" s="287"/>
      <c r="AQ99" s="287"/>
      <c r="AR99" s="288">
        <f t="shared" si="62"/>
        <v>0</v>
      </c>
      <c r="AS99" s="288"/>
      <c r="AT99" s="287"/>
      <c r="AU99" s="287"/>
      <c r="AV99" s="288">
        <f t="shared" si="63"/>
        <v>0</v>
      </c>
      <c r="AW99" s="287"/>
      <c r="AX99" s="1393"/>
      <c r="AY99" s="1396"/>
      <c r="AZ99" s="1384"/>
      <c r="BA99" s="1386"/>
    </row>
    <row r="100" spans="1:53" ht="16.149999999999999" customHeight="1" x14ac:dyDescent="0.2">
      <c r="A100" s="1389">
        <v>11</v>
      </c>
      <c r="B100" s="1390" t="s">
        <v>907</v>
      </c>
      <c r="C100" s="1391" t="s">
        <v>231</v>
      </c>
      <c r="D100" s="748" t="s">
        <v>234</v>
      </c>
      <c r="E100" s="747" t="s">
        <v>735</v>
      </c>
      <c r="F100" s="285" t="s">
        <v>1065</v>
      </c>
      <c r="G100" s="314" t="s">
        <v>1123</v>
      </c>
      <c r="H100" s="314"/>
      <c r="I100" s="286" t="s">
        <v>1066</v>
      </c>
      <c r="J100" s="286" t="s">
        <v>370</v>
      </c>
      <c r="K100" s="1269" t="s">
        <v>343</v>
      </c>
      <c r="L100" s="556">
        <v>57402996</v>
      </c>
      <c r="M100" s="556">
        <v>99336443</v>
      </c>
      <c r="N100" s="753">
        <v>0</v>
      </c>
      <c r="O100" s="301">
        <v>0</v>
      </c>
      <c r="P100" s="556">
        <v>3402364.94</v>
      </c>
      <c r="Q100" s="299">
        <f>P100</f>
        <v>3402364.94</v>
      </c>
      <c r="R100" s="556">
        <f t="shared" si="66"/>
        <v>17906092.539999999</v>
      </c>
      <c r="S100" s="301">
        <v>21308457.48</v>
      </c>
      <c r="T100" s="312">
        <f t="shared" si="49"/>
        <v>0.37120810697755219</v>
      </c>
      <c r="U100" s="338"/>
      <c r="V100" s="299">
        <f t="shared" si="67"/>
        <v>22755955.669999998</v>
      </c>
      <c r="W100" s="299">
        <v>44064413.149999999</v>
      </c>
      <c r="X100" s="300">
        <f t="shared" si="64"/>
        <v>0.76763263628260792</v>
      </c>
      <c r="Y100" s="556">
        <f t="shared" si="51"/>
        <v>14869786.57</v>
      </c>
      <c r="Z100" s="336">
        <v>58934199.719999999</v>
      </c>
      <c r="AA100" s="288">
        <f t="shared" si="59"/>
        <v>1.0266746307109127</v>
      </c>
      <c r="AB100" s="288">
        <f t="shared" si="47"/>
        <v>0.59327873980750445</v>
      </c>
      <c r="AC100" s="952"/>
      <c r="AD100" s="301"/>
      <c r="AE100" s="301"/>
      <c r="AF100" s="288">
        <f t="shared" si="60"/>
        <v>0</v>
      </c>
      <c r="AG100" s="288"/>
      <c r="AH100" s="301"/>
      <c r="AI100" s="301"/>
      <c r="AJ100" s="288">
        <f t="shared" si="61"/>
        <v>0</v>
      </c>
      <c r="AK100" s="288"/>
      <c r="AL100" s="301"/>
      <c r="AM100" s="301"/>
      <c r="AN100" s="300">
        <f t="shared" si="65"/>
        <v>0</v>
      </c>
      <c r="AO100" s="302"/>
      <c r="AP100" s="301"/>
      <c r="AQ100" s="301"/>
      <c r="AR100" s="288">
        <f t="shared" si="62"/>
        <v>0</v>
      </c>
      <c r="AS100" s="302"/>
      <c r="AT100" s="301"/>
      <c r="AU100" s="301"/>
      <c r="AV100" s="288">
        <f t="shared" si="63"/>
        <v>0</v>
      </c>
      <c r="AW100" s="301"/>
      <c r="AX100" s="1392">
        <v>5260706</v>
      </c>
      <c r="AY100" s="1383" t="s">
        <v>1076</v>
      </c>
      <c r="AZ100" s="1383" t="s">
        <v>1118</v>
      </c>
      <c r="BA100" s="1385" t="s">
        <v>1069</v>
      </c>
    </row>
    <row r="101" spans="1:53" ht="43.9" customHeight="1" x14ac:dyDescent="0.2">
      <c r="A101" s="1389"/>
      <c r="B101" s="1390"/>
      <c r="C101" s="1391"/>
      <c r="D101" s="748" t="s">
        <v>234</v>
      </c>
      <c r="E101" s="743" t="s">
        <v>186</v>
      </c>
      <c r="F101" s="285" t="s">
        <v>1070</v>
      </c>
      <c r="G101" s="314" t="s">
        <v>651</v>
      </c>
      <c r="H101" s="314"/>
      <c r="I101" s="306" t="s">
        <v>650</v>
      </c>
      <c r="J101" s="285" t="s">
        <v>478</v>
      </c>
      <c r="K101" s="1269" t="s">
        <v>343</v>
      </c>
      <c r="L101" s="556">
        <v>2000</v>
      </c>
      <c r="M101" s="556">
        <v>3490</v>
      </c>
      <c r="N101" s="556">
        <v>0</v>
      </c>
      <c r="O101" s="287">
        <v>0</v>
      </c>
      <c r="P101" s="556">
        <f>Q101-O101</f>
        <v>0</v>
      </c>
      <c r="Q101" s="299">
        <f>'3A'!AB184</f>
        <v>0</v>
      </c>
      <c r="R101" s="556">
        <f t="shared" si="66"/>
        <v>1511</v>
      </c>
      <c r="S101" s="287">
        <f>'3A'!AE184</f>
        <v>1511</v>
      </c>
      <c r="T101" s="312">
        <f t="shared" si="49"/>
        <v>0.75549999999999995</v>
      </c>
      <c r="U101" s="313" t="s">
        <v>315</v>
      </c>
      <c r="V101" s="588">
        <f t="shared" si="67"/>
        <v>756</v>
      </c>
      <c r="W101" s="299">
        <f>'3A'!AK184</f>
        <v>2267</v>
      </c>
      <c r="X101" s="300">
        <f t="shared" si="64"/>
        <v>1.1335</v>
      </c>
      <c r="Y101" s="556">
        <f t="shared" si="51"/>
        <v>781</v>
      </c>
      <c r="Z101" s="287">
        <f>'3A'!AU184</f>
        <v>3048</v>
      </c>
      <c r="AA101" s="288">
        <f t="shared" si="59"/>
        <v>1.524</v>
      </c>
      <c r="AB101" s="288">
        <f t="shared" si="47"/>
        <v>0.87335243553008601</v>
      </c>
      <c r="AC101" s="952"/>
      <c r="AD101" s="287"/>
      <c r="AE101" s="287"/>
      <c r="AF101" s="288">
        <f t="shared" si="60"/>
        <v>0</v>
      </c>
      <c r="AG101" s="288"/>
      <c r="AH101" s="287"/>
      <c r="AI101" s="287"/>
      <c r="AJ101" s="288">
        <f t="shared" si="61"/>
        <v>0</v>
      </c>
      <c r="AK101" s="288"/>
      <c r="AL101" s="287"/>
      <c r="AM101" s="287"/>
      <c r="AN101" s="300">
        <f t="shared" si="65"/>
        <v>0</v>
      </c>
      <c r="AO101" s="288"/>
      <c r="AP101" s="287"/>
      <c r="AQ101" s="287"/>
      <c r="AR101" s="288">
        <f t="shared" si="62"/>
        <v>0</v>
      </c>
      <c r="AS101" s="288"/>
      <c r="AT101" s="287"/>
      <c r="AU101" s="287"/>
      <c r="AV101" s="288">
        <f t="shared" si="63"/>
        <v>0</v>
      </c>
      <c r="AW101" s="287"/>
      <c r="AX101" s="1393"/>
      <c r="AY101" s="1384"/>
      <c r="AZ101" s="1384"/>
      <c r="BA101" s="1386"/>
    </row>
    <row r="102" spans="1:53" ht="27.75" customHeight="1" x14ac:dyDescent="0.2">
      <c r="A102" s="1403">
        <v>12</v>
      </c>
      <c r="B102" s="1380" t="s">
        <v>1119</v>
      </c>
      <c r="C102" s="1387" t="s">
        <v>2</v>
      </c>
      <c r="D102" s="742" t="s">
        <v>1120</v>
      </c>
      <c r="E102" s="747" t="s">
        <v>715</v>
      </c>
      <c r="F102" s="773" t="s">
        <v>1065</v>
      </c>
      <c r="G102" s="314" t="s">
        <v>1125</v>
      </c>
      <c r="H102" s="314"/>
      <c r="I102" s="286" t="s">
        <v>1066</v>
      </c>
      <c r="J102" s="773" t="s">
        <v>370</v>
      </c>
      <c r="K102" s="1269" t="s">
        <v>343</v>
      </c>
      <c r="L102" s="556">
        <v>10900168</v>
      </c>
      <c r="M102" s="556">
        <v>35187740</v>
      </c>
      <c r="N102" s="753">
        <v>0</v>
      </c>
      <c r="O102" s="301">
        <v>0</v>
      </c>
      <c r="P102" s="753">
        <v>62075.58</v>
      </c>
      <c r="Q102" s="287">
        <f>P102</f>
        <v>62075.58</v>
      </c>
      <c r="R102" s="556">
        <f t="shared" si="66"/>
        <v>2626246.25</v>
      </c>
      <c r="S102" s="301">
        <v>2688321.83</v>
      </c>
      <c r="T102" s="312">
        <f t="shared" si="49"/>
        <v>0.24663122898656242</v>
      </c>
      <c r="U102" s="338"/>
      <c r="V102" s="299">
        <f t="shared" si="67"/>
        <v>4431602.13</v>
      </c>
      <c r="W102" s="299">
        <v>7119923.96</v>
      </c>
      <c r="X102" s="300">
        <f t="shared" si="64"/>
        <v>0.65319396545080777</v>
      </c>
      <c r="Y102" s="556">
        <f t="shared" ref="S102:AU103" si="68">SUM(Y103:Y105)</f>
        <v>4030</v>
      </c>
      <c r="Z102" s="336">
        <v>11813501.67</v>
      </c>
      <c r="AA102" s="288">
        <f t="shared" si="59"/>
        <v>1.0837907883621609</v>
      </c>
      <c r="AB102" s="288">
        <f t="shared" si="47"/>
        <v>0.33572777535584836</v>
      </c>
      <c r="AC102" s="952"/>
      <c r="AD102" s="301"/>
      <c r="AE102" s="301"/>
      <c r="AF102" s="288">
        <f t="shared" si="60"/>
        <v>0</v>
      </c>
      <c r="AG102" s="288"/>
      <c r="AH102" s="301"/>
      <c r="AI102" s="301"/>
      <c r="AJ102" s="288">
        <f t="shared" si="61"/>
        <v>0</v>
      </c>
      <c r="AK102" s="288"/>
      <c r="AL102" s="301"/>
      <c r="AM102" s="301"/>
      <c r="AN102" s="300">
        <f t="shared" si="65"/>
        <v>0</v>
      </c>
      <c r="AO102" s="302"/>
      <c r="AP102" s="301"/>
      <c r="AQ102" s="301"/>
      <c r="AR102" s="288">
        <f t="shared" si="62"/>
        <v>0</v>
      </c>
      <c r="AS102" s="302"/>
      <c r="AT102" s="301"/>
      <c r="AU102" s="301"/>
      <c r="AV102" s="288">
        <f t="shared" si="63"/>
        <v>0</v>
      </c>
      <c r="AW102" s="301"/>
      <c r="AX102" s="1394">
        <v>1788447</v>
      </c>
      <c r="AY102" s="1378" t="s">
        <v>1067</v>
      </c>
      <c r="AZ102" s="1378" t="s">
        <v>1079</v>
      </c>
      <c r="BA102" s="1388" t="s">
        <v>1069</v>
      </c>
    </row>
    <row r="103" spans="1:53" ht="56.45" customHeight="1" x14ac:dyDescent="0.2">
      <c r="A103" s="1404"/>
      <c r="B103" s="1381"/>
      <c r="C103" s="1387"/>
      <c r="D103" s="742" t="s">
        <v>236</v>
      </c>
      <c r="E103" s="743" t="s">
        <v>715</v>
      </c>
      <c r="F103" s="773" t="s">
        <v>1070</v>
      </c>
      <c r="G103" s="314" t="s">
        <v>929</v>
      </c>
      <c r="H103" s="314"/>
      <c r="I103" s="773" t="s">
        <v>1139</v>
      </c>
      <c r="J103" s="773" t="s">
        <v>930</v>
      </c>
      <c r="K103" s="1269" t="s">
        <v>343</v>
      </c>
      <c r="L103" s="556">
        <v>9330</v>
      </c>
      <c r="M103" s="556">
        <v>17484</v>
      </c>
      <c r="N103" s="556">
        <v>0</v>
      </c>
      <c r="O103" s="287">
        <v>0</v>
      </c>
      <c r="P103" s="556">
        <v>0</v>
      </c>
      <c r="Q103" s="287">
        <v>0</v>
      </c>
      <c r="R103" s="556">
        <v>4710</v>
      </c>
      <c r="S103" s="287">
        <f t="shared" si="68"/>
        <v>5455</v>
      </c>
      <c r="T103" s="312">
        <f t="shared" si="49"/>
        <v>0.58467309753483387</v>
      </c>
      <c r="U103" s="313"/>
      <c r="V103" s="299">
        <f t="shared" si="68"/>
        <v>4831</v>
      </c>
      <c r="W103" s="299">
        <f t="shared" si="68"/>
        <v>10286</v>
      </c>
      <c r="X103" s="300">
        <f t="shared" si="64"/>
        <v>1.102465166130761</v>
      </c>
      <c r="Y103" s="556">
        <f t="shared" si="68"/>
        <v>2107</v>
      </c>
      <c r="Z103" s="299">
        <f t="shared" si="68"/>
        <v>12393</v>
      </c>
      <c r="AA103" s="288">
        <f t="shared" si="59"/>
        <v>1.3282958199356913</v>
      </c>
      <c r="AB103" s="288">
        <f t="shared" si="47"/>
        <v>0.70881949210706929</v>
      </c>
      <c r="AC103" s="952"/>
      <c r="AD103" s="287">
        <f t="shared" si="68"/>
        <v>0</v>
      </c>
      <c r="AE103" s="287">
        <f t="shared" si="68"/>
        <v>0</v>
      </c>
      <c r="AF103" s="288">
        <f t="shared" si="60"/>
        <v>0</v>
      </c>
      <c r="AG103" s="288"/>
      <c r="AH103" s="287">
        <f t="shared" si="68"/>
        <v>0</v>
      </c>
      <c r="AI103" s="287">
        <f t="shared" si="68"/>
        <v>0</v>
      </c>
      <c r="AJ103" s="288">
        <f t="shared" si="61"/>
        <v>0</v>
      </c>
      <c r="AK103" s="288"/>
      <c r="AL103" s="287">
        <f t="shared" si="68"/>
        <v>0</v>
      </c>
      <c r="AM103" s="287">
        <f t="shared" si="68"/>
        <v>0</v>
      </c>
      <c r="AN103" s="300">
        <f>SUM(AN104:AN106)</f>
        <v>0</v>
      </c>
      <c r="AO103" s="288"/>
      <c r="AP103" s="287">
        <f t="shared" si="68"/>
        <v>0</v>
      </c>
      <c r="AQ103" s="287">
        <f t="shared" si="68"/>
        <v>0</v>
      </c>
      <c r="AR103" s="288">
        <f t="shared" si="62"/>
        <v>0</v>
      </c>
      <c r="AS103" s="288"/>
      <c r="AT103" s="287">
        <f t="shared" si="68"/>
        <v>0</v>
      </c>
      <c r="AU103" s="287">
        <f t="shared" si="68"/>
        <v>0</v>
      </c>
      <c r="AV103" s="288">
        <f t="shared" si="63"/>
        <v>0</v>
      </c>
      <c r="AW103" s="287"/>
      <c r="AX103" s="1394"/>
      <c r="AY103" s="1378"/>
      <c r="AZ103" s="1378"/>
      <c r="BA103" s="1388"/>
    </row>
    <row r="104" spans="1:53" ht="25.9" customHeight="1" x14ac:dyDescent="0.2">
      <c r="A104" s="1404"/>
      <c r="B104" s="1381"/>
      <c r="C104" s="1387"/>
      <c r="D104" s="744" t="s">
        <v>236</v>
      </c>
      <c r="E104" s="745" t="s">
        <v>188</v>
      </c>
      <c r="F104" s="755" t="s">
        <v>1070</v>
      </c>
      <c r="G104" s="756" t="s">
        <v>929</v>
      </c>
      <c r="H104" s="756" t="s">
        <v>1223</v>
      </c>
      <c r="I104" s="755" t="s">
        <v>1139</v>
      </c>
      <c r="J104" s="755" t="s">
        <v>930</v>
      </c>
      <c r="K104" s="1270" t="s">
        <v>343</v>
      </c>
      <c r="L104" s="557">
        <v>8906</v>
      </c>
      <c r="M104" s="557">
        <v>14748</v>
      </c>
      <c r="N104" s="557">
        <v>0</v>
      </c>
      <c r="O104" s="557">
        <v>0</v>
      </c>
      <c r="P104" s="557">
        <v>0</v>
      </c>
      <c r="Q104" s="557">
        <v>0</v>
      </c>
      <c r="R104" s="557">
        <v>4050</v>
      </c>
      <c r="S104" s="557">
        <v>4050</v>
      </c>
      <c r="T104" s="293">
        <f t="shared" si="49"/>
        <v>0.45474960700651246</v>
      </c>
      <c r="U104" s="294" t="s">
        <v>289</v>
      </c>
      <c r="V104" s="557">
        <v>4431</v>
      </c>
      <c r="W104" s="557">
        <f>V104+S104</f>
        <v>8481</v>
      </c>
      <c r="X104" s="898">
        <f t="shared" si="64"/>
        <v>0.9522793622277117</v>
      </c>
      <c r="Y104" s="557">
        <f>Z104-W104</f>
        <v>1582</v>
      </c>
      <c r="Z104" s="292">
        <f>'4B'!AL66</f>
        <v>10063</v>
      </c>
      <c r="AA104" s="293">
        <f t="shared" si="59"/>
        <v>1.1299124185942062</v>
      </c>
      <c r="AB104" s="293">
        <f t="shared" si="47"/>
        <v>0.68232980743151617</v>
      </c>
      <c r="AC104" s="872"/>
      <c r="AD104" s="292"/>
      <c r="AE104" s="292"/>
      <c r="AF104" s="293">
        <f t="shared" si="60"/>
        <v>0</v>
      </c>
      <c r="AG104" s="293"/>
      <c r="AH104" s="292"/>
      <c r="AI104" s="292"/>
      <c r="AJ104" s="293">
        <f t="shared" si="61"/>
        <v>0</v>
      </c>
      <c r="AK104" s="293"/>
      <c r="AL104" s="292"/>
      <c r="AM104" s="292"/>
      <c r="AN104" s="293">
        <f>AM104/M104</f>
        <v>0</v>
      </c>
      <c r="AO104" s="293"/>
      <c r="AP104" s="292"/>
      <c r="AQ104" s="292"/>
      <c r="AR104" s="293">
        <f t="shared" si="62"/>
        <v>0</v>
      </c>
      <c r="AS104" s="293"/>
      <c r="AT104" s="292"/>
      <c r="AU104" s="292"/>
      <c r="AV104" s="293">
        <f t="shared" si="63"/>
        <v>0</v>
      </c>
      <c r="AW104" s="292"/>
      <c r="AX104" s="1394"/>
      <c r="AY104" s="1378"/>
      <c r="AZ104" s="1378"/>
      <c r="BA104" s="1388"/>
    </row>
    <row r="105" spans="1:53" ht="25.9" customHeight="1" x14ac:dyDescent="0.2">
      <c r="A105" s="1404"/>
      <c r="B105" s="1381"/>
      <c r="C105" s="1387"/>
      <c r="D105" s="744" t="s">
        <v>236</v>
      </c>
      <c r="E105" s="745" t="s">
        <v>189</v>
      </c>
      <c r="F105" s="755" t="s">
        <v>1070</v>
      </c>
      <c r="G105" s="756" t="s">
        <v>929</v>
      </c>
      <c r="H105" s="756" t="s">
        <v>1223</v>
      </c>
      <c r="I105" s="755" t="s">
        <v>1139</v>
      </c>
      <c r="J105" s="755" t="s">
        <v>930</v>
      </c>
      <c r="K105" s="1270" t="s">
        <v>343</v>
      </c>
      <c r="L105" s="557">
        <v>1200</v>
      </c>
      <c r="M105" s="557">
        <v>2100</v>
      </c>
      <c r="N105" s="557">
        <v>0</v>
      </c>
      <c r="O105" s="557">
        <v>0</v>
      </c>
      <c r="P105" s="557">
        <v>0</v>
      </c>
      <c r="Q105" s="557">
        <v>0</v>
      </c>
      <c r="R105" s="557">
        <f>1044-301</f>
        <v>743</v>
      </c>
      <c r="S105" s="557">
        <f>R105</f>
        <v>743</v>
      </c>
      <c r="T105" s="293">
        <f t="shared" si="49"/>
        <v>0.61916666666666664</v>
      </c>
      <c r="U105" s="294"/>
      <c r="V105" s="557">
        <v>301</v>
      </c>
      <c r="W105" s="557">
        <f>V105+S105</f>
        <v>1044</v>
      </c>
      <c r="X105" s="898">
        <f t="shared" si="64"/>
        <v>0.87</v>
      </c>
      <c r="Y105" s="557">
        <f t="shared" ref="Y105:Y107" si="69">Z105-W105</f>
        <v>341</v>
      </c>
      <c r="Z105" s="292">
        <f>'4B'!AL67</f>
        <v>1385</v>
      </c>
      <c r="AA105" s="293">
        <f t="shared" si="59"/>
        <v>1.1541666666666666</v>
      </c>
      <c r="AB105" s="293">
        <f t="shared" si="47"/>
        <v>0.65952380952380951</v>
      </c>
      <c r="AC105" s="872"/>
      <c r="AD105" s="292"/>
      <c r="AE105" s="292"/>
      <c r="AF105" s="293">
        <f t="shared" si="60"/>
        <v>0</v>
      </c>
      <c r="AG105" s="293"/>
      <c r="AH105" s="292"/>
      <c r="AI105" s="292"/>
      <c r="AJ105" s="293">
        <f t="shared" si="61"/>
        <v>0</v>
      </c>
      <c r="AK105" s="293"/>
      <c r="AL105" s="292"/>
      <c r="AM105" s="292"/>
      <c r="AN105" s="293"/>
      <c r="AO105" s="293"/>
      <c r="AP105" s="292"/>
      <c r="AQ105" s="292"/>
      <c r="AR105" s="293">
        <f t="shared" si="62"/>
        <v>0</v>
      </c>
      <c r="AS105" s="293"/>
      <c r="AT105" s="292"/>
      <c r="AU105" s="292"/>
      <c r="AV105" s="293">
        <f t="shared" si="63"/>
        <v>0</v>
      </c>
      <c r="AW105" s="292"/>
      <c r="AX105" s="1394"/>
      <c r="AY105" s="1378"/>
      <c r="AZ105" s="1378"/>
      <c r="BA105" s="1388"/>
    </row>
    <row r="106" spans="1:53" ht="26.45" customHeight="1" x14ac:dyDescent="0.2">
      <c r="A106" s="1404"/>
      <c r="B106" s="1381"/>
      <c r="C106" s="1387"/>
      <c r="D106" s="744" t="s">
        <v>239</v>
      </c>
      <c r="E106" s="745" t="s">
        <v>198</v>
      </c>
      <c r="F106" s="755" t="s">
        <v>1070</v>
      </c>
      <c r="G106" s="756" t="s">
        <v>929</v>
      </c>
      <c r="H106" s="756" t="s">
        <v>1223</v>
      </c>
      <c r="I106" s="755" t="s">
        <v>1139</v>
      </c>
      <c r="J106" s="755" t="s">
        <v>930</v>
      </c>
      <c r="K106" s="1270" t="s">
        <v>343</v>
      </c>
      <c r="L106" s="557">
        <v>424</v>
      </c>
      <c r="M106" s="557">
        <v>636</v>
      </c>
      <c r="N106" s="557">
        <v>0</v>
      </c>
      <c r="O106" s="557">
        <v>0</v>
      </c>
      <c r="P106" s="557">
        <v>0</v>
      </c>
      <c r="Q106" s="557">
        <v>0</v>
      </c>
      <c r="R106" s="557">
        <v>662</v>
      </c>
      <c r="S106" s="557">
        <f>R106</f>
        <v>662</v>
      </c>
      <c r="T106" s="293">
        <f t="shared" si="49"/>
        <v>1.5613207547169812</v>
      </c>
      <c r="U106" s="294" t="s">
        <v>1121</v>
      </c>
      <c r="V106" s="557">
        <v>99</v>
      </c>
      <c r="W106" s="557">
        <f>V106+S106</f>
        <v>761</v>
      </c>
      <c r="X106" s="898">
        <f t="shared" si="64"/>
        <v>1.7948113207547169</v>
      </c>
      <c r="Y106" s="557">
        <f t="shared" si="69"/>
        <v>184</v>
      </c>
      <c r="Z106" s="292">
        <f>'4B'!AL61</f>
        <v>945</v>
      </c>
      <c r="AA106" s="293">
        <f t="shared" si="59"/>
        <v>2.2287735849056602</v>
      </c>
      <c r="AB106" s="293">
        <f t="shared" si="47"/>
        <v>1.4858490566037736</v>
      </c>
      <c r="AC106" s="872"/>
      <c r="AD106" s="292"/>
      <c r="AE106" s="292"/>
      <c r="AF106" s="293">
        <f t="shared" si="60"/>
        <v>0</v>
      </c>
      <c r="AG106" s="293"/>
      <c r="AH106" s="292"/>
      <c r="AI106" s="292"/>
      <c r="AJ106" s="293">
        <f t="shared" si="61"/>
        <v>0</v>
      </c>
      <c r="AK106" s="293"/>
      <c r="AL106" s="292"/>
      <c r="AM106" s="292"/>
      <c r="AN106" s="293">
        <f>AM106/M106</f>
        <v>0</v>
      </c>
      <c r="AO106" s="293"/>
      <c r="AP106" s="292"/>
      <c r="AQ106" s="292"/>
      <c r="AR106" s="293">
        <f t="shared" si="62"/>
        <v>0</v>
      </c>
      <c r="AS106" s="293"/>
      <c r="AT106" s="292"/>
      <c r="AU106" s="292"/>
      <c r="AV106" s="293">
        <f t="shared" si="63"/>
        <v>0</v>
      </c>
      <c r="AW106" s="292"/>
      <c r="AX106" s="1394"/>
      <c r="AY106" s="1378"/>
      <c r="AZ106" s="1378"/>
      <c r="BA106" s="1388"/>
    </row>
    <row r="107" spans="1:53" ht="25.9" customHeight="1" x14ac:dyDescent="0.2">
      <c r="A107" s="1404"/>
      <c r="B107" s="1381"/>
      <c r="C107" s="1387"/>
      <c r="D107" s="742" t="s">
        <v>239</v>
      </c>
      <c r="E107" s="743" t="s">
        <v>196</v>
      </c>
      <c r="F107" s="773" t="s">
        <v>1070</v>
      </c>
      <c r="G107" s="314" t="s">
        <v>917</v>
      </c>
      <c r="H107" s="314"/>
      <c r="I107" s="773" t="s">
        <v>69</v>
      </c>
      <c r="J107" s="773" t="s">
        <v>926</v>
      </c>
      <c r="K107" s="1269" t="s">
        <v>343</v>
      </c>
      <c r="L107" s="556">
        <v>7</v>
      </c>
      <c r="M107" s="556">
        <v>15</v>
      </c>
      <c r="N107" s="556">
        <v>0</v>
      </c>
      <c r="O107" s="287">
        <v>0</v>
      </c>
      <c r="P107" s="556">
        <v>1</v>
      </c>
      <c r="Q107" s="287">
        <v>1</v>
      </c>
      <c r="R107" s="556">
        <v>1</v>
      </c>
      <c r="S107" s="287">
        <v>2</v>
      </c>
      <c r="T107" s="312">
        <f t="shared" si="49"/>
        <v>0.2857142857142857</v>
      </c>
      <c r="U107" s="313" t="s">
        <v>284</v>
      </c>
      <c r="V107" s="299">
        <v>6</v>
      </c>
      <c r="W107" s="299">
        <f>V107+S107</f>
        <v>8</v>
      </c>
      <c r="X107" s="300">
        <f t="shared" si="64"/>
        <v>1.1428571428571428</v>
      </c>
      <c r="Y107" s="557">
        <f t="shared" si="69"/>
        <v>6</v>
      </c>
      <c r="Z107" s="287">
        <f>'4B'!AL58</f>
        <v>14</v>
      </c>
      <c r="AA107" s="288">
        <f t="shared" si="59"/>
        <v>2</v>
      </c>
      <c r="AB107" s="288">
        <f t="shared" si="47"/>
        <v>0.93333333333333335</v>
      </c>
      <c r="AC107" s="952"/>
      <c r="AD107" s="287"/>
      <c r="AE107" s="287"/>
      <c r="AF107" s="288">
        <f t="shared" si="60"/>
        <v>0</v>
      </c>
      <c r="AG107" s="288"/>
      <c r="AH107" s="287"/>
      <c r="AI107" s="287"/>
      <c r="AJ107" s="288">
        <f t="shared" si="61"/>
        <v>0</v>
      </c>
      <c r="AK107" s="288"/>
      <c r="AL107" s="287"/>
      <c r="AM107" s="287"/>
      <c r="AN107" s="300">
        <f t="shared" ref="AN107:AN109" si="70">SUM(AN108:AN109)</f>
        <v>0</v>
      </c>
      <c r="AO107" s="288"/>
      <c r="AP107" s="287"/>
      <c r="AQ107" s="287"/>
      <c r="AR107" s="288">
        <f t="shared" si="62"/>
        <v>0</v>
      </c>
      <c r="AS107" s="288"/>
      <c r="AT107" s="287"/>
      <c r="AU107" s="287"/>
      <c r="AV107" s="288">
        <f t="shared" si="63"/>
        <v>0</v>
      </c>
      <c r="AW107" s="287"/>
      <c r="AX107" s="1394"/>
      <c r="AY107" s="1378"/>
      <c r="AZ107" s="1378"/>
      <c r="BA107" s="1388"/>
    </row>
    <row r="108" spans="1:53" ht="15.6" customHeight="1" x14ac:dyDescent="0.2">
      <c r="A108" s="1404"/>
      <c r="B108" s="1381"/>
      <c r="C108" s="1403" t="s">
        <v>231</v>
      </c>
      <c r="D108" s="742" t="s">
        <v>234</v>
      </c>
      <c r="E108" s="743" t="s">
        <v>715</v>
      </c>
      <c r="F108" s="773" t="s">
        <v>1065</v>
      </c>
      <c r="G108" s="314" t="s">
        <v>1123</v>
      </c>
      <c r="H108" s="314"/>
      <c r="I108" s="286" t="s">
        <v>1066</v>
      </c>
      <c r="J108" s="773" t="s">
        <v>370</v>
      </c>
      <c r="K108" s="1269" t="s">
        <v>343</v>
      </c>
      <c r="L108" s="556">
        <v>22217560</v>
      </c>
      <c r="M108" s="556">
        <v>109144697</v>
      </c>
      <c r="N108" s="556">
        <v>0</v>
      </c>
      <c r="O108" s="287">
        <v>0</v>
      </c>
      <c r="P108" s="556">
        <v>0</v>
      </c>
      <c r="Q108" s="299">
        <f>P108</f>
        <v>0</v>
      </c>
      <c r="R108" s="556">
        <f>S108-Q108</f>
        <v>2240479.48</v>
      </c>
      <c r="S108" s="287">
        <v>2240479.48</v>
      </c>
      <c r="T108" s="312">
        <f t="shared" si="49"/>
        <v>0.10084273340546847</v>
      </c>
      <c r="U108" s="313"/>
      <c r="V108" s="299">
        <f>W108-S108</f>
        <v>6398322.1899999995</v>
      </c>
      <c r="W108" s="299">
        <v>8638801.6699999999</v>
      </c>
      <c r="X108" s="300">
        <f t="shared" si="64"/>
        <v>0.38882765119121993</v>
      </c>
      <c r="Y108" s="556">
        <f>SUM(Y109:Y111)</f>
        <v>74</v>
      </c>
      <c r="Z108" s="336">
        <v>20560089.719999999</v>
      </c>
      <c r="AA108" s="288">
        <f>Z108/L108</f>
        <v>0.92539818593941003</v>
      </c>
      <c r="AB108" s="288">
        <f t="shared" si="47"/>
        <v>0.18837460989973703</v>
      </c>
      <c r="AC108" s="952"/>
      <c r="AD108" s="287"/>
      <c r="AE108" s="287"/>
      <c r="AF108" s="288">
        <f t="shared" si="60"/>
        <v>0</v>
      </c>
      <c r="AG108" s="288"/>
      <c r="AH108" s="287"/>
      <c r="AI108" s="287"/>
      <c r="AJ108" s="288">
        <f t="shared" si="61"/>
        <v>0</v>
      </c>
      <c r="AK108" s="288"/>
      <c r="AL108" s="287"/>
      <c r="AM108" s="287"/>
      <c r="AN108" s="300">
        <f t="shared" si="70"/>
        <v>0</v>
      </c>
      <c r="AO108" s="288"/>
      <c r="AP108" s="287"/>
      <c r="AQ108" s="287"/>
      <c r="AR108" s="288">
        <f t="shared" si="62"/>
        <v>0</v>
      </c>
      <c r="AS108" s="288"/>
      <c r="AT108" s="287"/>
      <c r="AU108" s="287"/>
      <c r="AV108" s="288">
        <f t="shared" si="63"/>
        <v>0</v>
      </c>
      <c r="AW108" s="287"/>
      <c r="AX108" s="1406">
        <v>5779440</v>
      </c>
      <c r="AY108" s="1378" t="s">
        <v>1076</v>
      </c>
      <c r="AZ108" s="1378" t="s">
        <v>1077</v>
      </c>
      <c r="BA108" s="1379" t="s">
        <v>1069</v>
      </c>
    </row>
    <row r="109" spans="1:53" ht="27.6" customHeight="1" x14ac:dyDescent="0.2">
      <c r="A109" s="1404"/>
      <c r="B109" s="1381"/>
      <c r="C109" s="1404"/>
      <c r="D109" s="742" t="s">
        <v>234</v>
      </c>
      <c r="E109" s="743" t="s">
        <v>266</v>
      </c>
      <c r="F109" s="773" t="s">
        <v>1070</v>
      </c>
      <c r="G109" s="314" t="s">
        <v>641</v>
      </c>
      <c r="H109" s="314"/>
      <c r="I109" s="773" t="s">
        <v>71</v>
      </c>
      <c r="J109" s="773" t="s">
        <v>1122</v>
      </c>
      <c r="K109" s="1269" t="s">
        <v>343</v>
      </c>
      <c r="L109" s="556">
        <v>80</v>
      </c>
      <c r="M109" s="556">
        <f>SUM(M110:M112)</f>
        <v>201</v>
      </c>
      <c r="N109" s="556">
        <v>0</v>
      </c>
      <c r="O109" s="287">
        <v>0</v>
      </c>
      <c r="P109" s="556">
        <f>Q109-O109</f>
        <v>0</v>
      </c>
      <c r="Q109" s="299">
        <f>SUM(Q110:Q111)</f>
        <v>0</v>
      </c>
      <c r="R109" s="556">
        <f>S109-Q109</f>
        <v>49</v>
      </c>
      <c r="S109" s="287">
        <f t="shared" ref="S109:AU109" si="71">SUM(S110:S111)</f>
        <v>49</v>
      </c>
      <c r="T109" s="312">
        <f t="shared" si="49"/>
        <v>0.61250000000000004</v>
      </c>
      <c r="U109" s="313"/>
      <c r="V109" s="588">
        <f>W109-S109</f>
        <v>33</v>
      </c>
      <c r="W109" s="299">
        <v>82</v>
      </c>
      <c r="X109" s="300">
        <f t="shared" si="64"/>
        <v>1.0249999999999999</v>
      </c>
      <c r="Y109" s="556">
        <f>SUM(Y110:Y112)</f>
        <v>37</v>
      </c>
      <c r="Z109" s="299">
        <f>SUM(Z110:Z112)</f>
        <v>119</v>
      </c>
      <c r="AA109" s="288">
        <f t="shared" si="59"/>
        <v>1.4875</v>
      </c>
      <c r="AB109" s="288">
        <f>Z109/M109</f>
        <v>0.59203980099502485</v>
      </c>
      <c r="AC109" s="952"/>
      <c r="AD109" s="287">
        <f t="shared" si="71"/>
        <v>0</v>
      </c>
      <c r="AE109" s="287">
        <f t="shared" si="71"/>
        <v>0</v>
      </c>
      <c r="AF109" s="288">
        <f t="shared" si="60"/>
        <v>0</v>
      </c>
      <c r="AG109" s="288"/>
      <c r="AH109" s="287">
        <f t="shared" si="71"/>
        <v>0</v>
      </c>
      <c r="AI109" s="287">
        <f t="shared" si="71"/>
        <v>0</v>
      </c>
      <c r="AJ109" s="288">
        <f t="shared" si="61"/>
        <v>0</v>
      </c>
      <c r="AK109" s="288"/>
      <c r="AL109" s="287">
        <f t="shared" si="71"/>
        <v>0</v>
      </c>
      <c r="AM109" s="287">
        <f t="shared" si="71"/>
        <v>0</v>
      </c>
      <c r="AN109" s="300">
        <f t="shared" si="70"/>
        <v>0</v>
      </c>
      <c r="AO109" s="288"/>
      <c r="AP109" s="287">
        <f t="shared" si="71"/>
        <v>0</v>
      </c>
      <c r="AQ109" s="287">
        <f t="shared" si="71"/>
        <v>0</v>
      </c>
      <c r="AR109" s="288">
        <f t="shared" si="62"/>
        <v>0</v>
      </c>
      <c r="AS109" s="288"/>
      <c r="AT109" s="287">
        <f t="shared" si="71"/>
        <v>0</v>
      </c>
      <c r="AU109" s="287">
        <f t="shared" si="71"/>
        <v>0</v>
      </c>
      <c r="AV109" s="288">
        <f t="shared" si="63"/>
        <v>0</v>
      </c>
      <c r="AW109" s="287"/>
      <c r="AX109" s="1406"/>
      <c r="AY109" s="1378"/>
      <c r="AZ109" s="1378"/>
      <c r="BA109" s="1379"/>
    </row>
    <row r="110" spans="1:53" ht="28.15" customHeight="1" x14ac:dyDescent="0.2">
      <c r="A110" s="1404"/>
      <c r="B110" s="1381"/>
      <c r="C110" s="1404"/>
      <c r="D110" s="744" t="s">
        <v>234</v>
      </c>
      <c r="E110" s="745" t="s">
        <v>199</v>
      </c>
      <c r="F110" s="755" t="s">
        <v>1070</v>
      </c>
      <c r="G110" s="756" t="s">
        <v>641</v>
      </c>
      <c r="H110" s="756" t="s">
        <v>1223</v>
      </c>
      <c r="I110" s="755" t="s">
        <v>71</v>
      </c>
      <c r="J110" s="755" t="s">
        <v>452</v>
      </c>
      <c r="K110" s="1270" t="s">
        <v>343</v>
      </c>
      <c r="L110" s="557">
        <v>76</v>
      </c>
      <c r="M110" s="557">
        <v>190</v>
      </c>
      <c r="N110" s="557">
        <v>0</v>
      </c>
      <c r="O110" s="557">
        <v>0</v>
      </c>
      <c r="P110" s="557">
        <v>0</v>
      </c>
      <c r="Q110" s="557">
        <f>'3A'!AA189</f>
        <v>0</v>
      </c>
      <c r="R110" s="556">
        <f>S110-Q110</f>
        <v>45</v>
      </c>
      <c r="S110" s="557">
        <f>'3A'!AE189</f>
        <v>45</v>
      </c>
      <c r="T110" s="293">
        <f t="shared" ref="T110:T112" si="72">S110/L110</f>
        <v>0.59210526315789469</v>
      </c>
      <c r="U110" s="294" t="s">
        <v>316</v>
      </c>
      <c r="V110" s="859">
        <f>W110-S110</f>
        <v>33</v>
      </c>
      <c r="W110" s="557">
        <f>'3A'!AL189</f>
        <v>78</v>
      </c>
      <c r="X110" s="898">
        <f t="shared" si="64"/>
        <v>1.0263157894736843</v>
      </c>
      <c r="Y110" s="557">
        <f>Z110-W110</f>
        <v>37</v>
      </c>
      <c r="Z110" s="292">
        <f>'3A'!AV189</f>
        <v>115</v>
      </c>
      <c r="AA110" s="293">
        <f t="shared" si="59"/>
        <v>1.513157894736842</v>
      </c>
      <c r="AB110" s="293">
        <f>Z110/M110</f>
        <v>0.60526315789473684</v>
      </c>
      <c r="AC110" s="872"/>
      <c r="AD110" s="292"/>
      <c r="AE110" s="292"/>
      <c r="AF110" s="293">
        <f t="shared" si="60"/>
        <v>0</v>
      </c>
      <c r="AG110" s="293"/>
      <c r="AH110" s="292"/>
      <c r="AI110" s="292"/>
      <c r="AJ110" s="293">
        <f t="shared" si="61"/>
        <v>0</v>
      </c>
      <c r="AK110" s="293"/>
      <c r="AL110" s="292"/>
      <c r="AM110" s="292"/>
      <c r="AN110" s="293">
        <f>AM110/M110</f>
        <v>0</v>
      </c>
      <c r="AO110" s="293"/>
      <c r="AP110" s="292"/>
      <c r="AQ110" s="292"/>
      <c r="AR110" s="293">
        <f t="shared" si="62"/>
        <v>0</v>
      </c>
      <c r="AS110" s="293"/>
      <c r="AT110" s="292"/>
      <c r="AU110" s="292"/>
      <c r="AV110" s="293">
        <f t="shared" si="63"/>
        <v>0</v>
      </c>
      <c r="AW110" s="292"/>
      <c r="AX110" s="1406"/>
      <c r="AY110" s="1378"/>
      <c r="AZ110" s="1378"/>
      <c r="BA110" s="1379"/>
    </row>
    <row r="111" spans="1:53" ht="27.6" customHeight="1" x14ac:dyDescent="0.2">
      <c r="A111" s="1404"/>
      <c r="B111" s="1381"/>
      <c r="C111" s="1404"/>
      <c r="D111" s="744" t="s">
        <v>234</v>
      </c>
      <c r="E111" s="745" t="s">
        <v>200</v>
      </c>
      <c r="F111" s="755" t="s">
        <v>1070</v>
      </c>
      <c r="G111" s="756" t="s">
        <v>641</v>
      </c>
      <c r="H111" s="756" t="s">
        <v>1223</v>
      </c>
      <c r="I111" s="755" t="s">
        <v>71</v>
      </c>
      <c r="J111" s="755" t="s">
        <v>452</v>
      </c>
      <c r="K111" s="1270" t="s">
        <v>343</v>
      </c>
      <c r="L111" s="557">
        <v>4</v>
      </c>
      <c r="M111" s="557">
        <v>10</v>
      </c>
      <c r="N111" s="557">
        <v>0</v>
      </c>
      <c r="O111" s="557">
        <v>0</v>
      </c>
      <c r="P111" s="557">
        <v>0</v>
      </c>
      <c r="Q111" s="557">
        <f>'3A'!AA190</f>
        <v>0</v>
      </c>
      <c r="R111" s="557">
        <v>4</v>
      </c>
      <c r="S111" s="557">
        <f>'3A'!AF190</f>
        <v>4</v>
      </c>
      <c r="T111" s="293">
        <f t="shared" si="72"/>
        <v>1</v>
      </c>
      <c r="U111" s="294" t="s">
        <v>317</v>
      </c>
      <c r="V111" s="859">
        <v>0</v>
      </c>
      <c r="W111" s="557">
        <v>4</v>
      </c>
      <c r="X111" s="898">
        <f t="shared" si="64"/>
        <v>1</v>
      </c>
      <c r="Y111" s="557">
        <f t="shared" ref="Y111:Y112" si="73">Z111-W111</f>
        <v>0</v>
      </c>
      <c r="Z111" s="292">
        <f>'3A'!AV190</f>
        <v>4</v>
      </c>
      <c r="AA111" s="293">
        <f t="shared" si="59"/>
        <v>1</v>
      </c>
      <c r="AB111" s="293">
        <f t="shared" si="47"/>
        <v>0.4</v>
      </c>
      <c r="AC111" s="872"/>
      <c r="AD111" s="292"/>
      <c r="AE111" s="292"/>
      <c r="AF111" s="293">
        <f t="shared" si="60"/>
        <v>0</v>
      </c>
      <c r="AG111" s="293"/>
      <c r="AH111" s="292"/>
      <c r="AI111" s="292"/>
      <c r="AJ111" s="293">
        <f t="shared" si="61"/>
        <v>0</v>
      </c>
      <c r="AK111" s="293"/>
      <c r="AL111" s="292"/>
      <c r="AM111" s="292"/>
      <c r="AN111" s="293">
        <f>AM111/M111</f>
        <v>0</v>
      </c>
      <c r="AO111" s="293"/>
      <c r="AP111" s="292"/>
      <c r="AQ111" s="292"/>
      <c r="AR111" s="293">
        <f t="shared" si="62"/>
        <v>0</v>
      </c>
      <c r="AS111" s="293"/>
      <c r="AT111" s="292"/>
      <c r="AU111" s="292"/>
      <c r="AV111" s="293">
        <f t="shared" si="63"/>
        <v>0</v>
      </c>
      <c r="AW111" s="292"/>
      <c r="AX111" s="1406"/>
      <c r="AY111" s="1378"/>
      <c r="AZ111" s="1378"/>
      <c r="BA111" s="1379"/>
    </row>
    <row r="112" spans="1:53" ht="27.6" customHeight="1" x14ac:dyDescent="0.2">
      <c r="A112" s="1405"/>
      <c r="B112" s="1382"/>
      <c r="C112" s="1405"/>
      <c r="D112" s="744" t="s">
        <v>234</v>
      </c>
      <c r="E112" s="745" t="s">
        <v>1237</v>
      </c>
      <c r="F112" s="755" t="s">
        <v>1070</v>
      </c>
      <c r="G112" s="756" t="s">
        <v>641</v>
      </c>
      <c r="H112" s="756" t="s">
        <v>1223</v>
      </c>
      <c r="I112" s="755" t="s">
        <v>71</v>
      </c>
      <c r="J112" s="755" t="s">
        <v>452</v>
      </c>
      <c r="K112" s="1270" t="s">
        <v>343</v>
      </c>
      <c r="L112" s="557">
        <v>0</v>
      </c>
      <c r="M112" s="557">
        <v>1</v>
      </c>
      <c r="N112" s="557">
        <v>0</v>
      </c>
      <c r="O112" s="557">
        <v>0</v>
      </c>
      <c r="P112" s="557">
        <v>0</v>
      </c>
      <c r="Q112" s="557">
        <f>'3A'!AA191</f>
        <v>0</v>
      </c>
      <c r="R112" s="557">
        <v>0</v>
      </c>
      <c r="S112" s="557">
        <f>'3A'!AF191</f>
        <v>0</v>
      </c>
      <c r="T112" s="293" t="e">
        <f t="shared" si="72"/>
        <v>#DIV/0!</v>
      </c>
      <c r="U112" s="294" t="s">
        <v>317</v>
      </c>
      <c r="V112" s="859">
        <v>0</v>
      </c>
      <c r="W112" s="557">
        <v>0</v>
      </c>
      <c r="X112" s="898" t="e">
        <f t="shared" si="64"/>
        <v>#DIV/0!</v>
      </c>
      <c r="Y112" s="557">
        <f t="shared" si="73"/>
        <v>0</v>
      </c>
      <c r="Z112" s="292">
        <f>'3A'!AV191</f>
        <v>0</v>
      </c>
      <c r="AA112" s="293" t="e">
        <f>Z112/R113112</f>
        <v>#DIV/0!</v>
      </c>
      <c r="AB112" s="293">
        <f t="shared" si="47"/>
        <v>0</v>
      </c>
      <c r="AC112" s="872"/>
      <c r="AD112" s="292"/>
      <c r="AE112" s="292"/>
      <c r="AF112" s="293">
        <f t="shared" si="60"/>
        <v>0</v>
      </c>
      <c r="AG112" s="293"/>
      <c r="AH112" s="292"/>
      <c r="AI112" s="292"/>
      <c r="AJ112" s="293">
        <f t="shared" si="61"/>
        <v>0</v>
      </c>
      <c r="AK112" s="293"/>
      <c r="AL112" s="292"/>
      <c r="AM112" s="292"/>
      <c r="AN112" s="293">
        <f>AM112/M112</f>
        <v>0</v>
      </c>
      <c r="AO112" s="293"/>
      <c r="AP112" s="292"/>
      <c r="AQ112" s="292"/>
      <c r="AR112" s="293">
        <f t="shared" si="62"/>
        <v>0</v>
      </c>
      <c r="AS112" s="293"/>
      <c r="AT112" s="292"/>
      <c r="AU112" s="292"/>
      <c r="AV112" s="293">
        <f t="shared" si="63"/>
        <v>0</v>
      </c>
      <c r="AW112" s="292"/>
      <c r="AX112" s="1406"/>
      <c r="AY112" s="1378"/>
      <c r="AZ112" s="1378"/>
      <c r="BA112" s="1379"/>
    </row>
    <row r="113" spans="1:53" s="322" customFormat="1" ht="15.75" customHeight="1" x14ac:dyDescent="0.2">
      <c r="A113" s="324"/>
      <c r="B113" s="325"/>
      <c r="C113" s="326"/>
      <c r="D113" s="327"/>
      <c r="E113" s="329"/>
      <c r="F113" s="326"/>
      <c r="G113" s="328"/>
      <c r="H113" s="328"/>
      <c r="I113" s="326"/>
      <c r="J113" s="326"/>
      <c r="K113" s="326"/>
      <c r="L113" s="311"/>
      <c r="M113" s="311"/>
      <c r="N113" s="311"/>
      <c r="O113" s="311"/>
      <c r="P113" s="311"/>
      <c r="Q113" s="311"/>
      <c r="R113" s="311"/>
      <c r="S113" s="311"/>
      <c r="T113" s="330"/>
      <c r="U113" s="331"/>
      <c r="V113" s="311"/>
      <c r="W113" s="311"/>
      <c r="X113" s="330"/>
      <c r="Y113" s="311"/>
      <c r="Z113" s="311"/>
      <c r="AA113" s="330"/>
      <c r="AB113" s="330"/>
      <c r="AC113" s="955"/>
      <c r="AD113" s="311"/>
      <c r="AE113" s="311"/>
      <c r="AF113" s="330"/>
      <c r="AG113" s="330"/>
      <c r="AH113" s="311"/>
      <c r="AI113" s="311"/>
      <c r="AJ113" s="330"/>
      <c r="AK113" s="330"/>
      <c r="AL113" s="311"/>
      <c r="AM113" s="311"/>
      <c r="AN113" s="330"/>
      <c r="AO113" s="330"/>
      <c r="AP113" s="311"/>
      <c r="AQ113" s="311"/>
      <c r="AR113" s="330"/>
      <c r="AS113" s="330"/>
      <c r="AT113" s="311"/>
      <c r="AU113" s="311"/>
      <c r="AV113" s="330"/>
      <c r="AW113" s="311"/>
      <c r="AX113" s="311"/>
      <c r="AY113" s="311"/>
      <c r="AZ113" s="311"/>
      <c r="BA113" s="311"/>
    </row>
    <row r="114" spans="1:53" s="322" customFormat="1" ht="15.75" customHeight="1" x14ac:dyDescent="0.2">
      <c r="A114" s="324"/>
      <c r="B114" s="325"/>
      <c r="C114" s="326"/>
      <c r="D114" s="327"/>
      <c r="E114" s="329"/>
      <c r="F114" s="326"/>
      <c r="G114" s="328"/>
      <c r="H114" s="328"/>
      <c r="I114" s="326"/>
      <c r="J114" s="326"/>
      <c r="K114" s="326"/>
      <c r="L114" s="311"/>
      <c r="M114" s="311"/>
      <c r="N114" s="311"/>
      <c r="O114" s="311"/>
      <c r="P114" s="311"/>
      <c r="Q114" s="311"/>
      <c r="R114" s="311"/>
      <c r="S114" s="311"/>
      <c r="T114" s="330"/>
      <c r="U114" s="331"/>
      <c r="V114" s="311"/>
      <c r="W114" s="311"/>
      <c r="X114" s="330"/>
      <c r="Y114" s="311"/>
      <c r="Z114" s="311"/>
      <c r="AA114" s="330"/>
      <c r="AB114" s="330"/>
      <c r="AC114" s="955"/>
      <c r="AD114" s="311"/>
      <c r="AE114" s="311"/>
      <c r="AF114" s="330"/>
      <c r="AG114" s="330"/>
      <c r="AH114" s="311"/>
      <c r="AI114" s="311"/>
      <c r="AJ114" s="330"/>
      <c r="AK114" s="330"/>
      <c r="AL114" s="311"/>
      <c r="AM114" s="311"/>
      <c r="AN114" s="330"/>
      <c r="AO114" s="330"/>
      <c r="AP114" s="311"/>
      <c r="AQ114" s="311"/>
      <c r="AR114" s="330"/>
      <c r="AS114" s="330"/>
      <c r="AT114" s="311"/>
      <c r="AU114" s="311"/>
      <c r="AV114" s="330"/>
      <c r="AW114" s="311"/>
      <c r="AX114" s="311"/>
      <c r="AY114" s="311"/>
      <c r="AZ114" s="311"/>
      <c r="BA114" s="311"/>
    </row>
    <row r="115" spans="1:53" s="322" customFormat="1" ht="15.75" customHeight="1" x14ac:dyDescent="0.2">
      <c r="A115" s="324"/>
      <c r="B115" s="325"/>
      <c r="C115" s="326"/>
      <c r="D115" s="327"/>
      <c r="E115" s="329"/>
      <c r="F115" s="326"/>
      <c r="G115" s="328"/>
      <c r="H115" s="328"/>
      <c r="I115" s="326"/>
      <c r="J115" s="326"/>
      <c r="K115" s="326"/>
      <c r="L115" s="332"/>
      <c r="M115" s="311"/>
      <c r="N115" s="311"/>
      <c r="O115" s="311"/>
      <c r="P115" s="311"/>
      <c r="Q115" s="311"/>
      <c r="R115" s="311"/>
      <c r="S115" s="311"/>
      <c r="T115" s="330"/>
      <c r="U115" s="331"/>
      <c r="V115" s="311"/>
      <c r="W115" s="311"/>
      <c r="X115" s="330"/>
      <c r="Y115" s="311"/>
      <c r="Z115" s="311"/>
      <c r="AA115" s="330"/>
      <c r="AB115" s="330"/>
      <c r="AC115" s="955"/>
      <c r="AD115" s="311"/>
      <c r="AE115" s="311"/>
      <c r="AF115" s="330"/>
      <c r="AG115" s="330"/>
      <c r="AH115" s="311"/>
      <c r="AI115" s="311"/>
      <c r="AJ115" s="330"/>
      <c r="AK115" s="330"/>
      <c r="AL115" s="311"/>
      <c r="AM115" s="311"/>
      <c r="AN115" s="330"/>
      <c r="AO115" s="330"/>
      <c r="AP115" s="311"/>
      <c r="AQ115" s="311"/>
      <c r="AR115" s="330"/>
      <c r="AS115" s="330"/>
      <c r="AT115" s="311"/>
      <c r="AU115" s="311"/>
      <c r="AV115" s="330"/>
      <c r="AW115" s="311"/>
      <c r="AX115" s="311"/>
      <c r="AY115" s="311"/>
      <c r="AZ115" s="311"/>
      <c r="BA115" s="311"/>
    </row>
    <row r="116" spans="1:53" s="322" customFormat="1" ht="15.75" customHeight="1" x14ac:dyDescent="0.2">
      <c r="A116" s="324"/>
      <c r="B116" s="325"/>
      <c r="C116" s="326"/>
      <c r="D116" s="327"/>
      <c r="E116" s="329"/>
      <c r="F116" s="326"/>
      <c r="G116" s="328"/>
      <c r="H116" s="328"/>
      <c r="I116" s="326"/>
      <c r="J116" s="326"/>
      <c r="K116" s="326"/>
      <c r="L116" s="311"/>
      <c r="M116" s="311"/>
      <c r="N116" s="311"/>
      <c r="O116" s="311"/>
      <c r="P116" s="311"/>
      <c r="Q116" s="311"/>
      <c r="R116" s="311"/>
      <c r="S116" s="311"/>
      <c r="T116" s="330"/>
      <c r="U116" s="331"/>
      <c r="V116" s="311"/>
      <c r="W116" s="311"/>
      <c r="X116" s="330"/>
      <c r="Y116" s="311"/>
      <c r="Z116" s="311"/>
      <c r="AA116" s="330"/>
      <c r="AB116" s="330"/>
      <c r="AC116" s="955"/>
      <c r="AD116" s="311"/>
      <c r="AE116" s="311"/>
      <c r="AF116" s="330"/>
      <c r="AG116" s="330"/>
      <c r="AH116" s="311"/>
      <c r="AI116" s="311"/>
      <c r="AJ116" s="330"/>
      <c r="AK116" s="330"/>
      <c r="AL116" s="311"/>
      <c r="AM116" s="311"/>
      <c r="AN116" s="330"/>
      <c r="AO116" s="330"/>
      <c r="AP116" s="311"/>
      <c r="AQ116" s="311"/>
      <c r="AR116" s="330"/>
      <c r="AS116" s="330"/>
      <c r="AT116" s="311"/>
      <c r="AU116" s="311"/>
      <c r="AV116" s="330"/>
      <c r="AW116" s="311"/>
      <c r="AX116" s="311"/>
      <c r="AY116" s="311"/>
      <c r="AZ116" s="311"/>
      <c r="BA116" s="311"/>
    </row>
    <row r="117" spans="1:53" s="322" customFormat="1" ht="15.75" customHeight="1" x14ac:dyDescent="0.2">
      <c r="A117" s="324"/>
      <c r="B117" s="325"/>
      <c r="C117" s="326"/>
      <c r="D117" s="327"/>
      <c r="E117" s="329"/>
      <c r="F117" s="326"/>
      <c r="G117" s="328"/>
      <c r="H117" s="328"/>
      <c r="I117" s="326"/>
      <c r="J117" s="326"/>
      <c r="K117" s="326"/>
      <c r="L117" s="311"/>
      <c r="M117" s="311"/>
      <c r="N117" s="311"/>
      <c r="O117" s="311"/>
      <c r="P117" s="311"/>
      <c r="Q117" s="311"/>
      <c r="R117" s="311"/>
      <c r="S117" s="311"/>
      <c r="T117" s="330"/>
      <c r="U117" s="331"/>
      <c r="V117" s="311"/>
      <c r="W117" s="311"/>
      <c r="X117" s="330"/>
      <c r="Y117" s="311"/>
      <c r="Z117" s="311"/>
      <c r="AA117" s="330"/>
      <c r="AB117" s="330"/>
      <c r="AC117" s="955"/>
      <c r="AD117" s="311"/>
      <c r="AE117" s="311"/>
      <c r="AF117" s="330"/>
      <c r="AG117" s="330"/>
      <c r="AH117" s="311"/>
      <c r="AI117" s="311"/>
      <c r="AJ117" s="330"/>
      <c r="AK117" s="330"/>
      <c r="AL117" s="311"/>
      <c r="AM117" s="311"/>
      <c r="AN117" s="330"/>
      <c r="AO117" s="330"/>
      <c r="AP117" s="311"/>
      <c r="AQ117" s="311"/>
      <c r="AR117" s="330"/>
      <c r="AS117" s="330"/>
      <c r="AT117" s="311"/>
      <c r="AU117" s="311"/>
      <c r="AV117" s="330"/>
      <c r="AW117" s="311"/>
      <c r="AX117" s="311"/>
      <c r="AY117" s="311"/>
      <c r="AZ117" s="311"/>
      <c r="BA117" s="311"/>
    </row>
    <row r="118" spans="1:53" s="322" customFormat="1" ht="15.75" customHeight="1" x14ac:dyDescent="0.2">
      <c r="A118" s="324"/>
      <c r="B118" s="325"/>
      <c r="C118" s="326"/>
      <c r="D118" s="327"/>
      <c r="E118" s="329"/>
      <c r="F118" s="326"/>
      <c r="G118" s="328"/>
      <c r="H118" s="328"/>
      <c r="I118" s="326"/>
      <c r="J118" s="326"/>
      <c r="K118" s="326"/>
      <c r="L118" s="311"/>
      <c r="M118" s="311"/>
      <c r="N118" s="311"/>
      <c r="O118" s="311"/>
      <c r="P118" s="311"/>
      <c r="Q118" s="311"/>
      <c r="R118" s="311"/>
      <c r="S118" s="311"/>
      <c r="T118" s="330"/>
      <c r="U118" s="331"/>
      <c r="V118" s="311"/>
      <c r="W118" s="311"/>
      <c r="X118" s="330"/>
      <c r="Y118" s="311"/>
      <c r="Z118" s="311"/>
      <c r="AA118" s="330"/>
      <c r="AB118" s="330"/>
      <c r="AC118" s="955"/>
      <c r="AD118" s="311"/>
      <c r="AE118" s="311"/>
      <c r="AF118" s="330"/>
      <c r="AG118" s="330"/>
      <c r="AH118" s="311"/>
      <c r="AI118" s="311"/>
      <c r="AJ118" s="330"/>
      <c r="AK118" s="330"/>
      <c r="AL118" s="311"/>
      <c r="AM118" s="311"/>
      <c r="AN118" s="330"/>
      <c r="AO118" s="330"/>
      <c r="AP118" s="311"/>
      <c r="AQ118" s="311"/>
      <c r="AR118" s="330"/>
      <c r="AS118" s="330"/>
      <c r="AT118" s="311"/>
      <c r="AU118" s="311"/>
      <c r="AV118" s="330"/>
      <c r="AW118" s="311"/>
      <c r="AX118" s="311"/>
      <c r="AY118" s="311"/>
      <c r="AZ118" s="311"/>
      <c r="BA118" s="311"/>
    </row>
    <row r="119" spans="1:53" s="322" customFormat="1" ht="15.75" customHeight="1" x14ac:dyDescent="0.2">
      <c r="A119" s="324"/>
      <c r="B119" s="325"/>
      <c r="C119" s="326"/>
      <c r="D119" s="327"/>
      <c r="E119" s="329"/>
      <c r="F119" s="326"/>
      <c r="G119" s="328"/>
      <c r="H119" s="328"/>
      <c r="I119" s="326"/>
      <c r="J119" s="326"/>
      <c r="K119" s="326"/>
      <c r="L119" s="311"/>
      <c r="M119" s="311"/>
      <c r="N119" s="311"/>
      <c r="O119" s="311"/>
      <c r="P119" s="311"/>
      <c r="Q119" s="311"/>
      <c r="R119" s="311"/>
      <c r="S119" s="311"/>
      <c r="T119" s="330"/>
      <c r="U119" s="331"/>
      <c r="V119" s="311"/>
      <c r="W119" s="311"/>
      <c r="X119" s="330"/>
      <c r="Y119" s="311"/>
      <c r="Z119" s="311"/>
      <c r="AA119" s="330"/>
      <c r="AB119" s="330"/>
      <c r="AC119" s="955"/>
      <c r="AD119" s="311"/>
      <c r="AE119" s="311"/>
      <c r="AF119" s="330"/>
      <c r="AG119" s="330"/>
      <c r="AH119" s="311"/>
      <c r="AI119" s="311"/>
      <c r="AJ119" s="330"/>
      <c r="AK119" s="330"/>
      <c r="AL119" s="311"/>
      <c r="AM119" s="311"/>
      <c r="AN119" s="330"/>
      <c r="AO119" s="330"/>
      <c r="AP119" s="311"/>
      <c r="AQ119" s="311"/>
      <c r="AR119" s="330"/>
      <c r="AS119" s="330"/>
      <c r="AT119" s="311"/>
      <c r="AU119" s="311"/>
      <c r="AV119" s="330"/>
      <c r="AW119" s="311"/>
      <c r="AX119" s="311"/>
      <c r="AY119" s="311"/>
      <c r="AZ119" s="311"/>
      <c r="BA119" s="311"/>
    </row>
    <row r="120" spans="1:53" s="322" customFormat="1" ht="15.75" customHeight="1" x14ac:dyDescent="0.2">
      <c r="A120" s="324"/>
      <c r="B120" s="325"/>
      <c r="C120" s="326"/>
      <c r="D120" s="327"/>
      <c r="E120" s="329"/>
      <c r="F120" s="326"/>
      <c r="G120" s="328"/>
      <c r="H120" s="328"/>
      <c r="I120" s="326"/>
      <c r="J120" s="326"/>
      <c r="K120" s="326"/>
      <c r="L120" s="311"/>
      <c r="M120" s="311"/>
      <c r="N120" s="311"/>
      <c r="O120" s="311"/>
      <c r="P120" s="311"/>
      <c r="Q120" s="311"/>
      <c r="R120" s="311"/>
      <c r="S120" s="311"/>
      <c r="T120" s="330"/>
      <c r="U120" s="331"/>
      <c r="V120" s="311"/>
      <c r="W120" s="311"/>
      <c r="X120" s="330"/>
      <c r="Y120" s="311"/>
      <c r="Z120" s="311"/>
      <c r="AA120" s="330"/>
      <c r="AB120" s="330"/>
      <c r="AC120" s="955"/>
      <c r="AD120" s="311"/>
      <c r="AE120" s="311"/>
      <c r="AF120" s="330"/>
      <c r="AG120" s="330"/>
      <c r="AH120" s="311"/>
      <c r="AI120" s="311"/>
      <c r="AJ120" s="330"/>
      <c r="AK120" s="330"/>
      <c r="AL120" s="311"/>
      <c r="AM120" s="311"/>
      <c r="AN120" s="330"/>
      <c r="AO120" s="330"/>
      <c r="AP120" s="311"/>
      <c r="AQ120" s="311"/>
      <c r="AR120" s="330"/>
      <c r="AS120" s="330"/>
      <c r="AT120" s="311"/>
      <c r="AU120" s="311"/>
      <c r="AV120" s="330"/>
      <c r="AW120" s="311"/>
      <c r="AX120" s="311"/>
      <c r="AY120" s="311"/>
      <c r="AZ120" s="311"/>
      <c r="BA120" s="311"/>
    </row>
    <row r="121" spans="1:53" s="322" customFormat="1" ht="15.75" customHeight="1" x14ac:dyDescent="0.2">
      <c r="A121" s="324"/>
      <c r="B121" s="325"/>
      <c r="C121" s="326"/>
      <c r="D121" s="327"/>
      <c r="E121" s="329"/>
      <c r="F121" s="326"/>
      <c r="G121" s="328"/>
      <c r="H121" s="328"/>
      <c r="I121" s="326"/>
      <c r="J121" s="326"/>
      <c r="K121" s="326"/>
      <c r="L121" s="311"/>
      <c r="M121" s="311"/>
      <c r="N121" s="311"/>
      <c r="O121" s="311"/>
      <c r="P121" s="311"/>
      <c r="Q121" s="311"/>
      <c r="R121" s="311"/>
      <c r="S121" s="311"/>
      <c r="T121" s="330"/>
      <c r="U121" s="331"/>
      <c r="V121" s="311"/>
      <c r="W121" s="311"/>
      <c r="X121" s="330"/>
      <c r="Y121" s="311"/>
      <c r="Z121" s="311"/>
      <c r="AA121" s="330"/>
      <c r="AB121" s="330"/>
      <c r="AC121" s="955"/>
      <c r="AD121" s="311"/>
      <c r="AE121" s="311"/>
      <c r="AF121" s="330"/>
      <c r="AG121" s="330"/>
      <c r="AH121" s="311"/>
      <c r="AI121" s="311"/>
      <c r="AJ121" s="330"/>
      <c r="AK121" s="330"/>
      <c r="AL121" s="311"/>
      <c r="AM121" s="311"/>
      <c r="AN121" s="330"/>
      <c r="AO121" s="330"/>
      <c r="AP121" s="311"/>
      <c r="AQ121" s="311"/>
      <c r="AR121" s="330"/>
      <c r="AS121" s="330"/>
      <c r="AT121" s="311"/>
      <c r="AU121" s="311"/>
      <c r="AV121" s="330"/>
      <c r="AW121" s="311"/>
      <c r="AX121" s="311"/>
      <c r="AY121" s="311"/>
      <c r="AZ121" s="311"/>
      <c r="BA121" s="311"/>
    </row>
    <row r="122" spans="1:53" s="322" customFormat="1" ht="15.75" customHeight="1" x14ac:dyDescent="0.2">
      <c r="A122" s="324"/>
      <c r="B122" s="325"/>
      <c r="C122" s="326"/>
      <c r="D122" s="327"/>
      <c r="E122" s="329"/>
      <c r="F122" s="326"/>
      <c r="G122" s="328"/>
      <c r="H122" s="328"/>
      <c r="I122" s="326"/>
      <c r="J122" s="326"/>
      <c r="K122" s="326"/>
      <c r="L122" s="311"/>
      <c r="M122" s="311"/>
      <c r="N122" s="311"/>
      <c r="O122" s="311"/>
      <c r="P122" s="330"/>
      <c r="Q122" s="311"/>
      <c r="R122" s="311"/>
      <c r="S122" s="311"/>
      <c r="T122" s="330"/>
      <c r="U122" s="331"/>
      <c r="V122" s="311"/>
      <c r="W122" s="311"/>
      <c r="X122" s="330"/>
      <c r="Y122" s="311"/>
      <c r="Z122" s="311"/>
      <c r="AA122" s="330"/>
      <c r="AB122" s="330"/>
      <c r="AC122" s="955"/>
      <c r="AD122" s="311"/>
      <c r="AE122" s="311"/>
      <c r="AF122" s="330"/>
      <c r="AG122" s="330"/>
      <c r="AH122" s="311"/>
      <c r="AI122" s="311"/>
      <c r="AJ122" s="330"/>
      <c r="AK122" s="330"/>
      <c r="AL122" s="311"/>
      <c r="AM122" s="311"/>
      <c r="AN122" s="330"/>
      <c r="AO122" s="330"/>
      <c r="AP122" s="311"/>
      <c r="AQ122" s="311"/>
      <c r="AR122" s="330"/>
      <c r="AS122" s="330"/>
      <c r="AT122" s="311"/>
      <c r="AU122" s="311"/>
      <c r="AV122" s="330"/>
      <c r="AW122" s="311"/>
      <c r="AX122" s="311"/>
      <c r="AY122" s="311"/>
      <c r="AZ122" s="311"/>
      <c r="BA122" s="311"/>
    </row>
    <row r="123" spans="1:53" s="322" customFormat="1" ht="15.75" customHeight="1" x14ac:dyDescent="0.2">
      <c r="A123" s="324"/>
      <c r="B123" s="325"/>
      <c r="C123" s="326"/>
      <c r="D123" s="327"/>
      <c r="E123" s="329"/>
      <c r="F123" s="326"/>
      <c r="G123" s="328"/>
      <c r="H123" s="328"/>
      <c r="I123" s="326"/>
      <c r="J123" s="326"/>
      <c r="K123" s="326"/>
      <c r="L123" s="311"/>
      <c r="M123" s="311"/>
      <c r="N123" s="311"/>
      <c r="O123" s="311"/>
      <c r="P123" s="330"/>
      <c r="Q123" s="311"/>
      <c r="R123" s="311"/>
      <c r="S123" s="311"/>
      <c r="T123" s="330"/>
      <c r="U123" s="331"/>
      <c r="V123" s="311"/>
      <c r="W123" s="311"/>
      <c r="X123" s="330"/>
      <c r="Y123" s="311"/>
      <c r="Z123" s="311"/>
      <c r="AA123" s="330"/>
      <c r="AB123" s="330"/>
      <c r="AC123" s="955"/>
      <c r="AD123" s="311"/>
      <c r="AE123" s="311"/>
      <c r="AF123" s="330"/>
      <c r="AG123" s="330"/>
      <c r="AH123" s="311"/>
      <c r="AI123" s="311"/>
      <c r="AJ123" s="330"/>
      <c r="AK123" s="330"/>
      <c r="AL123" s="311"/>
      <c r="AM123" s="311"/>
      <c r="AN123" s="330"/>
      <c r="AO123" s="330"/>
      <c r="AP123" s="311"/>
      <c r="AQ123" s="311"/>
      <c r="AR123" s="330"/>
      <c r="AS123" s="330"/>
      <c r="AT123" s="311"/>
      <c r="AU123" s="311"/>
      <c r="AV123" s="330"/>
      <c r="AW123" s="311"/>
      <c r="AX123" s="311"/>
      <c r="AY123" s="311"/>
      <c r="AZ123" s="311"/>
      <c r="BA123" s="311"/>
    </row>
    <row r="124" spans="1:53" s="322" customFormat="1" ht="15.75" customHeight="1" x14ac:dyDescent="0.2">
      <c r="A124" s="324"/>
      <c r="B124" s="325"/>
      <c r="C124" s="326"/>
      <c r="D124" s="327"/>
      <c r="E124" s="329"/>
      <c r="F124" s="326"/>
      <c r="G124" s="328"/>
      <c r="H124" s="328"/>
      <c r="I124" s="326"/>
      <c r="J124" s="326"/>
      <c r="K124" s="326"/>
      <c r="L124" s="311"/>
      <c r="M124" s="311"/>
      <c r="N124" s="311"/>
      <c r="O124" s="311"/>
      <c r="P124" s="311"/>
      <c r="Q124" s="311"/>
      <c r="R124" s="311"/>
      <c r="S124" s="311"/>
      <c r="T124" s="330"/>
      <c r="U124" s="331"/>
      <c r="V124" s="311"/>
      <c r="W124" s="311"/>
      <c r="X124" s="330"/>
      <c r="Y124" s="311"/>
      <c r="Z124" s="311"/>
      <c r="AA124" s="330"/>
      <c r="AB124" s="330"/>
      <c r="AC124" s="955"/>
      <c r="AD124" s="311"/>
      <c r="AE124" s="311"/>
      <c r="AF124" s="330"/>
      <c r="AG124" s="330"/>
      <c r="AH124" s="311"/>
      <c r="AI124" s="311"/>
      <c r="AJ124" s="330"/>
      <c r="AK124" s="330"/>
      <c r="AL124" s="311"/>
      <c r="AM124" s="311"/>
      <c r="AN124" s="330"/>
      <c r="AO124" s="330"/>
      <c r="AP124" s="311"/>
      <c r="AQ124" s="311"/>
      <c r="AR124" s="330"/>
      <c r="AS124" s="330"/>
      <c r="AT124" s="311"/>
      <c r="AU124" s="311"/>
      <c r="AV124" s="330"/>
      <c r="AW124" s="311"/>
      <c r="AX124" s="311"/>
      <c r="AY124" s="311"/>
      <c r="AZ124" s="311"/>
      <c r="BA124" s="311"/>
    </row>
    <row r="125" spans="1:53" s="322" customFormat="1" ht="15.75" customHeight="1" x14ac:dyDescent="0.2">
      <c r="A125" s="324"/>
      <c r="B125" s="325"/>
      <c r="C125" s="326"/>
      <c r="D125" s="327"/>
      <c r="E125" s="329"/>
      <c r="F125" s="326"/>
      <c r="G125" s="328"/>
      <c r="H125" s="328"/>
      <c r="I125" s="326"/>
      <c r="J125" s="326"/>
      <c r="K125" s="326"/>
      <c r="L125" s="311"/>
      <c r="M125" s="311"/>
      <c r="N125" s="311"/>
      <c r="O125" s="311"/>
      <c r="P125" s="332"/>
      <c r="Q125" s="311"/>
      <c r="R125" s="311"/>
      <c r="S125" s="311"/>
      <c r="T125" s="330"/>
      <c r="U125" s="331"/>
      <c r="V125" s="311"/>
      <c r="W125" s="311"/>
      <c r="X125" s="330"/>
      <c r="Y125" s="311"/>
      <c r="Z125" s="311"/>
      <c r="AA125" s="330"/>
      <c r="AB125" s="330"/>
      <c r="AC125" s="955"/>
      <c r="AD125" s="311"/>
      <c r="AE125" s="311"/>
      <c r="AF125" s="330"/>
      <c r="AG125" s="330"/>
      <c r="AH125" s="311"/>
      <c r="AI125" s="311"/>
      <c r="AJ125" s="330"/>
      <c r="AK125" s="330"/>
      <c r="AL125" s="311"/>
      <c r="AM125" s="311"/>
      <c r="AN125" s="330"/>
      <c r="AO125" s="330"/>
      <c r="AP125" s="311"/>
      <c r="AQ125" s="311"/>
      <c r="AR125" s="330"/>
      <c r="AS125" s="330"/>
      <c r="AT125" s="311"/>
      <c r="AU125" s="311"/>
      <c r="AV125" s="330"/>
      <c r="AW125" s="311"/>
      <c r="AX125" s="311"/>
      <c r="AY125" s="311"/>
      <c r="AZ125" s="311"/>
      <c r="BA125" s="311"/>
    </row>
    <row r="126" spans="1:53" s="322" customFormat="1" ht="15.75" customHeight="1" x14ac:dyDescent="0.2">
      <c r="A126" s="324"/>
      <c r="B126" s="325"/>
      <c r="C126" s="326"/>
      <c r="D126" s="327"/>
      <c r="E126" s="329"/>
      <c r="F126" s="326"/>
      <c r="G126" s="328"/>
      <c r="H126" s="328"/>
      <c r="I126" s="326"/>
      <c r="J126" s="326"/>
      <c r="K126" s="326"/>
      <c r="L126" s="311"/>
      <c r="M126" s="311"/>
      <c r="N126" s="311"/>
      <c r="O126" s="311"/>
      <c r="P126" s="311"/>
      <c r="Q126" s="311"/>
      <c r="R126" s="311"/>
      <c r="S126" s="311"/>
      <c r="T126" s="330"/>
      <c r="U126" s="331"/>
      <c r="V126" s="311"/>
      <c r="W126" s="311"/>
      <c r="X126" s="330"/>
      <c r="Y126" s="311"/>
      <c r="Z126" s="311"/>
      <c r="AA126" s="330"/>
      <c r="AB126" s="330"/>
      <c r="AC126" s="955"/>
      <c r="AD126" s="311"/>
      <c r="AE126" s="311"/>
      <c r="AF126" s="330"/>
      <c r="AG126" s="330"/>
      <c r="AH126" s="311"/>
      <c r="AI126" s="311"/>
      <c r="AJ126" s="330"/>
      <c r="AK126" s="330"/>
      <c r="AL126" s="311"/>
      <c r="AM126" s="311"/>
      <c r="AN126" s="330"/>
      <c r="AO126" s="330"/>
      <c r="AP126" s="311"/>
      <c r="AQ126" s="311"/>
      <c r="AR126" s="330"/>
      <c r="AS126" s="330"/>
      <c r="AT126" s="311"/>
      <c r="AU126" s="311"/>
      <c r="AV126" s="330"/>
      <c r="AW126" s="311"/>
      <c r="AX126" s="311"/>
      <c r="AY126" s="311"/>
      <c r="AZ126" s="311"/>
      <c r="BA126" s="311"/>
    </row>
    <row r="127" spans="1:53" s="322" customFormat="1" ht="15.75" customHeight="1" x14ac:dyDescent="0.2">
      <c r="A127" s="324"/>
      <c r="B127" s="325"/>
      <c r="C127" s="326"/>
      <c r="D127" s="327"/>
      <c r="E127" s="329"/>
      <c r="F127" s="326"/>
      <c r="G127" s="328"/>
      <c r="H127" s="328"/>
      <c r="I127" s="326"/>
      <c r="J127" s="326"/>
      <c r="K127" s="326"/>
      <c r="L127" s="311"/>
      <c r="M127" s="311"/>
      <c r="N127" s="311"/>
      <c r="O127" s="311"/>
      <c r="P127" s="311"/>
      <c r="Q127" s="311"/>
      <c r="R127" s="311"/>
      <c r="S127" s="311"/>
      <c r="T127" s="330"/>
      <c r="U127" s="331"/>
      <c r="V127" s="311"/>
      <c r="W127" s="311"/>
      <c r="X127" s="330"/>
      <c r="Y127" s="311"/>
      <c r="Z127" s="311"/>
      <c r="AA127" s="330"/>
      <c r="AB127" s="330"/>
      <c r="AC127" s="955"/>
      <c r="AD127" s="311"/>
      <c r="AE127" s="311"/>
      <c r="AF127" s="330"/>
      <c r="AG127" s="330"/>
      <c r="AH127" s="311"/>
      <c r="AI127" s="311"/>
      <c r="AJ127" s="330"/>
      <c r="AK127" s="330"/>
      <c r="AL127" s="311"/>
      <c r="AM127" s="311"/>
      <c r="AN127" s="330"/>
      <c r="AO127" s="330"/>
      <c r="AP127" s="311"/>
      <c r="AQ127" s="311"/>
      <c r="AR127" s="330"/>
      <c r="AS127" s="330"/>
      <c r="AT127" s="311"/>
      <c r="AU127" s="311"/>
      <c r="AV127" s="330"/>
      <c r="AW127" s="311"/>
      <c r="AX127" s="311"/>
      <c r="AY127" s="311"/>
      <c r="AZ127" s="311"/>
      <c r="BA127" s="311"/>
    </row>
    <row r="128" spans="1:53" s="322" customFormat="1" ht="15.75" customHeight="1" x14ac:dyDescent="0.2">
      <c r="A128" s="324"/>
      <c r="B128" s="325"/>
      <c r="C128" s="326"/>
      <c r="D128" s="327"/>
      <c r="E128" s="329"/>
      <c r="F128" s="326"/>
      <c r="G128" s="328"/>
      <c r="H128" s="328"/>
      <c r="I128" s="326"/>
      <c r="J128" s="326"/>
      <c r="K128" s="326"/>
      <c r="L128" s="311"/>
      <c r="M128" s="311"/>
      <c r="N128" s="311"/>
      <c r="O128" s="311"/>
      <c r="P128" s="311"/>
      <c r="Q128" s="311"/>
      <c r="R128" s="311"/>
      <c r="S128" s="311"/>
      <c r="T128" s="330"/>
      <c r="U128" s="331"/>
      <c r="V128" s="311"/>
      <c r="W128" s="311"/>
      <c r="X128" s="330"/>
      <c r="Y128" s="311"/>
      <c r="Z128" s="311"/>
      <c r="AA128" s="330"/>
      <c r="AB128" s="330"/>
      <c r="AC128" s="955"/>
      <c r="AD128" s="311"/>
      <c r="AE128" s="311"/>
      <c r="AF128" s="330"/>
      <c r="AG128" s="330"/>
      <c r="AH128" s="311"/>
      <c r="AI128" s="311"/>
      <c r="AJ128" s="330"/>
      <c r="AK128" s="330"/>
      <c r="AL128" s="311"/>
      <c r="AM128" s="311"/>
      <c r="AN128" s="330"/>
      <c r="AO128" s="330"/>
      <c r="AP128" s="311"/>
      <c r="AQ128" s="311"/>
      <c r="AR128" s="330"/>
      <c r="AS128" s="330"/>
      <c r="AT128" s="311"/>
      <c r="AU128" s="311"/>
      <c r="AV128" s="330"/>
      <c r="AW128" s="311"/>
      <c r="AX128" s="311"/>
      <c r="AY128" s="311"/>
      <c r="AZ128" s="311"/>
      <c r="BA128" s="311"/>
    </row>
    <row r="129" spans="1:53" s="322" customFormat="1" ht="15.75" customHeight="1" x14ac:dyDescent="0.2">
      <c r="A129" s="324"/>
      <c r="B129" s="325"/>
      <c r="C129" s="326"/>
      <c r="D129" s="327"/>
      <c r="E129" s="329"/>
      <c r="F129" s="326"/>
      <c r="G129" s="328"/>
      <c r="H129" s="328"/>
      <c r="I129" s="326"/>
      <c r="J129" s="326"/>
      <c r="K129" s="326"/>
      <c r="L129" s="311"/>
      <c r="M129" s="311"/>
      <c r="N129" s="311"/>
      <c r="O129" s="311"/>
      <c r="P129" s="311"/>
      <c r="Q129" s="311"/>
      <c r="R129" s="311"/>
      <c r="S129" s="311"/>
      <c r="T129" s="330"/>
      <c r="U129" s="331"/>
      <c r="V129" s="311"/>
      <c r="W129" s="311"/>
      <c r="X129" s="330"/>
      <c r="Y129" s="311"/>
      <c r="Z129" s="311"/>
      <c r="AA129" s="330"/>
      <c r="AB129" s="330"/>
      <c r="AC129" s="955"/>
      <c r="AD129" s="311"/>
      <c r="AE129" s="311"/>
      <c r="AF129" s="330"/>
      <c r="AG129" s="330"/>
      <c r="AH129" s="311"/>
      <c r="AI129" s="311"/>
      <c r="AJ129" s="330"/>
      <c r="AK129" s="330"/>
      <c r="AL129" s="311"/>
      <c r="AM129" s="311"/>
      <c r="AN129" s="330"/>
      <c r="AO129" s="330"/>
      <c r="AP129" s="311"/>
      <c r="AQ129" s="311"/>
      <c r="AR129" s="330"/>
      <c r="AS129" s="330"/>
      <c r="AT129" s="311"/>
      <c r="AU129" s="311"/>
      <c r="AV129" s="330"/>
      <c r="AW129" s="311"/>
      <c r="AX129" s="311"/>
      <c r="AY129" s="311"/>
      <c r="AZ129" s="311"/>
      <c r="BA129" s="311"/>
    </row>
    <row r="130" spans="1:53" s="322" customFormat="1" ht="15.75" customHeight="1" x14ac:dyDescent="0.2">
      <c r="A130" s="324"/>
      <c r="B130" s="325"/>
      <c r="C130" s="326"/>
      <c r="D130" s="327"/>
      <c r="E130" s="329"/>
      <c r="F130" s="326"/>
      <c r="G130" s="328"/>
      <c r="H130" s="328"/>
      <c r="I130" s="326"/>
      <c r="J130" s="326"/>
      <c r="K130" s="326"/>
      <c r="L130" s="311"/>
      <c r="M130" s="311"/>
      <c r="N130" s="311"/>
      <c r="O130" s="311"/>
      <c r="P130" s="311"/>
      <c r="Q130" s="311"/>
      <c r="R130" s="311"/>
      <c r="S130" s="311"/>
      <c r="T130" s="330"/>
      <c r="U130" s="331"/>
      <c r="V130" s="311"/>
      <c r="W130" s="311"/>
      <c r="X130" s="330"/>
      <c r="Y130" s="311"/>
      <c r="Z130" s="311"/>
      <c r="AA130" s="330"/>
      <c r="AB130" s="330"/>
      <c r="AC130" s="955"/>
      <c r="AD130" s="311"/>
      <c r="AE130" s="311"/>
      <c r="AF130" s="330"/>
      <c r="AG130" s="330"/>
      <c r="AH130" s="311"/>
      <c r="AI130" s="311"/>
      <c r="AJ130" s="330"/>
      <c r="AK130" s="330"/>
      <c r="AL130" s="311"/>
      <c r="AM130" s="311"/>
      <c r="AN130" s="330"/>
      <c r="AO130" s="330"/>
      <c r="AP130" s="311"/>
      <c r="AQ130" s="311"/>
      <c r="AR130" s="330"/>
      <c r="AS130" s="330"/>
      <c r="AT130" s="311"/>
      <c r="AU130" s="311"/>
      <c r="AV130" s="330"/>
      <c r="AW130" s="311"/>
      <c r="AX130" s="311"/>
      <c r="AY130" s="311"/>
      <c r="AZ130" s="311"/>
      <c r="BA130" s="311"/>
    </row>
    <row r="131" spans="1:53" s="322" customFormat="1" ht="15.75" customHeight="1" x14ac:dyDescent="0.2">
      <c r="A131" s="324"/>
      <c r="B131" s="325"/>
      <c r="C131" s="326"/>
      <c r="D131" s="327"/>
      <c r="E131" s="329"/>
      <c r="F131" s="326"/>
      <c r="G131" s="328"/>
      <c r="H131" s="328"/>
      <c r="I131" s="326"/>
      <c r="J131" s="326"/>
      <c r="K131" s="326"/>
      <c r="L131" s="311"/>
      <c r="M131" s="311"/>
      <c r="N131" s="311"/>
      <c r="O131" s="311"/>
      <c r="P131" s="311"/>
      <c r="Q131" s="311"/>
      <c r="R131" s="311"/>
      <c r="S131" s="311"/>
      <c r="T131" s="330"/>
      <c r="U131" s="331"/>
      <c r="V131" s="311"/>
      <c r="W131" s="311"/>
      <c r="X131" s="330"/>
      <c r="Y131" s="311"/>
      <c r="Z131" s="311"/>
      <c r="AA131" s="330"/>
      <c r="AB131" s="330"/>
      <c r="AC131" s="955"/>
      <c r="AD131" s="311"/>
      <c r="AE131" s="311"/>
      <c r="AF131" s="330"/>
      <c r="AG131" s="330"/>
      <c r="AH131" s="311"/>
      <c r="AI131" s="311"/>
      <c r="AJ131" s="330"/>
      <c r="AK131" s="330"/>
      <c r="AL131" s="311"/>
      <c r="AM131" s="311"/>
      <c r="AN131" s="330"/>
      <c r="AO131" s="330"/>
      <c r="AP131" s="311"/>
      <c r="AQ131" s="311"/>
      <c r="AR131" s="330"/>
      <c r="AS131" s="330"/>
      <c r="AT131" s="311"/>
      <c r="AU131" s="311"/>
      <c r="AV131" s="330"/>
      <c r="AW131" s="311"/>
      <c r="AX131" s="311"/>
      <c r="AY131" s="311"/>
      <c r="AZ131" s="311"/>
      <c r="BA131" s="311"/>
    </row>
    <row r="132" spans="1:53" s="322" customFormat="1" ht="15.75" customHeight="1" x14ac:dyDescent="0.2">
      <c r="A132" s="324"/>
      <c r="B132" s="325"/>
      <c r="C132" s="326"/>
      <c r="D132" s="327"/>
      <c r="E132" s="329"/>
      <c r="F132" s="326"/>
      <c r="G132" s="328"/>
      <c r="H132" s="328"/>
      <c r="I132" s="326"/>
      <c r="J132" s="326"/>
      <c r="K132" s="326"/>
      <c r="L132" s="311"/>
      <c r="M132" s="311"/>
      <c r="N132" s="311"/>
      <c r="O132" s="311"/>
      <c r="P132" s="311"/>
      <c r="Q132" s="311"/>
      <c r="R132" s="311"/>
      <c r="S132" s="311"/>
      <c r="T132" s="330"/>
      <c r="U132" s="331"/>
      <c r="V132" s="311"/>
      <c r="W132" s="311"/>
      <c r="X132" s="330"/>
      <c r="Y132" s="311"/>
      <c r="Z132" s="311"/>
      <c r="AA132" s="330"/>
      <c r="AB132" s="330"/>
      <c r="AC132" s="955"/>
      <c r="AD132" s="311"/>
      <c r="AE132" s="311"/>
      <c r="AF132" s="330"/>
      <c r="AG132" s="330"/>
      <c r="AH132" s="311"/>
      <c r="AI132" s="311"/>
      <c r="AJ132" s="330"/>
      <c r="AK132" s="330"/>
      <c r="AL132" s="311"/>
      <c r="AM132" s="311"/>
      <c r="AN132" s="330"/>
      <c r="AO132" s="330"/>
      <c r="AP132" s="311"/>
      <c r="AQ132" s="311"/>
      <c r="AR132" s="330"/>
      <c r="AS132" s="330"/>
      <c r="AT132" s="311"/>
      <c r="AU132" s="311"/>
      <c r="AV132" s="330"/>
      <c r="AW132" s="311"/>
      <c r="AX132" s="311"/>
      <c r="AY132" s="311"/>
      <c r="AZ132" s="311"/>
      <c r="BA132" s="311"/>
    </row>
    <row r="133" spans="1:53" s="322" customFormat="1" ht="15.75" customHeight="1" x14ac:dyDescent="0.2">
      <c r="A133" s="324"/>
      <c r="B133" s="325"/>
      <c r="C133" s="326"/>
      <c r="D133" s="327"/>
      <c r="E133" s="329"/>
      <c r="F133" s="326"/>
      <c r="G133" s="328"/>
      <c r="H133" s="328"/>
      <c r="I133" s="326"/>
      <c r="J133" s="326"/>
      <c r="K133" s="326"/>
      <c r="L133" s="311"/>
      <c r="M133" s="311"/>
      <c r="N133" s="311"/>
      <c r="O133" s="311"/>
      <c r="P133" s="311"/>
      <c r="Q133" s="311"/>
      <c r="R133" s="311"/>
      <c r="S133" s="311"/>
      <c r="T133" s="330"/>
      <c r="U133" s="331"/>
      <c r="V133" s="311"/>
      <c r="W133" s="311"/>
      <c r="X133" s="330"/>
      <c r="Y133" s="311"/>
      <c r="Z133" s="311"/>
      <c r="AA133" s="330"/>
      <c r="AB133" s="330"/>
      <c r="AC133" s="955"/>
      <c r="AD133" s="311"/>
      <c r="AE133" s="311"/>
      <c r="AF133" s="330"/>
      <c r="AG133" s="330"/>
      <c r="AH133" s="311"/>
      <c r="AI133" s="311"/>
      <c r="AJ133" s="330"/>
      <c r="AK133" s="330"/>
      <c r="AL133" s="311"/>
      <c r="AM133" s="311"/>
      <c r="AN133" s="330"/>
      <c r="AO133" s="330"/>
      <c r="AP133" s="311"/>
      <c r="AQ133" s="311"/>
      <c r="AR133" s="330"/>
      <c r="AS133" s="330"/>
      <c r="AT133" s="311"/>
      <c r="AU133" s="311"/>
      <c r="AV133" s="330"/>
      <c r="AW133" s="311"/>
      <c r="AX133" s="311"/>
      <c r="AY133" s="311"/>
      <c r="AZ133" s="311"/>
      <c r="BA133" s="311"/>
    </row>
    <row r="134" spans="1:53" s="322" customFormat="1" ht="15.75" customHeight="1" x14ac:dyDescent="0.2">
      <c r="A134" s="324"/>
      <c r="B134" s="325"/>
      <c r="C134" s="326"/>
      <c r="D134" s="327"/>
      <c r="E134" s="329"/>
      <c r="F134" s="326"/>
      <c r="G134" s="328"/>
      <c r="H134" s="328"/>
      <c r="I134" s="326"/>
      <c r="J134" s="326"/>
      <c r="K134" s="326"/>
      <c r="L134" s="311"/>
      <c r="M134" s="311"/>
      <c r="N134" s="311"/>
      <c r="O134" s="311"/>
      <c r="P134" s="311"/>
      <c r="Q134" s="311"/>
      <c r="R134" s="311"/>
      <c r="S134" s="311"/>
      <c r="T134" s="330"/>
      <c r="U134" s="331"/>
      <c r="V134" s="311"/>
      <c r="W134" s="311"/>
      <c r="X134" s="330"/>
      <c r="Y134" s="311"/>
      <c r="Z134" s="311"/>
      <c r="AA134" s="330"/>
      <c r="AB134" s="330"/>
      <c r="AC134" s="955"/>
      <c r="AD134" s="311"/>
      <c r="AE134" s="311"/>
      <c r="AF134" s="330"/>
      <c r="AG134" s="330"/>
      <c r="AH134" s="311"/>
      <c r="AI134" s="311"/>
      <c r="AJ134" s="330"/>
      <c r="AK134" s="330"/>
      <c r="AL134" s="311"/>
      <c r="AM134" s="311"/>
      <c r="AN134" s="330"/>
      <c r="AO134" s="330"/>
      <c r="AP134" s="311"/>
      <c r="AQ134" s="311"/>
      <c r="AR134" s="330"/>
      <c r="AS134" s="330"/>
      <c r="AT134" s="311"/>
      <c r="AU134" s="311"/>
      <c r="AV134" s="330"/>
      <c r="AW134" s="311"/>
      <c r="AX134" s="311"/>
      <c r="AY134" s="311"/>
      <c r="AZ134" s="311"/>
      <c r="BA134" s="311"/>
    </row>
    <row r="135" spans="1:53" s="322" customFormat="1" ht="15.75" customHeight="1" x14ac:dyDescent="0.2">
      <c r="A135" s="324"/>
      <c r="B135" s="325"/>
      <c r="C135" s="326"/>
      <c r="D135" s="327"/>
      <c r="E135" s="329"/>
      <c r="F135" s="326"/>
      <c r="G135" s="328"/>
      <c r="H135" s="328"/>
      <c r="I135" s="326"/>
      <c r="J135" s="326"/>
      <c r="K135" s="326"/>
      <c r="L135" s="311"/>
      <c r="M135" s="311"/>
      <c r="N135" s="311"/>
      <c r="O135" s="311"/>
      <c r="P135" s="311"/>
      <c r="Q135" s="311"/>
      <c r="R135" s="311"/>
      <c r="S135" s="311"/>
      <c r="T135" s="330"/>
      <c r="U135" s="331"/>
      <c r="V135" s="311"/>
      <c r="W135" s="311"/>
      <c r="X135" s="330"/>
      <c r="Y135" s="311"/>
      <c r="Z135" s="311"/>
      <c r="AA135" s="330"/>
      <c r="AB135" s="330"/>
      <c r="AC135" s="955"/>
      <c r="AD135" s="311"/>
      <c r="AE135" s="311"/>
      <c r="AF135" s="330"/>
      <c r="AG135" s="330"/>
      <c r="AH135" s="311"/>
      <c r="AI135" s="311"/>
      <c r="AJ135" s="330"/>
      <c r="AK135" s="330"/>
      <c r="AL135" s="311"/>
      <c r="AM135" s="311"/>
      <c r="AN135" s="330"/>
      <c r="AO135" s="330"/>
      <c r="AP135" s="311"/>
      <c r="AQ135" s="311"/>
      <c r="AR135" s="330"/>
      <c r="AS135" s="330"/>
      <c r="AT135" s="311"/>
      <c r="AU135" s="311"/>
      <c r="AV135" s="330"/>
      <c r="AW135" s="311"/>
      <c r="AX135" s="311"/>
      <c r="AY135" s="311"/>
      <c r="AZ135" s="311"/>
      <c r="BA135" s="311"/>
    </row>
    <row r="136" spans="1:53" s="322" customFormat="1" ht="15.75" customHeight="1" x14ac:dyDescent="0.2">
      <c r="A136" s="324"/>
      <c r="B136" s="325"/>
      <c r="C136" s="326"/>
      <c r="D136" s="327"/>
      <c r="E136" s="329"/>
      <c r="F136" s="326"/>
      <c r="G136" s="328"/>
      <c r="H136" s="328"/>
      <c r="I136" s="326"/>
      <c r="J136" s="326"/>
      <c r="K136" s="326"/>
      <c r="L136" s="311"/>
      <c r="M136" s="311"/>
      <c r="N136" s="311"/>
      <c r="O136" s="311"/>
      <c r="P136" s="311"/>
      <c r="Q136" s="311"/>
      <c r="R136" s="311"/>
      <c r="S136" s="311"/>
      <c r="T136" s="330"/>
      <c r="U136" s="331"/>
      <c r="V136" s="311"/>
      <c r="W136" s="311"/>
      <c r="X136" s="330"/>
      <c r="Y136" s="311"/>
      <c r="Z136" s="311"/>
      <c r="AA136" s="330"/>
      <c r="AB136" s="330"/>
      <c r="AC136" s="955"/>
      <c r="AD136" s="311"/>
      <c r="AE136" s="311"/>
      <c r="AF136" s="330"/>
      <c r="AG136" s="330"/>
      <c r="AH136" s="311"/>
      <c r="AI136" s="311"/>
      <c r="AJ136" s="330"/>
      <c r="AK136" s="330"/>
      <c r="AL136" s="311"/>
      <c r="AM136" s="311"/>
      <c r="AN136" s="330"/>
      <c r="AO136" s="330"/>
      <c r="AP136" s="311"/>
      <c r="AQ136" s="311"/>
      <c r="AR136" s="330"/>
      <c r="AS136" s="330"/>
      <c r="AT136" s="311"/>
      <c r="AU136" s="311"/>
      <c r="AV136" s="330"/>
      <c r="AW136" s="311"/>
      <c r="AX136" s="311"/>
      <c r="AY136" s="311"/>
      <c r="AZ136" s="311"/>
      <c r="BA136" s="311"/>
    </row>
    <row r="137" spans="1:53" s="322" customFormat="1" ht="15.75" customHeight="1" x14ac:dyDescent="0.2">
      <c r="A137" s="324"/>
      <c r="B137" s="325"/>
      <c r="C137" s="326"/>
      <c r="D137" s="327"/>
      <c r="E137" s="329"/>
      <c r="F137" s="326"/>
      <c r="G137" s="328"/>
      <c r="H137" s="328"/>
      <c r="I137" s="326"/>
      <c r="J137" s="326"/>
      <c r="K137" s="326"/>
      <c r="L137" s="311"/>
      <c r="M137" s="311"/>
      <c r="N137" s="311"/>
      <c r="O137" s="311"/>
      <c r="P137" s="311"/>
      <c r="Q137" s="311"/>
      <c r="R137" s="311"/>
      <c r="S137" s="311"/>
      <c r="T137" s="330"/>
      <c r="U137" s="331"/>
      <c r="V137" s="311"/>
      <c r="W137" s="311"/>
      <c r="X137" s="330"/>
      <c r="Y137" s="311"/>
      <c r="Z137" s="311"/>
      <c r="AA137" s="330"/>
      <c r="AB137" s="330"/>
      <c r="AC137" s="955"/>
      <c r="AD137" s="311"/>
      <c r="AE137" s="311"/>
      <c r="AF137" s="330"/>
      <c r="AG137" s="330"/>
      <c r="AH137" s="311"/>
      <c r="AI137" s="311"/>
      <c r="AJ137" s="330"/>
      <c r="AK137" s="330"/>
      <c r="AL137" s="311"/>
      <c r="AM137" s="311"/>
      <c r="AN137" s="330"/>
      <c r="AO137" s="330"/>
      <c r="AP137" s="311"/>
      <c r="AQ137" s="311"/>
      <c r="AR137" s="330"/>
      <c r="AS137" s="330"/>
      <c r="AT137" s="311"/>
      <c r="AU137" s="311"/>
      <c r="AV137" s="330"/>
      <c r="AW137" s="311"/>
      <c r="AX137" s="311"/>
      <c r="AY137" s="311"/>
      <c r="AZ137" s="311"/>
      <c r="BA137" s="311"/>
    </row>
    <row r="138" spans="1:53" s="322" customFormat="1" ht="15.75" customHeight="1" x14ac:dyDescent="0.2">
      <c r="A138" s="324"/>
      <c r="B138" s="325"/>
      <c r="C138" s="326"/>
      <c r="D138" s="327"/>
      <c r="E138" s="329"/>
      <c r="F138" s="326"/>
      <c r="G138" s="328"/>
      <c r="H138" s="328"/>
      <c r="I138" s="326"/>
      <c r="J138" s="326"/>
      <c r="K138" s="326"/>
      <c r="L138" s="311"/>
      <c r="M138" s="311"/>
      <c r="N138" s="311"/>
      <c r="O138" s="311"/>
      <c r="P138" s="311"/>
      <c r="Q138" s="311"/>
      <c r="R138" s="311"/>
      <c r="S138" s="311"/>
      <c r="T138" s="330"/>
      <c r="U138" s="331"/>
      <c r="V138" s="311"/>
      <c r="W138" s="311"/>
      <c r="X138" s="330"/>
      <c r="Y138" s="311"/>
      <c r="Z138" s="311"/>
      <c r="AA138" s="330"/>
      <c r="AB138" s="330"/>
      <c r="AC138" s="955"/>
      <c r="AD138" s="311"/>
      <c r="AE138" s="311"/>
      <c r="AF138" s="330"/>
      <c r="AG138" s="330"/>
      <c r="AH138" s="311"/>
      <c r="AI138" s="311"/>
      <c r="AJ138" s="330"/>
      <c r="AK138" s="330"/>
      <c r="AL138" s="311"/>
      <c r="AM138" s="311"/>
      <c r="AN138" s="330"/>
      <c r="AO138" s="330"/>
      <c r="AP138" s="311"/>
      <c r="AQ138" s="311"/>
      <c r="AR138" s="330"/>
      <c r="AS138" s="330"/>
      <c r="AT138" s="311"/>
      <c r="AU138" s="311"/>
      <c r="AV138" s="330"/>
      <c r="AW138" s="311"/>
      <c r="AX138" s="311"/>
      <c r="AY138" s="311"/>
      <c r="AZ138" s="311"/>
      <c r="BA138" s="311"/>
    </row>
    <row r="139" spans="1:53" s="322" customFormat="1" ht="15.75" customHeight="1" x14ac:dyDescent="0.2">
      <c r="A139" s="324"/>
      <c r="B139" s="325"/>
      <c r="C139" s="326"/>
      <c r="D139" s="327"/>
      <c r="E139" s="329"/>
      <c r="F139" s="326"/>
      <c r="G139" s="328"/>
      <c r="H139" s="328"/>
      <c r="I139" s="326"/>
      <c r="J139" s="326"/>
      <c r="K139" s="326"/>
      <c r="L139" s="311"/>
      <c r="M139" s="311"/>
      <c r="N139" s="311"/>
      <c r="O139" s="311"/>
      <c r="P139" s="311"/>
      <c r="Q139" s="311"/>
      <c r="R139" s="311"/>
      <c r="S139" s="311"/>
      <c r="T139" s="330"/>
      <c r="U139" s="331"/>
      <c r="V139" s="311"/>
      <c r="W139" s="311"/>
      <c r="X139" s="330"/>
      <c r="Y139" s="311"/>
      <c r="Z139" s="311"/>
      <c r="AA139" s="330"/>
      <c r="AB139" s="330"/>
      <c r="AC139" s="955"/>
      <c r="AD139" s="311"/>
      <c r="AE139" s="311"/>
      <c r="AF139" s="330"/>
      <c r="AG139" s="330"/>
      <c r="AH139" s="311"/>
      <c r="AI139" s="311"/>
      <c r="AJ139" s="330"/>
      <c r="AK139" s="330"/>
      <c r="AL139" s="311"/>
      <c r="AM139" s="311"/>
      <c r="AN139" s="330"/>
      <c r="AO139" s="330"/>
      <c r="AP139" s="311"/>
      <c r="AQ139" s="311"/>
      <c r="AR139" s="330"/>
      <c r="AS139" s="330"/>
      <c r="AT139" s="311"/>
      <c r="AU139" s="311"/>
      <c r="AV139" s="330"/>
      <c r="AW139" s="311"/>
      <c r="AX139" s="311"/>
      <c r="AY139" s="311"/>
      <c r="AZ139" s="311"/>
      <c r="BA139" s="311"/>
    </row>
    <row r="140" spans="1:53" s="322" customFormat="1" ht="15.75" customHeight="1" x14ac:dyDescent="0.2">
      <c r="A140" s="324"/>
      <c r="B140" s="325"/>
      <c r="C140" s="326"/>
      <c r="D140" s="327"/>
      <c r="E140" s="329"/>
      <c r="F140" s="326"/>
      <c r="G140" s="328"/>
      <c r="H140" s="328"/>
      <c r="I140" s="326"/>
      <c r="J140" s="326"/>
      <c r="K140" s="326"/>
      <c r="L140" s="311"/>
      <c r="M140" s="311"/>
      <c r="N140" s="311"/>
      <c r="O140" s="311"/>
      <c r="P140" s="311"/>
      <c r="Q140" s="311"/>
      <c r="R140" s="311"/>
      <c r="S140" s="311"/>
      <c r="T140" s="330"/>
      <c r="U140" s="331"/>
      <c r="V140" s="311"/>
      <c r="W140" s="311"/>
      <c r="X140" s="330"/>
      <c r="Y140" s="311"/>
      <c r="Z140" s="311"/>
      <c r="AA140" s="330"/>
      <c r="AB140" s="330"/>
      <c r="AC140" s="955"/>
      <c r="AD140" s="311"/>
      <c r="AE140" s="311"/>
      <c r="AF140" s="330"/>
      <c r="AG140" s="330"/>
      <c r="AH140" s="311"/>
      <c r="AI140" s="311"/>
      <c r="AJ140" s="330"/>
      <c r="AK140" s="330"/>
      <c r="AL140" s="311"/>
      <c r="AM140" s="311"/>
      <c r="AN140" s="330"/>
      <c r="AO140" s="330"/>
      <c r="AP140" s="311"/>
      <c r="AQ140" s="311"/>
      <c r="AR140" s="330"/>
      <c r="AS140" s="330"/>
      <c r="AT140" s="311"/>
      <c r="AU140" s="311"/>
      <c r="AV140" s="330"/>
      <c r="AW140" s="311"/>
      <c r="AX140" s="311"/>
      <c r="AY140" s="311"/>
      <c r="AZ140" s="311"/>
      <c r="BA140" s="311"/>
    </row>
    <row r="141" spans="1:53" s="322" customFormat="1" ht="15.75" customHeight="1" x14ac:dyDescent="0.2">
      <c r="A141" s="324"/>
      <c r="B141" s="325"/>
      <c r="C141" s="326"/>
      <c r="D141" s="327"/>
      <c r="E141" s="329"/>
      <c r="F141" s="326"/>
      <c r="G141" s="328"/>
      <c r="H141" s="328"/>
      <c r="I141" s="326"/>
      <c r="J141" s="326"/>
      <c r="K141" s="326"/>
      <c r="L141" s="311"/>
      <c r="M141" s="311"/>
      <c r="N141" s="311"/>
      <c r="O141" s="311"/>
      <c r="P141" s="311"/>
      <c r="Q141" s="311"/>
      <c r="R141" s="311"/>
      <c r="S141" s="311"/>
      <c r="T141" s="330"/>
      <c r="U141" s="331"/>
      <c r="V141" s="311"/>
      <c r="W141" s="311"/>
      <c r="X141" s="330"/>
      <c r="Y141" s="311"/>
      <c r="Z141" s="311"/>
      <c r="AA141" s="330"/>
      <c r="AB141" s="330"/>
      <c r="AC141" s="955"/>
      <c r="AD141" s="311"/>
      <c r="AE141" s="311"/>
      <c r="AF141" s="330"/>
      <c r="AG141" s="330"/>
      <c r="AH141" s="311"/>
      <c r="AI141" s="311"/>
      <c r="AJ141" s="330"/>
      <c r="AK141" s="330"/>
      <c r="AL141" s="311"/>
      <c r="AM141" s="311"/>
      <c r="AN141" s="330"/>
      <c r="AO141" s="330"/>
      <c r="AP141" s="311"/>
      <c r="AQ141" s="311"/>
      <c r="AR141" s="330"/>
      <c r="AS141" s="330"/>
      <c r="AT141" s="311"/>
      <c r="AU141" s="311"/>
      <c r="AV141" s="330"/>
      <c r="AW141" s="311"/>
      <c r="AX141" s="311"/>
      <c r="AY141" s="311"/>
      <c r="AZ141" s="311"/>
      <c r="BA141" s="311"/>
    </row>
    <row r="142" spans="1:53" s="322" customFormat="1" ht="15.75" customHeight="1" x14ac:dyDescent="0.2">
      <c r="A142" s="324"/>
      <c r="B142" s="325"/>
      <c r="C142" s="326"/>
      <c r="D142" s="327"/>
      <c r="E142" s="329"/>
      <c r="F142" s="326"/>
      <c r="G142" s="328"/>
      <c r="H142" s="328"/>
      <c r="I142" s="326"/>
      <c r="J142" s="326"/>
      <c r="K142" s="326"/>
      <c r="L142" s="311"/>
      <c r="M142" s="311"/>
      <c r="N142" s="311"/>
      <c r="O142" s="311"/>
      <c r="P142" s="311"/>
      <c r="Q142" s="311"/>
      <c r="R142" s="311"/>
      <c r="S142" s="311"/>
      <c r="T142" s="330"/>
      <c r="U142" s="331"/>
      <c r="V142" s="311"/>
      <c r="W142" s="311"/>
      <c r="X142" s="330"/>
      <c r="Y142" s="311"/>
      <c r="Z142" s="311"/>
      <c r="AA142" s="330"/>
      <c r="AB142" s="330"/>
      <c r="AC142" s="955"/>
      <c r="AD142" s="311"/>
      <c r="AE142" s="311"/>
      <c r="AF142" s="330"/>
      <c r="AG142" s="330"/>
      <c r="AH142" s="311"/>
      <c r="AI142" s="311"/>
      <c r="AJ142" s="330"/>
      <c r="AK142" s="330"/>
      <c r="AL142" s="311"/>
      <c r="AM142" s="311"/>
      <c r="AN142" s="330"/>
      <c r="AO142" s="330"/>
      <c r="AP142" s="311"/>
      <c r="AQ142" s="311"/>
      <c r="AR142" s="330"/>
      <c r="AS142" s="330"/>
      <c r="AT142" s="311"/>
      <c r="AU142" s="311"/>
      <c r="AV142" s="330"/>
      <c r="AW142" s="311"/>
      <c r="AX142" s="311"/>
      <c r="AY142" s="311"/>
      <c r="AZ142" s="311"/>
      <c r="BA142" s="311"/>
    </row>
    <row r="143" spans="1:53" s="322" customFormat="1" ht="15.75" customHeight="1" x14ac:dyDescent="0.2">
      <c r="A143" s="324"/>
      <c r="B143" s="325"/>
      <c r="C143" s="326"/>
      <c r="D143" s="327"/>
      <c r="E143" s="329"/>
      <c r="F143" s="326"/>
      <c r="G143" s="328"/>
      <c r="H143" s="328"/>
      <c r="I143" s="326"/>
      <c r="J143" s="326"/>
      <c r="K143" s="326"/>
      <c r="L143" s="311"/>
      <c r="M143" s="311"/>
      <c r="N143" s="311"/>
      <c r="O143" s="311"/>
      <c r="P143" s="311"/>
      <c r="Q143" s="311"/>
      <c r="R143" s="311"/>
      <c r="S143" s="311"/>
      <c r="T143" s="330"/>
      <c r="U143" s="331"/>
      <c r="V143" s="311"/>
      <c r="W143" s="311"/>
      <c r="X143" s="330"/>
      <c r="Y143" s="311"/>
      <c r="Z143" s="311"/>
      <c r="AA143" s="330"/>
      <c r="AB143" s="330"/>
      <c r="AC143" s="955"/>
      <c r="AD143" s="311"/>
      <c r="AE143" s="311"/>
      <c r="AF143" s="330"/>
      <c r="AG143" s="330"/>
      <c r="AH143" s="311"/>
      <c r="AI143" s="311"/>
      <c r="AJ143" s="330"/>
      <c r="AK143" s="330"/>
      <c r="AL143" s="311"/>
      <c r="AM143" s="311"/>
      <c r="AN143" s="330"/>
      <c r="AO143" s="330"/>
      <c r="AP143" s="311"/>
      <c r="AQ143" s="311"/>
      <c r="AR143" s="330"/>
      <c r="AS143" s="330"/>
      <c r="AT143" s="311"/>
      <c r="AU143" s="311"/>
      <c r="AV143" s="330"/>
      <c r="AW143" s="311"/>
      <c r="AX143" s="311"/>
      <c r="AY143" s="311"/>
      <c r="AZ143" s="311"/>
      <c r="BA143" s="311"/>
    </row>
    <row r="144" spans="1:53" s="322" customFormat="1" ht="15.75" customHeight="1" x14ac:dyDescent="0.2">
      <c r="A144" s="324"/>
      <c r="B144" s="325"/>
      <c r="C144" s="326"/>
      <c r="D144" s="327"/>
      <c r="E144" s="329"/>
      <c r="F144" s="326"/>
      <c r="G144" s="328"/>
      <c r="H144" s="328"/>
      <c r="I144" s="326"/>
      <c r="J144" s="326"/>
      <c r="K144" s="326"/>
      <c r="L144" s="311"/>
      <c r="M144" s="311"/>
      <c r="N144" s="311"/>
      <c r="O144" s="311"/>
      <c r="P144" s="311"/>
      <c r="Q144" s="311"/>
      <c r="R144" s="311"/>
      <c r="S144" s="311"/>
      <c r="T144" s="330"/>
      <c r="U144" s="331"/>
      <c r="V144" s="311"/>
      <c r="W144" s="311"/>
      <c r="X144" s="330"/>
      <c r="Y144" s="311"/>
      <c r="Z144" s="311"/>
      <c r="AA144" s="330"/>
      <c r="AB144" s="330"/>
      <c r="AC144" s="955"/>
      <c r="AD144" s="311"/>
      <c r="AE144" s="311"/>
      <c r="AF144" s="330"/>
      <c r="AG144" s="330"/>
      <c r="AH144" s="311"/>
      <c r="AI144" s="311"/>
      <c r="AJ144" s="330"/>
      <c r="AK144" s="330"/>
      <c r="AL144" s="311"/>
      <c r="AM144" s="311"/>
      <c r="AN144" s="330"/>
      <c r="AO144" s="330"/>
      <c r="AP144" s="311"/>
      <c r="AQ144" s="311"/>
      <c r="AR144" s="330"/>
      <c r="AS144" s="330"/>
      <c r="AT144" s="311"/>
      <c r="AU144" s="311"/>
      <c r="AV144" s="330"/>
      <c r="AW144" s="311"/>
      <c r="AX144" s="311"/>
      <c r="AY144" s="311"/>
      <c r="AZ144" s="311"/>
      <c r="BA144" s="311"/>
    </row>
    <row r="145" spans="1:53" s="322" customFormat="1" ht="15.75" customHeight="1" x14ac:dyDescent="0.2">
      <c r="A145" s="324"/>
      <c r="B145" s="325"/>
      <c r="C145" s="326"/>
      <c r="D145" s="327"/>
      <c r="E145" s="329"/>
      <c r="F145" s="326"/>
      <c r="G145" s="328"/>
      <c r="H145" s="328"/>
      <c r="I145" s="326"/>
      <c r="J145" s="326"/>
      <c r="K145" s="326"/>
      <c r="L145" s="311"/>
      <c r="M145" s="311"/>
      <c r="N145" s="311"/>
      <c r="O145" s="311"/>
      <c r="P145" s="311"/>
      <c r="Q145" s="311"/>
      <c r="R145" s="311"/>
      <c r="S145" s="311"/>
      <c r="T145" s="330"/>
      <c r="U145" s="331"/>
      <c r="V145" s="311"/>
      <c r="W145" s="311"/>
      <c r="X145" s="330"/>
      <c r="Y145" s="311"/>
      <c r="Z145" s="311"/>
      <c r="AA145" s="330"/>
      <c r="AB145" s="330"/>
      <c r="AC145" s="955"/>
      <c r="AD145" s="311"/>
      <c r="AE145" s="311"/>
      <c r="AF145" s="330"/>
      <c r="AG145" s="330"/>
      <c r="AH145" s="311"/>
      <c r="AI145" s="311"/>
      <c r="AJ145" s="330"/>
      <c r="AK145" s="330"/>
      <c r="AL145" s="311"/>
      <c r="AM145" s="311"/>
      <c r="AN145" s="330"/>
      <c r="AO145" s="330"/>
      <c r="AP145" s="311"/>
      <c r="AQ145" s="311"/>
      <c r="AR145" s="330"/>
      <c r="AS145" s="330"/>
      <c r="AT145" s="311"/>
      <c r="AU145" s="311"/>
      <c r="AV145" s="330"/>
      <c r="AW145" s="311"/>
      <c r="AX145" s="311"/>
      <c r="AY145" s="311"/>
      <c r="AZ145" s="311"/>
      <c r="BA145" s="311"/>
    </row>
    <row r="146" spans="1:53" s="322" customFormat="1" ht="15.75" customHeight="1" x14ac:dyDescent="0.2">
      <c r="A146" s="324"/>
      <c r="B146" s="325"/>
      <c r="C146" s="326"/>
      <c r="D146" s="327"/>
      <c r="E146" s="329"/>
      <c r="F146" s="326"/>
      <c r="G146" s="328"/>
      <c r="H146" s="328"/>
      <c r="I146" s="326"/>
      <c r="J146" s="326"/>
      <c r="K146" s="326"/>
      <c r="L146" s="311"/>
      <c r="M146" s="311"/>
      <c r="N146" s="311"/>
      <c r="O146" s="311"/>
      <c r="P146" s="311"/>
      <c r="Q146" s="311"/>
      <c r="R146" s="311"/>
      <c r="S146" s="311"/>
      <c r="T146" s="330"/>
      <c r="U146" s="331"/>
      <c r="V146" s="311"/>
      <c r="W146" s="311"/>
      <c r="X146" s="330"/>
      <c r="Y146" s="311"/>
      <c r="Z146" s="311"/>
      <c r="AA146" s="330"/>
      <c r="AB146" s="330"/>
      <c r="AC146" s="955"/>
      <c r="AD146" s="311"/>
      <c r="AE146" s="311"/>
      <c r="AF146" s="330"/>
      <c r="AG146" s="330"/>
      <c r="AH146" s="311"/>
      <c r="AI146" s="311"/>
      <c r="AJ146" s="330"/>
      <c r="AK146" s="330"/>
      <c r="AL146" s="311"/>
      <c r="AM146" s="311"/>
      <c r="AN146" s="330"/>
      <c r="AO146" s="330"/>
      <c r="AP146" s="311"/>
      <c r="AQ146" s="311"/>
      <c r="AR146" s="330"/>
      <c r="AS146" s="330"/>
      <c r="AT146" s="311"/>
      <c r="AU146" s="311"/>
      <c r="AV146" s="330"/>
      <c r="AW146" s="311"/>
      <c r="AX146" s="311"/>
      <c r="AY146" s="311"/>
      <c r="AZ146" s="311"/>
      <c r="BA146" s="311"/>
    </row>
    <row r="147" spans="1:53" s="322" customFormat="1" ht="15.75" customHeight="1" x14ac:dyDescent="0.2">
      <c r="A147" s="324"/>
      <c r="B147" s="325"/>
      <c r="C147" s="326"/>
      <c r="D147" s="327"/>
      <c r="E147" s="329"/>
      <c r="F147" s="326"/>
      <c r="G147" s="328"/>
      <c r="H147" s="328"/>
      <c r="I147" s="326"/>
      <c r="J147" s="326"/>
      <c r="K147" s="326"/>
      <c r="L147" s="311"/>
      <c r="M147" s="311"/>
      <c r="N147" s="311"/>
      <c r="O147" s="311"/>
      <c r="P147" s="311"/>
      <c r="Q147" s="311"/>
      <c r="R147" s="311"/>
      <c r="S147" s="311"/>
      <c r="T147" s="330"/>
      <c r="U147" s="331"/>
      <c r="V147" s="311"/>
      <c r="W147" s="311"/>
      <c r="X147" s="330"/>
      <c r="Y147" s="311"/>
      <c r="Z147" s="311"/>
      <c r="AA147" s="330"/>
      <c r="AB147" s="330"/>
      <c r="AC147" s="955"/>
      <c r="AD147" s="311"/>
      <c r="AE147" s="311"/>
      <c r="AF147" s="330"/>
      <c r="AG147" s="330"/>
      <c r="AH147" s="311"/>
      <c r="AI147" s="311"/>
      <c r="AJ147" s="330"/>
      <c r="AK147" s="330"/>
      <c r="AL147" s="311"/>
      <c r="AM147" s="311"/>
      <c r="AN147" s="330"/>
      <c r="AO147" s="330"/>
      <c r="AP147" s="311"/>
      <c r="AQ147" s="311"/>
      <c r="AR147" s="330"/>
      <c r="AS147" s="330"/>
      <c r="AT147" s="311"/>
      <c r="AU147" s="311"/>
      <c r="AV147" s="330"/>
      <c r="AW147" s="311"/>
      <c r="AX147" s="311"/>
      <c r="AY147" s="311"/>
      <c r="AZ147" s="311"/>
      <c r="BA147" s="311"/>
    </row>
    <row r="148" spans="1:53" s="322" customFormat="1" ht="15.75" customHeight="1" x14ac:dyDescent="0.2">
      <c r="A148" s="324"/>
      <c r="B148" s="325"/>
      <c r="C148" s="326"/>
      <c r="D148" s="327"/>
      <c r="E148" s="329"/>
      <c r="F148" s="326"/>
      <c r="G148" s="328"/>
      <c r="H148" s="328"/>
      <c r="I148" s="326"/>
      <c r="J148" s="326"/>
      <c r="K148" s="326"/>
      <c r="L148" s="311"/>
      <c r="M148" s="311"/>
      <c r="N148" s="311"/>
      <c r="O148" s="311"/>
      <c r="P148" s="311"/>
      <c r="Q148" s="311"/>
      <c r="R148" s="311"/>
      <c r="S148" s="311"/>
      <c r="T148" s="330"/>
      <c r="U148" s="331"/>
      <c r="V148" s="311"/>
      <c r="W148" s="311"/>
      <c r="X148" s="330"/>
      <c r="Y148" s="311"/>
      <c r="Z148" s="311"/>
      <c r="AA148" s="330"/>
      <c r="AB148" s="330"/>
      <c r="AC148" s="955"/>
      <c r="AD148" s="311"/>
      <c r="AE148" s="311"/>
      <c r="AF148" s="330"/>
      <c r="AG148" s="330"/>
      <c r="AH148" s="311"/>
      <c r="AI148" s="311"/>
      <c r="AJ148" s="330"/>
      <c r="AK148" s="330"/>
      <c r="AL148" s="311"/>
      <c r="AM148" s="311"/>
      <c r="AN148" s="330"/>
      <c r="AO148" s="330"/>
      <c r="AP148" s="311"/>
      <c r="AQ148" s="311"/>
      <c r="AR148" s="330"/>
      <c r="AS148" s="330"/>
      <c r="AT148" s="311"/>
      <c r="AU148" s="311"/>
      <c r="AV148" s="330"/>
      <c r="AW148" s="311"/>
      <c r="AX148" s="311"/>
      <c r="AY148" s="311"/>
      <c r="AZ148" s="311"/>
      <c r="BA148" s="311"/>
    </row>
    <row r="149" spans="1:53" s="322" customFormat="1" ht="15.75" customHeight="1" x14ac:dyDescent="0.2">
      <c r="A149" s="324"/>
      <c r="B149" s="325"/>
      <c r="C149" s="326"/>
      <c r="D149" s="327"/>
      <c r="E149" s="329"/>
      <c r="F149" s="326"/>
      <c r="G149" s="328"/>
      <c r="H149" s="328"/>
      <c r="I149" s="326"/>
      <c r="J149" s="326"/>
      <c r="K149" s="326"/>
      <c r="L149" s="311"/>
      <c r="M149" s="311"/>
      <c r="N149" s="311"/>
      <c r="O149" s="311"/>
      <c r="P149" s="311"/>
      <c r="Q149" s="311"/>
      <c r="R149" s="311"/>
      <c r="S149" s="311"/>
      <c r="T149" s="330"/>
      <c r="U149" s="331"/>
      <c r="V149" s="311"/>
      <c r="W149" s="311"/>
      <c r="X149" s="330"/>
      <c r="Y149" s="311"/>
      <c r="Z149" s="311"/>
      <c r="AA149" s="330"/>
      <c r="AB149" s="330"/>
      <c r="AC149" s="955"/>
      <c r="AD149" s="311"/>
      <c r="AE149" s="311"/>
      <c r="AF149" s="330"/>
      <c r="AG149" s="330"/>
      <c r="AH149" s="311"/>
      <c r="AI149" s="311"/>
      <c r="AJ149" s="330"/>
      <c r="AK149" s="330"/>
      <c r="AL149" s="311"/>
      <c r="AM149" s="311"/>
      <c r="AN149" s="330"/>
      <c r="AO149" s="330"/>
      <c r="AP149" s="311"/>
      <c r="AQ149" s="311"/>
      <c r="AR149" s="330"/>
      <c r="AS149" s="330"/>
      <c r="AT149" s="311"/>
      <c r="AU149" s="311"/>
      <c r="AV149" s="330"/>
      <c r="AW149" s="311"/>
      <c r="AX149" s="311"/>
      <c r="AY149" s="311"/>
      <c r="AZ149" s="311"/>
      <c r="BA149" s="311"/>
    </row>
    <row r="150" spans="1:53" s="322" customFormat="1" ht="15.75" customHeight="1" x14ac:dyDescent="0.2">
      <c r="A150" s="324"/>
      <c r="B150" s="325"/>
      <c r="C150" s="326"/>
      <c r="D150" s="327"/>
      <c r="E150" s="329"/>
      <c r="F150" s="326"/>
      <c r="G150" s="328"/>
      <c r="H150" s="328"/>
      <c r="I150" s="326"/>
      <c r="J150" s="326"/>
      <c r="K150" s="326"/>
      <c r="L150" s="311"/>
      <c r="M150" s="311"/>
      <c r="N150" s="311"/>
      <c r="O150" s="311"/>
      <c r="P150" s="311"/>
      <c r="Q150" s="311"/>
      <c r="R150" s="311"/>
      <c r="S150" s="311"/>
      <c r="T150" s="330"/>
      <c r="U150" s="331"/>
      <c r="V150" s="311"/>
      <c r="W150" s="311"/>
      <c r="X150" s="330"/>
      <c r="Y150" s="311"/>
      <c r="Z150" s="311"/>
      <c r="AA150" s="330"/>
      <c r="AB150" s="330"/>
      <c r="AC150" s="955"/>
      <c r="AD150" s="311"/>
      <c r="AE150" s="311"/>
      <c r="AF150" s="330"/>
      <c r="AG150" s="330"/>
      <c r="AH150" s="311"/>
      <c r="AI150" s="311"/>
      <c r="AJ150" s="330"/>
      <c r="AK150" s="330"/>
      <c r="AL150" s="311"/>
      <c r="AM150" s="311"/>
      <c r="AN150" s="330"/>
      <c r="AO150" s="330"/>
      <c r="AP150" s="311"/>
      <c r="AQ150" s="311"/>
      <c r="AR150" s="330"/>
      <c r="AS150" s="330"/>
      <c r="AT150" s="311"/>
      <c r="AU150" s="311"/>
      <c r="AV150" s="330"/>
      <c r="AW150" s="311"/>
      <c r="AX150" s="311"/>
      <c r="AY150" s="311"/>
      <c r="AZ150" s="311"/>
      <c r="BA150" s="311"/>
    </row>
    <row r="151" spans="1:53" s="322" customFormat="1" ht="15.75" customHeight="1" x14ac:dyDescent="0.2">
      <c r="A151" s="324"/>
      <c r="B151" s="325"/>
      <c r="C151" s="326"/>
      <c r="D151" s="327"/>
      <c r="E151" s="329"/>
      <c r="F151" s="326"/>
      <c r="G151" s="328"/>
      <c r="H151" s="328"/>
      <c r="I151" s="326"/>
      <c r="J151" s="326"/>
      <c r="K151" s="326"/>
      <c r="L151" s="311"/>
      <c r="M151" s="311"/>
      <c r="N151" s="311"/>
      <c r="O151" s="311"/>
      <c r="P151" s="311"/>
      <c r="Q151" s="311"/>
      <c r="R151" s="311"/>
      <c r="S151" s="311"/>
      <c r="T151" s="330"/>
      <c r="U151" s="331"/>
      <c r="V151" s="311"/>
      <c r="W151" s="311"/>
      <c r="X151" s="330"/>
      <c r="Y151" s="311"/>
      <c r="Z151" s="311"/>
      <c r="AA151" s="330"/>
      <c r="AB151" s="330"/>
      <c r="AC151" s="955"/>
      <c r="AD151" s="311"/>
      <c r="AE151" s="311"/>
      <c r="AF151" s="330"/>
      <c r="AG151" s="330"/>
      <c r="AH151" s="311"/>
      <c r="AI151" s="311"/>
      <c r="AJ151" s="330"/>
      <c r="AK151" s="330"/>
      <c r="AL151" s="311"/>
      <c r="AM151" s="311"/>
      <c r="AN151" s="330"/>
      <c r="AO151" s="330"/>
      <c r="AP151" s="311"/>
      <c r="AQ151" s="311"/>
      <c r="AR151" s="330"/>
      <c r="AS151" s="330"/>
      <c r="AT151" s="311"/>
      <c r="AU151" s="311"/>
      <c r="AV151" s="330"/>
      <c r="AW151" s="311"/>
      <c r="AX151" s="311"/>
      <c r="AY151" s="311"/>
      <c r="AZ151" s="311"/>
      <c r="BA151" s="311"/>
    </row>
    <row r="152" spans="1:53" s="322" customFormat="1" ht="15.75" customHeight="1" x14ac:dyDescent="0.2">
      <c r="A152" s="324"/>
      <c r="B152" s="325"/>
      <c r="C152" s="326"/>
      <c r="D152" s="327"/>
      <c r="E152" s="329"/>
      <c r="F152" s="326"/>
      <c r="G152" s="328"/>
      <c r="H152" s="328"/>
      <c r="I152" s="326"/>
      <c r="J152" s="326"/>
      <c r="K152" s="326"/>
      <c r="L152" s="311"/>
      <c r="M152" s="311"/>
      <c r="N152" s="311"/>
      <c r="O152" s="311"/>
      <c r="P152" s="311"/>
      <c r="Q152" s="311"/>
      <c r="R152" s="311"/>
      <c r="S152" s="311"/>
      <c r="T152" s="330"/>
      <c r="U152" s="331"/>
      <c r="V152" s="311"/>
      <c r="W152" s="311"/>
      <c r="X152" s="330"/>
      <c r="Y152" s="311"/>
      <c r="Z152" s="311"/>
      <c r="AA152" s="330"/>
      <c r="AB152" s="330"/>
      <c r="AC152" s="955"/>
      <c r="AD152" s="311"/>
      <c r="AE152" s="311"/>
      <c r="AF152" s="330"/>
      <c r="AG152" s="330"/>
      <c r="AH152" s="311"/>
      <c r="AI152" s="311"/>
      <c r="AJ152" s="330"/>
      <c r="AK152" s="330"/>
      <c r="AL152" s="311"/>
      <c r="AM152" s="311"/>
      <c r="AN152" s="330"/>
      <c r="AO152" s="330"/>
      <c r="AP152" s="311"/>
      <c r="AQ152" s="311"/>
      <c r="AR152" s="330"/>
      <c r="AS152" s="330"/>
      <c r="AT152" s="311"/>
      <c r="AU152" s="311"/>
      <c r="AV152" s="330"/>
      <c r="AW152" s="311"/>
      <c r="AX152" s="311"/>
      <c r="AY152" s="311"/>
      <c r="AZ152" s="311"/>
      <c r="BA152" s="311"/>
    </row>
    <row r="153" spans="1:53" s="322" customFormat="1" ht="15.75" customHeight="1" x14ac:dyDescent="0.2">
      <c r="A153" s="324"/>
      <c r="B153" s="325"/>
      <c r="C153" s="326"/>
      <c r="D153" s="327"/>
      <c r="E153" s="329"/>
      <c r="F153" s="326"/>
      <c r="G153" s="328"/>
      <c r="H153" s="328"/>
      <c r="I153" s="326"/>
      <c r="J153" s="326"/>
      <c r="K153" s="326"/>
      <c r="L153" s="311"/>
      <c r="M153" s="311"/>
      <c r="N153" s="311"/>
      <c r="O153" s="311"/>
      <c r="P153" s="311"/>
      <c r="Q153" s="311"/>
      <c r="R153" s="311"/>
      <c r="S153" s="311"/>
      <c r="T153" s="330"/>
      <c r="U153" s="331"/>
      <c r="V153" s="311"/>
      <c r="W153" s="311"/>
      <c r="X153" s="330"/>
      <c r="Y153" s="311"/>
      <c r="Z153" s="311"/>
      <c r="AA153" s="330"/>
      <c r="AB153" s="330"/>
      <c r="AC153" s="955"/>
      <c r="AD153" s="311"/>
      <c r="AE153" s="311"/>
      <c r="AF153" s="330"/>
      <c r="AG153" s="330"/>
      <c r="AH153" s="311"/>
      <c r="AI153" s="311"/>
      <c r="AJ153" s="330"/>
      <c r="AK153" s="330"/>
      <c r="AL153" s="311"/>
      <c r="AM153" s="311"/>
      <c r="AN153" s="330"/>
      <c r="AO153" s="330"/>
      <c r="AP153" s="311"/>
      <c r="AQ153" s="311"/>
      <c r="AR153" s="330"/>
      <c r="AS153" s="330"/>
      <c r="AT153" s="311"/>
      <c r="AU153" s="311"/>
      <c r="AV153" s="330"/>
      <c r="AW153" s="311"/>
      <c r="AX153" s="311"/>
      <c r="AY153" s="311"/>
      <c r="AZ153" s="311"/>
      <c r="BA153" s="311"/>
    </row>
    <row r="154" spans="1:53" s="322" customFormat="1" ht="15.75" customHeight="1" x14ac:dyDescent="0.2">
      <c r="A154" s="324"/>
      <c r="B154" s="325"/>
      <c r="C154" s="326"/>
      <c r="D154" s="327"/>
      <c r="E154" s="329"/>
      <c r="F154" s="326"/>
      <c r="G154" s="328"/>
      <c r="H154" s="328"/>
      <c r="I154" s="326"/>
      <c r="J154" s="326"/>
      <c r="K154" s="326"/>
      <c r="L154" s="311"/>
      <c r="M154" s="311"/>
      <c r="N154" s="311"/>
      <c r="O154" s="311"/>
      <c r="P154" s="311"/>
      <c r="Q154" s="311"/>
      <c r="R154" s="311"/>
      <c r="S154" s="311"/>
      <c r="T154" s="330"/>
      <c r="U154" s="331"/>
      <c r="V154" s="311"/>
      <c r="W154" s="311"/>
      <c r="X154" s="330"/>
      <c r="Y154" s="311"/>
      <c r="Z154" s="311"/>
      <c r="AA154" s="330"/>
      <c r="AB154" s="330"/>
      <c r="AC154" s="955"/>
      <c r="AD154" s="311"/>
      <c r="AE154" s="311"/>
      <c r="AF154" s="330"/>
      <c r="AG154" s="330"/>
      <c r="AH154" s="311"/>
      <c r="AI154" s="311"/>
      <c r="AJ154" s="330"/>
      <c r="AK154" s="330"/>
      <c r="AL154" s="311"/>
      <c r="AM154" s="311"/>
      <c r="AN154" s="330"/>
      <c r="AO154" s="330"/>
      <c r="AP154" s="311"/>
      <c r="AQ154" s="311"/>
      <c r="AR154" s="330"/>
      <c r="AS154" s="330"/>
      <c r="AT154" s="311"/>
      <c r="AU154" s="311"/>
      <c r="AV154" s="330"/>
      <c r="AW154" s="311"/>
      <c r="AX154" s="311"/>
      <c r="AY154" s="311"/>
      <c r="AZ154" s="311"/>
      <c r="BA154" s="311"/>
    </row>
    <row r="155" spans="1:53" s="322" customFormat="1" ht="15.75" customHeight="1" x14ac:dyDescent="0.2">
      <c r="A155" s="324"/>
      <c r="B155" s="325"/>
      <c r="C155" s="326"/>
      <c r="D155" s="327"/>
      <c r="E155" s="329"/>
      <c r="F155" s="326"/>
      <c r="G155" s="328"/>
      <c r="H155" s="328"/>
      <c r="I155" s="326"/>
      <c r="J155" s="326"/>
      <c r="K155" s="326"/>
      <c r="L155" s="311"/>
      <c r="M155" s="311"/>
      <c r="N155" s="311"/>
      <c r="O155" s="311"/>
      <c r="P155" s="311"/>
      <c r="Q155" s="311"/>
      <c r="R155" s="311"/>
      <c r="S155" s="311"/>
      <c r="T155" s="330"/>
      <c r="U155" s="331"/>
      <c r="V155" s="311"/>
      <c r="W155" s="311"/>
      <c r="X155" s="330"/>
      <c r="Y155" s="311"/>
      <c r="Z155" s="311"/>
      <c r="AA155" s="330"/>
      <c r="AB155" s="330"/>
      <c r="AC155" s="955"/>
      <c r="AD155" s="311"/>
      <c r="AE155" s="311"/>
      <c r="AF155" s="330"/>
      <c r="AG155" s="330"/>
      <c r="AH155" s="311"/>
      <c r="AI155" s="311"/>
      <c r="AJ155" s="330"/>
      <c r="AK155" s="330"/>
      <c r="AL155" s="311"/>
      <c r="AM155" s="311"/>
      <c r="AN155" s="330"/>
      <c r="AO155" s="330"/>
      <c r="AP155" s="311"/>
      <c r="AQ155" s="311"/>
      <c r="AR155" s="330"/>
      <c r="AS155" s="330"/>
      <c r="AT155" s="311"/>
      <c r="AU155" s="311"/>
      <c r="AV155" s="330"/>
      <c r="AW155" s="311"/>
      <c r="AX155" s="311"/>
      <c r="AY155" s="311"/>
      <c r="AZ155" s="311"/>
      <c r="BA155" s="311"/>
    </row>
    <row r="156" spans="1:53" s="322" customFormat="1" ht="15.75" customHeight="1" x14ac:dyDescent="0.2">
      <c r="A156" s="324"/>
      <c r="B156" s="325"/>
      <c r="C156" s="326"/>
      <c r="D156" s="327"/>
      <c r="E156" s="329"/>
      <c r="F156" s="326"/>
      <c r="G156" s="328"/>
      <c r="H156" s="328"/>
      <c r="I156" s="326"/>
      <c r="J156" s="326"/>
      <c r="K156" s="326"/>
      <c r="L156" s="311"/>
      <c r="M156" s="311"/>
      <c r="N156" s="311"/>
      <c r="O156" s="311"/>
      <c r="P156" s="311"/>
      <c r="Q156" s="311"/>
      <c r="R156" s="311"/>
      <c r="S156" s="311"/>
      <c r="T156" s="330"/>
      <c r="U156" s="331"/>
      <c r="V156" s="311"/>
      <c r="W156" s="311"/>
      <c r="X156" s="330"/>
      <c r="Y156" s="311"/>
      <c r="Z156" s="311"/>
      <c r="AA156" s="330"/>
      <c r="AB156" s="330"/>
      <c r="AC156" s="955"/>
      <c r="AD156" s="311"/>
      <c r="AE156" s="311"/>
      <c r="AF156" s="330"/>
      <c r="AG156" s="330"/>
      <c r="AH156" s="311"/>
      <c r="AI156" s="311"/>
      <c r="AJ156" s="330"/>
      <c r="AK156" s="330"/>
      <c r="AL156" s="311"/>
      <c r="AM156" s="311"/>
      <c r="AN156" s="330"/>
      <c r="AO156" s="330"/>
      <c r="AP156" s="311"/>
      <c r="AQ156" s="311"/>
      <c r="AR156" s="330"/>
      <c r="AS156" s="330"/>
      <c r="AT156" s="311"/>
      <c r="AU156" s="311"/>
      <c r="AV156" s="330"/>
      <c r="AW156" s="311"/>
      <c r="AX156" s="311"/>
      <c r="AY156" s="311"/>
      <c r="AZ156" s="311"/>
      <c r="BA156" s="311"/>
    </row>
    <row r="157" spans="1:53" s="322" customFormat="1" ht="15.75" customHeight="1" x14ac:dyDescent="0.2">
      <c r="A157" s="324"/>
      <c r="B157" s="325"/>
      <c r="C157" s="326"/>
      <c r="D157" s="327"/>
      <c r="E157" s="329"/>
      <c r="F157" s="326"/>
      <c r="G157" s="328"/>
      <c r="H157" s="328"/>
      <c r="I157" s="326"/>
      <c r="J157" s="326"/>
      <c r="K157" s="326"/>
      <c r="L157" s="311"/>
      <c r="M157" s="311"/>
      <c r="N157" s="311"/>
      <c r="O157" s="311"/>
      <c r="P157" s="311"/>
      <c r="Q157" s="311"/>
      <c r="R157" s="311"/>
      <c r="S157" s="311"/>
      <c r="T157" s="330"/>
      <c r="U157" s="331"/>
      <c r="V157" s="311"/>
      <c r="W157" s="311"/>
      <c r="X157" s="330"/>
      <c r="Y157" s="311"/>
      <c r="Z157" s="311"/>
      <c r="AA157" s="330"/>
      <c r="AB157" s="330"/>
      <c r="AC157" s="955"/>
      <c r="AD157" s="311"/>
      <c r="AE157" s="311"/>
      <c r="AF157" s="330"/>
      <c r="AG157" s="330"/>
      <c r="AH157" s="311"/>
      <c r="AI157" s="311"/>
      <c r="AJ157" s="330"/>
      <c r="AK157" s="330"/>
      <c r="AL157" s="311"/>
      <c r="AM157" s="311"/>
      <c r="AN157" s="330"/>
      <c r="AO157" s="330"/>
      <c r="AP157" s="311"/>
      <c r="AQ157" s="311"/>
      <c r="AR157" s="330"/>
      <c r="AS157" s="330"/>
      <c r="AT157" s="311"/>
      <c r="AU157" s="311"/>
      <c r="AV157" s="330"/>
      <c r="AW157" s="311"/>
      <c r="AX157" s="311"/>
      <c r="AY157" s="311"/>
      <c r="AZ157" s="311"/>
      <c r="BA157" s="311"/>
    </row>
    <row r="158" spans="1:53" s="322" customFormat="1" ht="15.75" customHeight="1" x14ac:dyDescent="0.2">
      <c r="A158" s="324"/>
      <c r="B158" s="325"/>
      <c r="C158" s="326"/>
      <c r="D158" s="327"/>
      <c r="E158" s="329"/>
      <c r="F158" s="326"/>
      <c r="G158" s="328"/>
      <c r="H158" s="328"/>
      <c r="I158" s="326"/>
      <c r="J158" s="326"/>
      <c r="K158" s="326"/>
      <c r="L158" s="311"/>
      <c r="M158" s="311"/>
      <c r="N158" s="311"/>
      <c r="O158" s="311"/>
      <c r="P158" s="311"/>
      <c r="Q158" s="311"/>
      <c r="R158" s="311"/>
      <c r="S158" s="311"/>
      <c r="T158" s="330"/>
      <c r="U158" s="331"/>
      <c r="V158" s="311"/>
      <c r="W158" s="311"/>
      <c r="X158" s="330"/>
      <c r="Y158" s="311"/>
      <c r="Z158" s="311"/>
      <c r="AA158" s="330"/>
      <c r="AB158" s="330"/>
      <c r="AC158" s="955"/>
      <c r="AD158" s="311"/>
      <c r="AE158" s="311"/>
      <c r="AF158" s="330"/>
      <c r="AG158" s="330"/>
      <c r="AH158" s="311"/>
      <c r="AI158" s="311"/>
      <c r="AJ158" s="330"/>
      <c r="AK158" s="330"/>
      <c r="AL158" s="311"/>
      <c r="AM158" s="311"/>
      <c r="AN158" s="330"/>
      <c r="AO158" s="330"/>
      <c r="AP158" s="311"/>
      <c r="AQ158" s="311"/>
      <c r="AR158" s="330"/>
      <c r="AS158" s="330"/>
      <c r="AT158" s="311"/>
      <c r="AU158" s="311"/>
      <c r="AV158" s="330"/>
      <c r="AW158" s="311"/>
      <c r="AX158" s="311"/>
      <c r="AY158" s="311"/>
      <c r="AZ158" s="311"/>
      <c r="BA158" s="311"/>
    </row>
    <row r="159" spans="1:53" s="322" customFormat="1" ht="15.75" customHeight="1" x14ac:dyDescent="0.2">
      <c r="A159" s="324"/>
      <c r="B159" s="325"/>
      <c r="C159" s="326"/>
      <c r="D159" s="327"/>
      <c r="E159" s="329"/>
      <c r="F159" s="326"/>
      <c r="G159" s="328"/>
      <c r="H159" s="328"/>
      <c r="I159" s="326"/>
      <c r="J159" s="326"/>
      <c r="K159" s="326"/>
      <c r="L159" s="311"/>
      <c r="M159" s="311"/>
      <c r="N159" s="311"/>
      <c r="O159" s="311"/>
      <c r="P159" s="311"/>
      <c r="Q159" s="311"/>
      <c r="R159" s="311"/>
      <c r="S159" s="311"/>
      <c r="T159" s="330"/>
      <c r="U159" s="331"/>
      <c r="V159" s="311"/>
      <c r="W159" s="311"/>
      <c r="X159" s="330"/>
      <c r="Y159" s="311"/>
      <c r="Z159" s="311"/>
      <c r="AA159" s="330"/>
      <c r="AB159" s="330"/>
      <c r="AC159" s="955"/>
      <c r="AD159" s="311"/>
      <c r="AE159" s="311"/>
      <c r="AF159" s="330"/>
      <c r="AG159" s="330"/>
      <c r="AH159" s="311"/>
      <c r="AI159" s="311"/>
      <c r="AJ159" s="330"/>
      <c r="AK159" s="330"/>
      <c r="AL159" s="311"/>
      <c r="AM159" s="311"/>
      <c r="AN159" s="330"/>
      <c r="AO159" s="330"/>
      <c r="AP159" s="311"/>
      <c r="AQ159" s="311"/>
      <c r="AR159" s="330"/>
      <c r="AS159" s="330"/>
      <c r="AT159" s="311"/>
      <c r="AU159" s="311"/>
      <c r="AV159" s="330"/>
      <c r="AW159" s="311"/>
      <c r="AX159" s="311"/>
      <c r="AY159" s="311"/>
      <c r="AZ159" s="311"/>
      <c r="BA159" s="311"/>
    </row>
    <row r="160" spans="1:53" s="322" customFormat="1" ht="15.75" customHeight="1" x14ac:dyDescent="0.2">
      <c r="A160" s="324"/>
      <c r="B160" s="325"/>
      <c r="C160" s="326"/>
      <c r="D160" s="327"/>
      <c r="E160" s="329"/>
      <c r="F160" s="326"/>
      <c r="G160" s="328"/>
      <c r="H160" s="328"/>
      <c r="I160" s="326"/>
      <c r="J160" s="326"/>
      <c r="K160" s="326"/>
      <c r="L160" s="311"/>
      <c r="M160" s="311"/>
      <c r="N160" s="311"/>
      <c r="O160" s="311"/>
      <c r="P160" s="311"/>
      <c r="Q160" s="311"/>
      <c r="R160" s="311"/>
      <c r="S160" s="311"/>
      <c r="T160" s="330"/>
      <c r="U160" s="331"/>
      <c r="V160" s="311"/>
      <c r="W160" s="311"/>
      <c r="X160" s="330"/>
      <c r="Y160" s="311"/>
      <c r="Z160" s="311"/>
      <c r="AA160" s="330"/>
      <c r="AB160" s="330"/>
      <c r="AC160" s="955"/>
      <c r="AD160" s="311"/>
      <c r="AE160" s="311"/>
      <c r="AF160" s="330"/>
      <c r="AG160" s="330"/>
      <c r="AH160" s="311"/>
      <c r="AI160" s="311"/>
      <c r="AJ160" s="330"/>
      <c r="AK160" s="330"/>
      <c r="AL160" s="311"/>
      <c r="AM160" s="311"/>
      <c r="AN160" s="330"/>
      <c r="AO160" s="330"/>
      <c r="AP160" s="311"/>
      <c r="AQ160" s="311"/>
      <c r="AR160" s="330"/>
      <c r="AS160" s="330"/>
      <c r="AT160" s="311"/>
      <c r="AU160" s="311"/>
      <c r="AV160" s="330"/>
      <c r="AW160" s="311"/>
      <c r="AX160" s="311"/>
      <c r="AY160" s="311"/>
      <c r="AZ160" s="311"/>
      <c r="BA160" s="311"/>
    </row>
    <row r="161" spans="1:53" s="322" customFormat="1" ht="15.75" customHeight="1" x14ac:dyDescent="0.2">
      <c r="A161" s="324"/>
      <c r="B161" s="325"/>
      <c r="C161" s="326"/>
      <c r="D161" s="327"/>
      <c r="E161" s="329"/>
      <c r="F161" s="326"/>
      <c r="G161" s="328"/>
      <c r="H161" s="328"/>
      <c r="I161" s="326"/>
      <c r="J161" s="326"/>
      <c r="K161" s="326"/>
      <c r="L161" s="311"/>
      <c r="M161" s="311"/>
      <c r="N161" s="311"/>
      <c r="O161" s="311"/>
      <c r="P161" s="311"/>
      <c r="Q161" s="311"/>
      <c r="R161" s="311"/>
      <c r="S161" s="311"/>
      <c r="T161" s="330"/>
      <c r="U161" s="331"/>
      <c r="V161" s="311"/>
      <c r="W161" s="311"/>
      <c r="X161" s="330"/>
      <c r="Y161" s="311"/>
      <c r="Z161" s="311"/>
      <c r="AA161" s="330"/>
      <c r="AB161" s="330"/>
      <c r="AC161" s="955"/>
      <c r="AD161" s="311"/>
      <c r="AE161" s="311"/>
      <c r="AF161" s="330"/>
      <c r="AG161" s="330"/>
      <c r="AH161" s="311"/>
      <c r="AI161" s="311"/>
      <c r="AJ161" s="330"/>
      <c r="AK161" s="330"/>
      <c r="AL161" s="311"/>
      <c r="AM161" s="311"/>
      <c r="AN161" s="330"/>
      <c r="AO161" s="330"/>
      <c r="AP161" s="311"/>
      <c r="AQ161" s="311"/>
      <c r="AR161" s="330"/>
      <c r="AS161" s="330"/>
      <c r="AT161" s="311"/>
      <c r="AU161" s="311"/>
      <c r="AV161" s="330"/>
      <c r="AW161" s="311"/>
      <c r="AX161" s="311"/>
      <c r="AY161" s="311"/>
      <c r="AZ161" s="311"/>
      <c r="BA161" s="311"/>
    </row>
    <row r="162" spans="1:53" s="322" customFormat="1" ht="15.75" customHeight="1" x14ac:dyDescent="0.2">
      <c r="A162" s="324"/>
      <c r="B162" s="325"/>
      <c r="C162" s="326"/>
      <c r="D162" s="327"/>
      <c r="E162" s="329"/>
      <c r="F162" s="326"/>
      <c r="G162" s="328"/>
      <c r="H162" s="328"/>
      <c r="I162" s="326"/>
      <c r="J162" s="326"/>
      <c r="K162" s="326"/>
      <c r="L162" s="311"/>
      <c r="M162" s="311"/>
      <c r="N162" s="311"/>
      <c r="O162" s="311"/>
      <c r="P162" s="311"/>
      <c r="Q162" s="311"/>
      <c r="R162" s="311"/>
      <c r="S162" s="311"/>
      <c r="T162" s="330"/>
      <c r="U162" s="331"/>
      <c r="V162" s="311"/>
      <c r="W162" s="311"/>
      <c r="X162" s="330"/>
      <c r="Y162" s="311"/>
      <c r="Z162" s="311"/>
      <c r="AA162" s="330"/>
      <c r="AB162" s="330"/>
      <c r="AC162" s="955"/>
      <c r="AD162" s="311"/>
      <c r="AE162" s="311"/>
      <c r="AF162" s="330"/>
      <c r="AG162" s="330"/>
      <c r="AH162" s="311"/>
      <c r="AI162" s="311"/>
      <c r="AJ162" s="330"/>
      <c r="AK162" s="330"/>
      <c r="AL162" s="311"/>
      <c r="AM162" s="311"/>
      <c r="AN162" s="330"/>
      <c r="AO162" s="330"/>
      <c r="AP162" s="311"/>
      <c r="AQ162" s="311"/>
      <c r="AR162" s="330"/>
      <c r="AS162" s="330"/>
      <c r="AT162" s="311"/>
      <c r="AU162" s="311"/>
      <c r="AV162" s="330"/>
      <c r="AW162" s="311"/>
      <c r="AX162" s="311"/>
      <c r="AY162" s="311"/>
      <c r="AZ162" s="311"/>
      <c r="BA162" s="311"/>
    </row>
    <row r="163" spans="1:53" s="322" customFormat="1" ht="15.75" customHeight="1" x14ac:dyDescent="0.2">
      <c r="A163" s="324"/>
      <c r="B163" s="325"/>
      <c r="C163" s="326"/>
      <c r="D163" s="327"/>
      <c r="E163" s="329"/>
      <c r="F163" s="326"/>
      <c r="G163" s="328"/>
      <c r="H163" s="328"/>
      <c r="I163" s="326"/>
      <c r="J163" s="326"/>
      <c r="K163" s="326"/>
      <c r="L163" s="311"/>
      <c r="M163" s="311"/>
      <c r="N163" s="311"/>
      <c r="O163" s="311"/>
      <c r="P163" s="311"/>
      <c r="Q163" s="311"/>
      <c r="R163" s="311"/>
      <c r="S163" s="311"/>
      <c r="T163" s="330"/>
      <c r="U163" s="331"/>
      <c r="V163" s="311"/>
      <c r="W163" s="311"/>
      <c r="X163" s="330"/>
      <c r="Y163" s="311"/>
      <c r="Z163" s="311"/>
      <c r="AA163" s="330"/>
      <c r="AB163" s="330"/>
      <c r="AC163" s="955"/>
      <c r="AD163" s="311"/>
      <c r="AE163" s="311"/>
      <c r="AF163" s="330"/>
      <c r="AG163" s="330"/>
      <c r="AH163" s="311"/>
      <c r="AI163" s="311"/>
      <c r="AJ163" s="330"/>
      <c r="AK163" s="330"/>
      <c r="AL163" s="311"/>
      <c r="AM163" s="311"/>
      <c r="AN163" s="330"/>
      <c r="AO163" s="330"/>
      <c r="AP163" s="311"/>
      <c r="AQ163" s="311"/>
      <c r="AR163" s="330"/>
      <c r="AS163" s="330"/>
      <c r="AT163" s="311"/>
      <c r="AU163" s="311"/>
      <c r="AV163" s="330"/>
      <c r="AW163" s="311"/>
      <c r="AX163" s="311"/>
      <c r="AY163" s="311"/>
      <c r="AZ163" s="311"/>
      <c r="BA163" s="311"/>
    </row>
    <row r="164" spans="1:53" s="322" customFormat="1" ht="15.75" customHeight="1" x14ac:dyDescent="0.2">
      <c r="A164" s="324"/>
      <c r="B164" s="325"/>
      <c r="C164" s="326"/>
      <c r="D164" s="327"/>
      <c r="E164" s="329"/>
      <c r="F164" s="326"/>
      <c r="G164" s="328"/>
      <c r="H164" s="328"/>
      <c r="I164" s="326"/>
      <c r="J164" s="326"/>
      <c r="K164" s="326"/>
      <c r="L164" s="311"/>
      <c r="M164" s="311"/>
      <c r="N164" s="311"/>
      <c r="O164" s="311"/>
      <c r="P164" s="311"/>
      <c r="Q164" s="311"/>
      <c r="R164" s="311"/>
      <c r="S164" s="311"/>
      <c r="T164" s="330"/>
      <c r="U164" s="331"/>
      <c r="V164" s="311"/>
      <c r="W164" s="311"/>
      <c r="X164" s="330"/>
      <c r="Y164" s="311"/>
      <c r="Z164" s="311"/>
      <c r="AA164" s="330"/>
      <c r="AB164" s="330"/>
      <c r="AC164" s="955"/>
      <c r="AD164" s="311"/>
      <c r="AE164" s="311"/>
      <c r="AF164" s="330"/>
      <c r="AG164" s="330"/>
      <c r="AH164" s="311"/>
      <c r="AI164" s="311"/>
      <c r="AJ164" s="330"/>
      <c r="AK164" s="330"/>
      <c r="AL164" s="311"/>
      <c r="AM164" s="311"/>
      <c r="AN164" s="330"/>
      <c r="AO164" s="330"/>
      <c r="AP164" s="311"/>
      <c r="AQ164" s="311"/>
      <c r="AR164" s="330"/>
      <c r="AS164" s="330"/>
      <c r="AT164" s="311"/>
      <c r="AU164" s="311"/>
      <c r="AV164" s="330"/>
      <c r="AW164" s="311"/>
      <c r="AX164" s="311"/>
      <c r="AY164" s="311"/>
      <c r="AZ164" s="311"/>
      <c r="BA164" s="311"/>
    </row>
    <row r="165" spans="1:53" s="322" customFormat="1" ht="15.75" customHeight="1" x14ac:dyDescent="0.2">
      <c r="A165" s="324"/>
      <c r="B165" s="325"/>
      <c r="C165" s="326"/>
      <c r="D165" s="327"/>
      <c r="E165" s="329"/>
      <c r="F165" s="326"/>
      <c r="G165" s="328"/>
      <c r="H165" s="328"/>
      <c r="I165" s="326"/>
      <c r="J165" s="326"/>
      <c r="K165" s="326"/>
      <c r="L165" s="311"/>
      <c r="M165" s="311"/>
      <c r="N165" s="311"/>
      <c r="O165" s="311"/>
      <c r="P165" s="311"/>
      <c r="Q165" s="311"/>
      <c r="R165" s="311"/>
      <c r="S165" s="311"/>
      <c r="T165" s="330"/>
      <c r="U165" s="331"/>
      <c r="V165" s="311"/>
      <c r="W165" s="311"/>
      <c r="X165" s="330"/>
      <c r="Y165" s="311"/>
      <c r="Z165" s="311"/>
      <c r="AA165" s="330"/>
      <c r="AB165" s="330"/>
      <c r="AC165" s="955"/>
      <c r="AD165" s="311"/>
      <c r="AE165" s="311"/>
      <c r="AF165" s="330"/>
      <c r="AG165" s="330"/>
      <c r="AH165" s="311"/>
      <c r="AI165" s="311"/>
      <c r="AJ165" s="330"/>
      <c r="AK165" s="330"/>
      <c r="AL165" s="311"/>
      <c r="AM165" s="311"/>
      <c r="AN165" s="330"/>
      <c r="AO165" s="330"/>
      <c r="AP165" s="311"/>
      <c r="AQ165" s="311"/>
      <c r="AR165" s="330"/>
      <c r="AS165" s="330"/>
      <c r="AT165" s="311"/>
      <c r="AU165" s="311"/>
      <c r="AV165" s="330"/>
      <c r="AW165" s="311"/>
      <c r="AX165" s="311"/>
      <c r="AY165" s="311"/>
      <c r="AZ165" s="311"/>
      <c r="BA165" s="311"/>
    </row>
    <row r="166" spans="1:53" s="322" customFormat="1" ht="15.75" customHeight="1" x14ac:dyDescent="0.2">
      <c r="A166" s="324"/>
      <c r="B166" s="325"/>
      <c r="C166" s="326"/>
      <c r="D166" s="327"/>
      <c r="E166" s="329"/>
      <c r="F166" s="326"/>
      <c r="G166" s="328"/>
      <c r="H166" s="328"/>
      <c r="I166" s="326"/>
      <c r="J166" s="326"/>
      <c r="K166" s="326"/>
      <c r="L166" s="311"/>
      <c r="M166" s="311"/>
      <c r="N166" s="311"/>
      <c r="O166" s="311"/>
      <c r="P166" s="311"/>
      <c r="Q166" s="311"/>
      <c r="R166" s="311"/>
      <c r="S166" s="311"/>
      <c r="T166" s="330"/>
      <c r="U166" s="331"/>
      <c r="V166" s="311"/>
      <c r="W166" s="311"/>
      <c r="X166" s="330"/>
      <c r="Y166" s="311"/>
      <c r="Z166" s="311"/>
      <c r="AA166" s="330"/>
      <c r="AB166" s="330"/>
      <c r="AC166" s="955"/>
      <c r="AD166" s="311"/>
      <c r="AE166" s="311"/>
      <c r="AF166" s="330"/>
      <c r="AG166" s="330"/>
      <c r="AH166" s="311"/>
      <c r="AI166" s="311"/>
      <c r="AJ166" s="330"/>
      <c r="AK166" s="330"/>
      <c r="AL166" s="311"/>
      <c r="AM166" s="311"/>
      <c r="AN166" s="330"/>
      <c r="AO166" s="330"/>
      <c r="AP166" s="311"/>
      <c r="AQ166" s="311"/>
      <c r="AR166" s="330"/>
      <c r="AS166" s="330"/>
      <c r="AT166" s="311"/>
      <c r="AU166" s="311"/>
      <c r="AV166" s="330"/>
      <c r="AW166" s="311"/>
      <c r="AX166" s="311"/>
      <c r="AY166" s="311"/>
      <c r="AZ166" s="311"/>
      <c r="BA166" s="311"/>
    </row>
    <row r="167" spans="1:53" s="322" customFormat="1" ht="15.75" customHeight="1" x14ac:dyDescent="0.2">
      <c r="A167" s="324"/>
      <c r="B167" s="325"/>
      <c r="C167" s="326"/>
      <c r="D167" s="327"/>
      <c r="E167" s="329"/>
      <c r="F167" s="326"/>
      <c r="G167" s="328"/>
      <c r="H167" s="328"/>
      <c r="I167" s="326"/>
      <c r="J167" s="326"/>
      <c r="K167" s="326"/>
      <c r="L167" s="311"/>
      <c r="M167" s="311"/>
      <c r="N167" s="311"/>
      <c r="O167" s="311"/>
      <c r="P167" s="311"/>
      <c r="Q167" s="311"/>
      <c r="R167" s="311"/>
      <c r="S167" s="311"/>
      <c r="T167" s="330"/>
      <c r="U167" s="331"/>
      <c r="V167" s="311"/>
      <c r="W167" s="311"/>
      <c r="X167" s="330"/>
      <c r="Y167" s="311"/>
      <c r="Z167" s="311"/>
      <c r="AA167" s="330"/>
      <c r="AB167" s="330"/>
      <c r="AC167" s="955"/>
      <c r="AD167" s="311"/>
      <c r="AE167" s="311"/>
      <c r="AF167" s="330"/>
      <c r="AG167" s="330"/>
      <c r="AH167" s="311"/>
      <c r="AI167" s="311"/>
      <c r="AJ167" s="330"/>
      <c r="AK167" s="330"/>
      <c r="AL167" s="311"/>
      <c r="AM167" s="311"/>
      <c r="AN167" s="330"/>
      <c r="AO167" s="330"/>
      <c r="AP167" s="311"/>
      <c r="AQ167" s="311"/>
      <c r="AR167" s="330"/>
      <c r="AS167" s="330"/>
      <c r="AT167" s="311"/>
      <c r="AU167" s="311"/>
      <c r="AV167" s="330"/>
      <c r="AW167" s="311"/>
      <c r="AX167" s="311"/>
      <c r="AY167" s="311"/>
      <c r="AZ167" s="311"/>
      <c r="BA167" s="311"/>
    </row>
    <row r="168" spans="1:53" s="322" customFormat="1" ht="15.75" customHeight="1" x14ac:dyDescent="0.2">
      <c r="A168" s="324"/>
      <c r="B168" s="325"/>
      <c r="C168" s="326"/>
      <c r="D168" s="327"/>
      <c r="E168" s="329"/>
      <c r="F168" s="326"/>
      <c r="G168" s="328"/>
      <c r="H168" s="328"/>
      <c r="I168" s="326"/>
      <c r="J168" s="326"/>
      <c r="K168" s="326"/>
      <c r="L168" s="311"/>
      <c r="M168" s="311"/>
      <c r="N168" s="311"/>
      <c r="O168" s="311"/>
      <c r="P168" s="311"/>
      <c r="Q168" s="311"/>
      <c r="R168" s="311"/>
      <c r="S168" s="311"/>
      <c r="T168" s="330"/>
      <c r="U168" s="331"/>
      <c r="V168" s="311"/>
      <c r="W168" s="311"/>
      <c r="X168" s="330"/>
      <c r="Y168" s="311"/>
      <c r="Z168" s="311"/>
      <c r="AA168" s="330"/>
      <c r="AB168" s="330"/>
      <c r="AC168" s="955"/>
      <c r="AD168" s="311"/>
      <c r="AE168" s="311"/>
      <c r="AF168" s="330"/>
      <c r="AG168" s="330"/>
      <c r="AH168" s="311"/>
      <c r="AI168" s="311"/>
      <c r="AJ168" s="330"/>
      <c r="AK168" s="330"/>
      <c r="AL168" s="311"/>
      <c r="AM168" s="311"/>
      <c r="AN168" s="330"/>
      <c r="AO168" s="330"/>
      <c r="AP168" s="311"/>
      <c r="AQ168" s="311"/>
      <c r="AR168" s="330"/>
      <c r="AS168" s="330"/>
      <c r="AT168" s="311"/>
      <c r="AU168" s="311"/>
      <c r="AV168" s="330"/>
      <c r="AW168" s="311"/>
      <c r="AX168" s="311"/>
      <c r="AY168" s="311"/>
      <c r="AZ168" s="311"/>
      <c r="BA168" s="311"/>
    </row>
    <row r="169" spans="1:53" s="322" customFormat="1" ht="15.75" customHeight="1" x14ac:dyDescent="0.2">
      <c r="A169" s="324"/>
      <c r="B169" s="325"/>
      <c r="C169" s="326"/>
      <c r="D169" s="327"/>
      <c r="E169" s="329"/>
      <c r="F169" s="326"/>
      <c r="G169" s="328"/>
      <c r="H169" s="328"/>
      <c r="I169" s="326"/>
      <c r="J169" s="326"/>
      <c r="K169" s="326"/>
      <c r="L169" s="311"/>
      <c r="M169" s="311"/>
      <c r="N169" s="311"/>
      <c r="O169" s="311"/>
      <c r="P169" s="311"/>
      <c r="Q169" s="311"/>
      <c r="R169" s="311"/>
      <c r="S169" s="311"/>
      <c r="T169" s="330"/>
      <c r="U169" s="331"/>
      <c r="V169" s="311"/>
      <c r="W169" s="311"/>
      <c r="X169" s="330"/>
      <c r="Y169" s="311"/>
      <c r="Z169" s="311"/>
      <c r="AA169" s="330"/>
      <c r="AB169" s="330"/>
      <c r="AC169" s="955"/>
      <c r="AD169" s="311"/>
      <c r="AE169" s="311"/>
      <c r="AF169" s="330"/>
      <c r="AG169" s="330"/>
      <c r="AH169" s="311"/>
      <c r="AI169" s="311"/>
      <c r="AJ169" s="330"/>
      <c r="AK169" s="330"/>
      <c r="AL169" s="311"/>
      <c r="AM169" s="311"/>
      <c r="AN169" s="330"/>
      <c r="AO169" s="330"/>
      <c r="AP169" s="311"/>
      <c r="AQ169" s="311"/>
      <c r="AR169" s="330"/>
      <c r="AS169" s="330"/>
      <c r="AT169" s="311"/>
      <c r="AU169" s="311"/>
      <c r="AV169" s="330"/>
      <c r="AW169" s="311"/>
      <c r="AX169" s="311"/>
      <c r="AY169" s="311"/>
      <c r="AZ169" s="311"/>
      <c r="BA169" s="311"/>
    </row>
    <row r="170" spans="1:53" s="322" customFormat="1" ht="15.75" customHeight="1" x14ac:dyDescent="0.2">
      <c r="A170" s="324"/>
      <c r="B170" s="325"/>
      <c r="C170" s="326"/>
      <c r="D170" s="327"/>
      <c r="E170" s="329"/>
      <c r="F170" s="326"/>
      <c r="G170" s="328"/>
      <c r="H170" s="328"/>
      <c r="I170" s="326"/>
      <c r="J170" s="326"/>
      <c r="K170" s="326"/>
      <c r="L170" s="311"/>
      <c r="M170" s="311"/>
      <c r="N170" s="311"/>
      <c r="O170" s="311"/>
      <c r="P170" s="311"/>
      <c r="Q170" s="311"/>
      <c r="R170" s="311"/>
      <c r="S170" s="311"/>
      <c r="T170" s="330"/>
      <c r="U170" s="331"/>
      <c r="V170" s="311"/>
      <c r="W170" s="311"/>
      <c r="X170" s="330"/>
      <c r="Y170" s="311"/>
      <c r="Z170" s="311"/>
      <c r="AA170" s="330"/>
      <c r="AB170" s="330"/>
      <c r="AC170" s="955"/>
      <c r="AD170" s="311"/>
      <c r="AE170" s="311"/>
      <c r="AF170" s="330"/>
      <c r="AG170" s="330"/>
      <c r="AH170" s="311"/>
      <c r="AI170" s="311"/>
      <c r="AJ170" s="330"/>
      <c r="AK170" s="330"/>
      <c r="AL170" s="311"/>
      <c r="AM170" s="311"/>
      <c r="AN170" s="330"/>
      <c r="AO170" s="330"/>
      <c r="AP170" s="311"/>
      <c r="AQ170" s="311"/>
      <c r="AR170" s="330"/>
      <c r="AS170" s="330"/>
      <c r="AT170" s="311"/>
      <c r="AU170" s="311"/>
      <c r="AV170" s="330"/>
      <c r="AW170" s="311"/>
      <c r="AX170" s="311"/>
      <c r="AY170" s="311"/>
      <c r="AZ170" s="311"/>
      <c r="BA170" s="311"/>
    </row>
    <row r="171" spans="1:53" s="322" customFormat="1" ht="15.75" customHeight="1" x14ac:dyDescent="0.2">
      <c r="A171" s="324"/>
      <c r="B171" s="325"/>
      <c r="C171" s="326"/>
      <c r="D171" s="327"/>
      <c r="E171" s="329"/>
      <c r="F171" s="326"/>
      <c r="G171" s="328"/>
      <c r="H171" s="328"/>
      <c r="I171" s="326"/>
      <c r="J171" s="326"/>
      <c r="K171" s="326"/>
      <c r="L171" s="311"/>
      <c r="M171" s="311"/>
      <c r="N171" s="311"/>
      <c r="O171" s="311"/>
      <c r="P171" s="311"/>
      <c r="Q171" s="311"/>
      <c r="R171" s="311"/>
      <c r="S171" s="311"/>
      <c r="T171" s="330"/>
      <c r="U171" s="331"/>
      <c r="V171" s="311"/>
      <c r="W171" s="311"/>
      <c r="X171" s="330"/>
      <c r="Y171" s="311"/>
      <c r="Z171" s="311"/>
      <c r="AA171" s="330"/>
      <c r="AB171" s="330"/>
      <c r="AC171" s="955"/>
      <c r="AD171" s="311"/>
      <c r="AE171" s="311"/>
      <c r="AF171" s="330"/>
      <c r="AG171" s="330"/>
      <c r="AH171" s="311"/>
      <c r="AI171" s="311"/>
      <c r="AJ171" s="330"/>
      <c r="AK171" s="330"/>
      <c r="AL171" s="311"/>
      <c r="AM171" s="311"/>
      <c r="AN171" s="330"/>
      <c r="AO171" s="330"/>
      <c r="AP171" s="311"/>
      <c r="AQ171" s="311"/>
      <c r="AR171" s="330"/>
      <c r="AS171" s="330"/>
      <c r="AT171" s="311"/>
      <c r="AU171" s="311"/>
      <c r="AV171" s="330"/>
      <c r="AW171" s="311"/>
      <c r="AX171" s="311"/>
      <c r="AY171" s="311"/>
      <c r="AZ171" s="311"/>
      <c r="BA171" s="311"/>
    </row>
    <row r="172" spans="1:53" s="322" customFormat="1" ht="15.75" customHeight="1" x14ac:dyDescent="0.2">
      <c r="A172" s="324"/>
      <c r="B172" s="325"/>
      <c r="C172" s="326"/>
      <c r="D172" s="327"/>
      <c r="E172" s="329"/>
      <c r="F172" s="326"/>
      <c r="G172" s="328"/>
      <c r="H172" s="328"/>
      <c r="I172" s="326"/>
      <c r="J172" s="326"/>
      <c r="K172" s="326"/>
      <c r="L172" s="311"/>
      <c r="M172" s="311"/>
      <c r="N172" s="311"/>
      <c r="O172" s="311"/>
      <c r="P172" s="311"/>
      <c r="Q172" s="311"/>
      <c r="R172" s="311"/>
      <c r="S172" s="311"/>
      <c r="T172" s="330"/>
      <c r="U172" s="331"/>
      <c r="V172" s="311"/>
      <c r="W172" s="311"/>
      <c r="X172" s="330"/>
      <c r="Y172" s="311"/>
      <c r="Z172" s="311"/>
      <c r="AA172" s="330"/>
      <c r="AB172" s="330"/>
      <c r="AC172" s="955"/>
      <c r="AD172" s="311"/>
      <c r="AE172" s="311"/>
      <c r="AF172" s="330"/>
      <c r="AG172" s="330"/>
      <c r="AH172" s="311"/>
      <c r="AI172" s="311"/>
      <c r="AJ172" s="330"/>
      <c r="AK172" s="330"/>
      <c r="AL172" s="311"/>
      <c r="AM172" s="311"/>
      <c r="AN172" s="330"/>
      <c r="AO172" s="330"/>
      <c r="AP172" s="311"/>
      <c r="AQ172" s="311"/>
      <c r="AR172" s="330"/>
      <c r="AS172" s="330"/>
      <c r="AT172" s="311"/>
      <c r="AU172" s="311"/>
      <c r="AV172" s="330"/>
      <c r="AW172" s="311"/>
      <c r="AX172" s="311"/>
      <c r="AY172" s="311"/>
      <c r="AZ172" s="311"/>
      <c r="BA172" s="311"/>
    </row>
    <row r="173" spans="1:53" s="322" customFormat="1" ht="15.75" customHeight="1" x14ac:dyDescent="0.2">
      <c r="A173" s="324"/>
      <c r="B173" s="325"/>
      <c r="C173" s="326"/>
      <c r="D173" s="327"/>
      <c r="E173" s="329"/>
      <c r="F173" s="326"/>
      <c r="G173" s="328"/>
      <c r="H173" s="328"/>
      <c r="I173" s="326"/>
      <c r="J173" s="326"/>
      <c r="K173" s="326"/>
      <c r="L173" s="311"/>
      <c r="M173" s="311"/>
      <c r="N173" s="311"/>
      <c r="O173" s="311"/>
      <c r="P173" s="311"/>
      <c r="Q173" s="311"/>
      <c r="R173" s="311"/>
      <c r="S173" s="311"/>
      <c r="T173" s="330"/>
      <c r="U173" s="331"/>
      <c r="V173" s="311"/>
      <c r="W173" s="311"/>
      <c r="X173" s="330"/>
      <c r="Y173" s="311"/>
      <c r="Z173" s="311"/>
      <c r="AA173" s="330"/>
      <c r="AB173" s="330"/>
      <c r="AC173" s="955"/>
      <c r="AD173" s="311"/>
      <c r="AE173" s="311"/>
      <c r="AF173" s="330"/>
      <c r="AG173" s="330"/>
      <c r="AH173" s="311"/>
      <c r="AI173" s="311"/>
      <c r="AJ173" s="330"/>
      <c r="AK173" s="330"/>
      <c r="AL173" s="311"/>
      <c r="AM173" s="311"/>
      <c r="AN173" s="330"/>
      <c r="AO173" s="330"/>
      <c r="AP173" s="311"/>
      <c r="AQ173" s="311"/>
      <c r="AR173" s="330"/>
      <c r="AS173" s="330"/>
      <c r="AT173" s="311"/>
      <c r="AU173" s="311"/>
      <c r="AV173" s="330"/>
      <c r="AW173" s="311"/>
      <c r="AX173" s="311"/>
      <c r="AY173" s="311"/>
      <c r="AZ173" s="311"/>
      <c r="BA173" s="311"/>
    </row>
    <row r="174" spans="1:53" s="322" customFormat="1" ht="15.75" customHeight="1" x14ac:dyDescent="0.2">
      <c r="A174" s="324"/>
      <c r="B174" s="325"/>
      <c r="C174" s="326"/>
      <c r="D174" s="327"/>
      <c r="E174" s="329"/>
      <c r="F174" s="326"/>
      <c r="G174" s="328"/>
      <c r="H174" s="328"/>
      <c r="I174" s="326"/>
      <c r="J174" s="326"/>
      <c r="K174" s="326"/>
      <c r="L174" s="311"/>
      <c r="M174" s="311"/>
      <c r="N174" s="311"/>
      <c r="O174" s="311"/>
      <c r="P174" s="311"/>
      <c r="Q174" s="311"/>
      <c r="R174" s="311"/>
      <c r="S174" s="311"/>
      <c r="T174" s="330"/>
      <c r="U174" s="331"/>
      <c r="V174" s="311"/>
      <c r="W174" s="311"/>
      <c r="X174" s="330"/>
      <c r="Y174" s="311"/>
      <c r="Z174" s="311"/>
      <c r="AA174" s="330"/>
      <c r="AB174" s="330"/>
      <c r="AC174" s="955"/>
      <c r="AD174" s="311"/>
      <c r="AE174" s="311"/>
      <c r="AF174" s="330"/>
      <c r="AG174" s="330"/>
      <c r="AH174" s="311"/>
      <c r="AI174" s="311"/>
      <c r="AJ174" s="330"/>
      <c r="AK174" s="330"/>
      <c r="AL174" s="311"/>
      <c r="AM174" s="311"/>
      <c r="AN174" s="330"/>
      <c r="AO174" s="330"/>
      <c r="AP174" s="311"/>
      <c r="AQ174" s="311"/>
      <c r="AR174" s="330"/>
      <c r="AS174" s="330"/>
      <c r="AT174" s="311"/>
      <c r="AU174" s="311"/>
      <c r="AV174" s="330"/>
      <c r="AW174" s="311"/>
      <c r="AX174" s="311"/>
      <c r="AY174" s="311"/>
      <c r="AZ174" s="311"/>
      <c r="BA174" s="311"/>
    </row>
    <row r="175" spans="1:53" s="322" customFormat="1" ht="15.75" customHeight="1" x14ac:dyDescent="0.2">
      <c r="A175" s="324"/>
      <c r="B175" s="325"/>
      <c r="C175" s="326"/>
      <c r="D175" s="327"/>
      <c r="E175" s="329"/>
      <c r="F175" s="326"/>
      <c r="G175" s="328"/>
      <c r="H175" s="328"/>
      <c r="I175" s="326"/>
      <c r="J175" s="326"/>
      <c r="K175" s="326"/>
      <c r="L175" s="311"/>
      <c r="M175" s="311"/>
      <c r="N175" s="311"/>
      <c r="O175" s="311"/>
      <c r="P175" s="311"/>
      <c r="Q175" s="311"/>
      <c r="R175" s="311"/>
      <c r="S175" s="311"/>
      <c r="T175" s="330"/>
      <c r="U175" s="331"/>
      <c r="V175" s="311"/>
      <c r="W175" s="311"/>
      <c r="X175" s="330"/>
      <c r="Y175" s="311"/>
      <c r="Z175" s="311"/>
      <c r="AA175" s="330"/>
      <c r="AB175" s="330"/>
      <c r="AC175" s="955"/>
      <c r="AD175" s="311"/>
      <c r="AE175" s="311"/>
      <c r="AF175" s="330"/>
      <c r="AG175" s="330"/>
      <c r="AH175" s="311"/>
      <c r="AI175" s="311"/>
      <c r="AJ175" s="330"/>
      <c r="AK175" s="330"/>
      <c r="AL175" s="311"/>
      <c r="AM175" s="311"/>
      <c r="AN175" s="330"/>
      <c r="AO175" s="330"/>
      <c r="AP175" s="311"/>
      <c r="AQ175" s="311"/>
      <c r="AR175" s="330"/>
      <c r="AS175" s="330"/>
      <c r="AT175" s="311"/>
      <c r="AU175" s="311"/>
      <c r="AV175" s="330"/>
      <c r="AW175" s="311"/>
      <c r="AX175" s="311"/>
      <c r="AY175" s="311"/>
      <c r="AZ175" s="311"/>
      <c r="BA175" s="311"/>
    </row>
    <row r="176" spans="1:53" s="322" customFormat="1" ht="15.75" customHeight="1" x14ac:dyDescent="0.2">
      <c r="A176" s="324"/>
      <c r="B176" s="325"/>
      <c r="C176" s="326"/>
      <c r="D176" s="327"/>
      <c r="E176" s="329"/>
      <c r="F176" s="326"/>
      <c r="G176" s="328"/>
      <c r="H176" s="328"/>
      <c r="I176" s="326"/>
      <c r="J176" s="326"/>
      <c r="K176" s="326"/>
      <c r="L176" s="311"/>
      <c r="M176" s="311"/>
      <c r="N176" s="311"/>
      <c r="O176" s="311"/>
      <c r="P176" s="311"/>
      <c r="Q176" s="311"/>
      <c r="R176" s="311"/>
      <c r="S176" s="311"/>
      <c r="T176" s="330"/>
      <c r="U176" s="331"/>
      <c r="V176" s="311"/>
      <c r="W176" s="311"/>
      <c r="X176" s="330"/>
      <c r="Y176" s="311"/>
      <c r="Z176" s="311"/>
      <c r="AA176" s="330"/>
      <c r="AB176" s="330"/>
      <c r="AC176" s="955"/>
      <c r="AD176" s="311"/>
      <c r="AE176" s="311"/>
      <c r="AF176" s="330"/>
      <c r="AG176" s="330"/>
      <c r="AH176" s="311"/>
      <c r="AI176" s="311"/>
      <c r="AJ176" s="330"/>
      <c r="AK176" s="330"/>
      <c r="AL176" s="311"/>
      <c r="AM176" s="311"/>
      <c r="AN176" s="330"/>
      <c r="AO176" s="330"/>
      <c r="AP176" s="311"/>
      <c r="AQ176" s="311"/>
      <c r="AR176" s="330"/>
      <c r="AS176" s="330"/>
      <c r="AT176" s="311"/>
      <c r="AU176" s="311"/>
      <c r="AV176" s="330"/>
      <c r="AW176" s="311"/>
      <c r="AX176" s="311"/>
      <c r="AY176" s="311"/>
      <c r="AZ176" s="311"/>
      <c r="BA176" s="311"/>
    </row>
    <row r="177" spans="1:53" s="322" customFormat="1" ht="15.75" customHeight="1" x14ac:dyDescent="0.2">
      <c r="A177" s="324"/>
      <c r="B177" s="325"/>
      <c r="C177" s="326"/>
      <c r="D177" s="327"/>
      <c r="E177" s="329"/>
      <c r="F177" s="326"/>
      <c r="G177" s="328"/>
      <c r="H177" s="328"/>
      <c r="I177" s="326"/>
      <c r="J177" s="326"/>
      <c r="K177" s="326"/>
      <c r="L177" s="311"/>
      <c r="M177" s="311"/>
      <c r="N177" s="311"/>
      <c r="O177" s="311"/>
      <c r="P177" s="311"/>
      <c r="Q177" s="311"/>
      <c r="R177" s="311"/>
      <c r="S177" s="311"/>
      <c r="T177" s="330"/>
      <c r="U177" s="331"/>
      <c r="V177" s="311"/>
      <c r="W177" s="311"/>
      <c r="X177" s="330"/>
      <c r="Y177" s="311"/>
      <c r="Z177" s="311"/>
      <c r="AA177" s="330"/>
      <c r="AB177" s="330"/>
      <c r="AC177" s="955"/>
      <c r="AD177" s="311"/>
      <c r="AE177" s="311"/>
      <c r="AF177" s="330"/>
      <c r="AG177" s="330"/>
      <c r="AH177" s="311"/>
      <c r="AI177" s="311"/>
      <c r="AJ177" s="330"/>
      <c r="AK177" s="330"/>
      <c r="AL177" s="311"/>
      <c r="AM177" s="311"/>
      <c r="AN177" s="330"/>
      <c r="AO177" s="330"/>
      <c r="AP177" s="311"/>
      <c r="AQ177" s="311"/>
      <c r="AR177" s="330"/>
      <c r="AS177" s="330"/>
      <c r="AT177" s="311"/>
      <c r="AU177" s="311"/>
      <c r="AV177" s="330"/>
      <c r="AW177" s="311"/>
      <c r="AX177" s="311"/>
      <c r="AY177" s="311"/>
      <c r="AZ177" s="311"/>
      <c r="BA177" s="311"/>
    </row>
    <row r="178" spans="1:53" s="322" customFormat="1" ht="15.75" customHeight="1" x14ac:dyDescent="0.2">
      <c r="A178" s="324"/>
      <c r="B178" s="325"/>
      <c r="C178" s="326"/>
      <c r="D178" s="327"/>
      <c r="E178" s="329"/>
      <c r="F178" s="326"/>
      <c r="G178" s="328"/>
      <c r="H178" s="328"/>
      <c r="I178" s="326"/>
      <c r="J178" s="326"/>
      <c r="K178" s="326"/>
      <c r="L178" s="311"/>
      <c r="M178" s="311"/>
      <c r="N178" s="311"/>
      <c r="O178" s="311"/>
      <c r="P178" s="311"/>
      <c r="Q178" s="311"/>
      <c r="R178" s="311"/>
      <c r="S178" s="311"/>
      <c r="T178" s="330"/>
      <c r="U178" s="331"/>
      <c r="V178" s="311"/>
      <c r="W178" s="311"/>
      <c r="X178" s="330"/>
      <c r="Y178" s="311"/>
      <c r="Z178" s="311"/>
      <c r="AA178" s="330"/>
      <c r="AB178" s="330"/>
      <c r="AC178" s="955"/>
      <c r="AD178" s="311"/>
      <c r="AE178" s="311"/>
      <c r="AF178" s="330"/>
      <c r="AG178" s="330"/>
      <c r="AH178" s="311"/>
      <c r="AI178" s="311"/>
      <c r="AJ178" s="330"/>
      <c r="AK178" s="330"/>
      <c r="AL178" s="311"/>
      <c r="AM178" s="311"/>
      <c r="AN178" s="330"/>
      <c r="AO178" s="330"/>
      <c r="AP178" s="311"/>
      <c r="AQ178" s="311"/>
      <c r="AR178" s="330"/>
      <c r="AS178" s="330"/>
      <c r="AT178" s="311"/>
      <c r="AU178" s="311"/>
      <c r="AV178" s="330"/>
      <c r="AW178" s="311"/>
      <c r="AX178" s="311"/>
      <c r="AY178" s="311"/>
      <c r="AZ178" s="311"/>
      <c r="BA178" s="311"/>
    </row>
    <row r="179" spans="1:53" s="322" customFormat="1" ht="15.75" customHeight="1" x14ac:dyDescent="0.2">
      <c r="A179" s="324"/>
      <c r="B179" s="325"/>
      <c r="C179" s="326"/>
      <c r="D179" s="327"/>
      <c r="E179" s="329"/>
      <c r="F179" s="326"/>
      <c r="G179" s="328"/>
      <c r="H179" s="328"/>
      <c r="I179" s="326"/>
      <c r="J179" s="326"/>
      <c r="K179" s="326"/>
      <c r="L179" s="311"/>
      <c r="M179" s="311"/>
      <c r="N179" s="311"/>
      <c r="O179" s="311"/>
      <c r="P179" s="311"/>
      <c r="Q179" s="311"/>
      <c r="R179" s="311"/>
      <c r="S179" s="311"/>
      <c r="T179" s="330"/>
      <c r="U179" s="331"/>
      <c r="V179" s="311"/>
      <c r="W179" s="311"/>
      <c r="X179" s="330"/>
      <c r="Y179" s="311"/>
      <c r="Z179" s="311"/>
      <c r="AA179" s="330"/>
      <c r="AB179" s="330"/>
      <c r="AC179" s="955"/>
      <c r="AD179" s="311"/>
      <c r="AE179" s="311"/>
      <c r="AF179" s="330"/>
      <c r="AG179" s="330"/>
      <c r="AH179" s="311"/>
      <c r="AI179" s="311"/>
      <c r="AJ179" s="330"/>
      <c r="AK179" s="330"/>
      <c r="AL179" s="311"/>
      <c r="AM179" s="311"/>
      <c r="AN179" s="330"/>
      <c r="AO179" s="330"/>
      <c r="AP179" s="311"/>
      <c r="AQ179" s="311"/>
      <c r="AR179" s="330"/>
      <c r="AS179" s="330"/>
      <c r="AT179" s="311"/>
      <c r="AU179" s="311"/>
      <c r="AV179" s="330"/>
      <c r="AW179" s="311"/>
      <c r="AX179" s="311"/>
      <c r="AY179" s="311"/>
      <c r="AZ179" s="311"/>
      <c r="BA179" s="311"/>
    </row>
    <row r="180" spans="1:53" s="322" customFormat="1" ht="15.75" customHeight="1" x14ac:dyDescent="0.2">
      <c r="A180" s="324"/>
      <c r="B180" s="325"/>
      <c r="C180" s="326"/>
      <c r="D180" s="327"/>
      <c r="E180" s="329"/>
      <c r="F180" s="326"/>
      <c r="G180" s="328"/>
      <c r="H180" s="328"/>
      <c r="I180" s="326"/>
      <c r="J180" s="326"/>
      <c r="K180" s="326"/>
      <c r="L180" s="311"/>
      <c r="M180" s="311"/>
      <c r="N180" s="311"/>
      <c r="O180" s="311"/>
      <c r="P180" s="311"/>
      <c r="Q180" s="311"/>
      <c r="R180" s="311"/>
      <c r="S180" s="311"/>
      <c r="T180" s="330"/>
      <c r="U180" s="331"/>
      <c r="V180" s="311"/>
      <c r="W180" s="311"/>
      <c r="X180" s="330"/>
      <c r="Y180" s="311"/>
      <c r="Z180" s="311"/>
      <c r="AA180" s="330"/>
      <c r="AB180" s="330"/>
      <c r="AC180" s="955"/>
      <c r="AD180" s="311"/>
      <c r="AE180" s="311"/>
      <c r="AF180" s="330"/>
      <c r="AG180" s="330"/>
      <c r="AH180" s="311"/>
      <c r="AI180" s="311"/>
      <c r="AJ180" s="330"/>
      <c r="AK180" s="330"/>
      <c r="AL180" s="311"/>
      <c r="AM180" s="311"/>
      <c r="AN180" s="330"/>
      <c r="AO180" s="330"/>
      <c r="AP180" s="311"/>
      <c r="AQ180" s="311"/>
      <c r="AR180" s="330"/>
      <c r="AS180" s="330"/>
      <c r="AT180" s="311"/>
      <c r="AU180" s="311"/>
      <c r="AV180" s="330"/>
      <c r="AW180" s="311"/>
      <c r="AX180" s="311"/>
      <c r="AY180" s="311"/>
      <c r="AZ180" s="311"/>
      <c r="BA180" s="311"/>
    </row>
    <row r="181" spans="1:53" s="322" customFormat="1" ht="15.75" customHeight="1" x14ac:dyDescent="0.2">
      <c r="A181" s="324"/>
      <c r="B181" s="325"/>
      <c r="C181" s="326"/>
      <c r="D181" s="327"/>
      <c r="E181" s="329"/>
      <c r="F181" s="326"/>
      <c r="G181" s="328"/>
      <c r="H181" s="328"/>
      <c r="I181" s="326"/>
      <c r="J181" s="326"/>
      <c r="K181" s="326"/>
      <c r="L181" s="311"/>
      <c r="M181" s="311"/>
      <c r="N181" s="311"/>
      <c r="O181" s="311"/>
      <c r="P181" s="311"/>
      <c r="Q181" s="311"/>
      <c r="R181" s="311"/>
      <c r="S181" s="311"/>
      <c r="T181" s="330"/>
      <c r="U181" s="331"/>
      <c r="V181" s="311"/>
      <c r="W181" s="311"/>
      <c r="X181" s="330"/>
      <c r="Y181" s="311"/>
      <c r="Z181" s="311"/>
      <c r="AA181" s="330"/>
      <c r="AB181" s="330"/>
      <c r="AC181" s="955"/>
      <c r="AD181" s="311"/>
      <c r="AE181" s="311"/>
      <c r="AF181" s="330"/>
      <c r="AG181" s="330"/>
      <c r="AH181" s="311"/>
      <c r="AI181" s="311"/>
      <c r="AJ181" s="330"/>
      <c r="AK181" s="330"/>
      <c r="AL181" s="311"/>
      <c r="AM181" s="311"/>
      <c r="AN181" s="330"/>
      <c r="AO181" s="330"/>
      <c r="AP181" s="311"/>
      <c r="AQ181" s="311"/>
      <c r="AR181" s="330"/>
      <c r="AS181" s="330"/>
      <c r="AT181" s="311"/>
      <c r="AU181" s="311"/>
      <c r="AV181" s="330"/>
      <c r="AW181" s="311"/>
      <c r="AX181" s="311"/>
      <c r="AY181" s="311"/>
      <c r="AZ181" s="311"/>
      <c r="BA181" s="311"/>
    </row>
    <row r="182" spans="1:53" s="322" customFormat="1" ht="15.75" customHeight="1" x14ac:dyDescent="0.2">
      <c r="A182" s="324"/>
      <c r="B182" s="325"/>
      <c r="C182" s="326"/>
      <c r="D182" s="327"/>
      <c r="E182" s="329"/>
      <c r="F182" s="326"/>
      <c r="G182" s="328"/>
      <c r="H182" s="328"/>
      <c r="I182" s="326"/>
      <c r="J182" s="326"/>
      <c r="K182" s="326"/>
      <c r="L182" s="311"/>
      <c r="M182" s="311"/>
      <c r="N182" s="311"/>
      <c r="O182" s="311"/>
      <c r="P182" s="311"/>
      <c r="Q182" s="311"/>
      <c r="R182" s="311"/>
      <c r="S182" s="311"/>
      <c r="T182" s="330"/>
      <c r="U182" s="331"/>
      <c r="V182" s="311"/>
      <c r="W182" s="311"/>
      <c r="X182" s="330"/>
      <c r="Y182" s="311"/>
      <c r="Z182" s="311"/>
      <c r="AA182" s="330"/>
      <c r="AB182" s="330"/>
      <c r="AC182" s="955"/>
      <c r="AD182" s="311"/>
      <c r="AE182" s="311"/>
      <c r="AF182" s="330"/>
      <c r="AG182" s="330"/>
      <c r="AH182" s="311"/>
      <c r="AI182" s="311"/>
      <c r="AJ182" s="330"/>
      <c r="AK182" s="330"/>
      <c r="AL182" s="311"/>
      <c r="AM182" s="311"/>
      <c r="AN182" s="330"/>
      <c r="AO182" s="330"/>
      <c r="AP182" s="311"/>
      <c r="AQ182" s="311"/>
      <c r="AR182" s="330"/>
      <c r="AS182" s="330"/>
      <c r="AT182" s="311"/>
      <c r="AU182" s="311"/>
      <c r="AV182" s="330"/>
      <c r="AW182" s="311"/>
      <c r="AX182" s="311"/>
      <c r="AY182" s="311"/>
      <c r="AZ182" s="311"/>
      <c r="BA182" s="311"/>
    </row>
    <row r="183" spans="1:53" s="322" customFormat="1" ht="15.75" customHeight="1" x14ac:dyDescent="0.2">
      <c r="A183" s="324"/>
      <c r="B183" s="325"/>
      <c r="C183" s="326"/>
      <c r="D183" s="327"/>
      <c r="E183" s="329"/>
      <c r="F183" s="326"/>
      <c r="G183" s="328"/>
      <c r="H183" s="328"/>
      <c r="I183" s="326"/>
      <c r="J183" s="326"/>
      <c r="K183" s="326"/>
      <c r="L183" s="311"/>
      <c r="M183" s="311"/>
      <c r="N183" s="311"/>
      <c r="O183" s="311"/>
      <c r="P183" s="311"/>
      <c r="Q183" s="311"/>
      <c r="R183" s="311"/>
      <c r="S183" s="311"/>
      <c r="T183" s="330"/>
      <c r="U183" s="331"/>
      <c r="V183" s="311"/>
      <c r="W183" s="311"/>
      <c r="X183" s="330"/>
      <c r="Y183" s="311"/>
      <c r="Z183" s="311"/>
      <c r="AA183" s="330"/>
      <c r="AB183" s="330"/>
      <c r="AC183" s="955"/>
      <c r="AD183" s="311"/>
      <c r="AE183" s="311"/>
      <c r="AF183" s="330"/>
      <c r="AG183" s="330"/>
      <c r="AH183" s="311"/>
      <c r="AI183" s="311"/>
      <c r="AJ183" s="330"/>
      <c r="AK183" s="330"/>
      <c r="AL183" s="311"/>
      <c r="AM183" s="311"/>
      <c r="AN183" s="330"/>
      <c r="AO183" s="330"/>
      <c r="AP183" s="311"/>
      <c r="AQ183" s="311"/>
      <c r="AR183" s="330"/>
      <c r="AS183" s="330"/>
      <c r="AT183" s="311"/>
      <c r="AU183" s="311"/>
      <c r="AV183" s="330"/>
      <c r="AW183" s="311"/>
      <c r="AX183" s="311"/>
      <c r="AY183" s="311"/>
      <c r="AZ183" s="311"/>
      <c r="BA183" s="311"/>
    </row>
    <row r="184" spans="1:53" s="322" customFormat="1" ht="15.75" customHeight="1" x14ac:dyDescent="0.2">
      <c r="A184" s="324"/>
      <c r="B184" s="325"/>
      <c r="C184" s="326"/>
      <c r="D184" s="327"/>
      <c r="E184" s="329"/>
      <c r="F184" s="326"/>
      <c r="G184" s="328"/>
      <c r="H184" s="328"/>
      <c r="I184" s="326"/>
      <c r="J184" s="326"/>
      <c r="K184" s="326"/>
      <c r="L184" s="311"/>
      <c r="M184" s="311"/>
      <c r="N184" s="311"/>
      <c r="O184" s="311"/>
      <c r="P184" s="311"/>
      <c r="Q184" s="311"/>
      <c r="R184" s="311"/>
      <c r="S184" s="311"/>
      <c r="T184" s="330"/>
      <c r="U184" s="331"/>
      <c r="V184" s="311"/>
      <c r="W184" s="311"/>
      <c r="X184" s="330"/>
      <c r="Y184" s="311"/>
      <c r="Z184" s="311"/>
      <c r="AA184" s="330"/>
      <c r="AB184" s="330"/>
      <c r="AC184" s="955"/>
      <c r="AD184" s="311"/>
      <c r="AE184" s="311"/>
      <c r="AF184" s="330"/>
      <c r="AG184" s="330"/>
      <c r="AH184" s="311"/>
      <c r="AI184" s="311"/>
      <c r="AJ184" s="330"/>
      <c r="AK184" s="330"/>
      <c r="AL184" s="311"/>
      <c r="AM184" s="311"/>
      <c r="AN184" s="330"/>
      <c r="AO184" s="330"/>
      <c r="AP184" s="311"/>
      <c r="AQ184" s="311"/>
      <c r="AR184" s="330"/>
      <c r="AS184" s="330"/>
      <c r="AT184" s="311"/>
      <c r="AU184" s="311"/>
      <c r="AV184" s="330"/>
      <c r="AW184" s="311"/>
      <c r="AX184" s="311"/>
      <c r="AY184" s="311"/>
      <c r="AZ184" s="311"/>
      <c r="BA184" s="311"/>
    </row>
    <row r="185" spans="1:53" s="322" customFormat="1" ht="15.75" customHeight="1" x14ac:dyDescent="0.2">
      <c r="A185" s="324"/>
      <c r="B185" s="325"/>
      <c r="C185" s="326"/>
      <c r="D185" s="327"/>
      <c r="E185" s="329"/>
      <c r="F185" s="326"/>
      <c r="G185" s="328"/>
      <c r="H185" s="328"/>
      <c r="I185" s="326"/>
      <c r="J185" s="326"/>
      <c r="K185" s="326"/>
      <c r="L185" s="311"/>
      <c r="M185" s="311"/>
      <c r="N185" s="311"/>
      <c r="O185" s="311"/>
      <c r="P185" s="311"/>
      <c r="Q185" s="311"/>
      <c r="R185" s="311"/>
      <c r="S185" s="311"/>
      <c r="T185" s="330"/>
      <c r="U185" s="331"/>
      <c r="V185" s="311"/>
      <c r="W185" s="311"/>
      <c r="X185" s="330"/>
      <c r="Y185" s="311"/>
      <c r="Z185" s="311"/>
      <c r="AA185" s="330"/>
      <c r="AB185" s="330"/>
      <c r="AC185" s="955"/>
      <c r="AD185" s="311"/>
      <c r="AE185" s="311"/>
      <c r="AF185" s="330"/>
      <c r="AG185" s="330"/>
      <c r="AH185" s="311"/>
      <c r="AI185" s="311"/>
      <c r="AJ185" s="330"/>
      <c r="AK185" s="330"/>
      <c r="AL185" s="311"/>
      <c r="AM185" s="311"/>
      <c r="AN185" s="330"/>
      <c r="AO185" s="330"/>
      <c r="AP185" s="311"/>
      <c r="AQ185" s="311"/>
      <c r="AR185" s="330"/>
      <c r="AS185" s="330"/>
      <c r="AT185" s="311"/>
      <c r="AU185" s="311"/>
      <c r="AV185" s="330"/>
      <c r="AW185" s="311"/>
      <c r="AX185" s="311"/>
      <c r="AY185" s="311"/>
      <c r="AZ185" s="311"/>
      <c r="BA185" s="311"/>
    </row>
    <row r="186" spans="1:53" s="322" customFormat="1" ht="15.75" customHeight="1" x14ac:dyDescent="0.2">
      <c r="A186" s="324"/>
      <c r="B186" s="325"/>
      <c r="C186" s="326"/>
      <c r="D186" s="327"/>
      <c r="E186" s="329"/>
      <c r="F186" s="326"/>
      <c r="G186" s="328"/>
      <c r="H186" s="328"/>
      <c r="I186" s="326"/>
      <c r="J186" s="326"/>
      <c r="K186" s="326"/>
      <c r="L186" s="311"/>
      <c r="M186" s="311"/>
      <c r="N186" s="311"/>
      <c r="O186" s="311"/>
      <c r="P186" s="311"/>
      <c r="Q186" s="311"/>
      <c r="R186" s="311"/>
      <c r="S186" s="311"/>
      <c r="T186" s="330"/>
      <c r="U186" s="331"/>
      <c r="V186" s="311"/>
      <c r="W186" s="311"/>
      <c r="X186" s="330"/>
      <c r="Y186" s="311"/>
      <c r="Z186" s="311"/>
      <c r="AA186" s="330"/>
      <c r="AB186" s="330"/>
      <c r="AC186" s="955"/>
      <c r="AD186" s="311"/>
      <c r="AE186" s="311"/>
      <c r="AF186" s="330"/>
      <c r="AG186" s="330"/>
      <c r="AH186" s="311"/>
      <c r="AI186" s="311"/>
      <c r="AJ186" s="330"/>
      <c r="AK186" s="330"/>
      <c r="AL186" s="311"/>
      <c r="AM186" s="311"/>
      <c r="AN186" s="330"/>
      <c r="AO186" s="330"/>
      <c r="AP186" s="311"/>
      <c r="AQ186" s="311"/>
      <c r="AR186" s="330"/>
      <c r="AS186" s="330"/>
      <c r="AT186" s="311"/>
      <c r="AU186" s="311"/>
      <c r="AV186" s="330"/>
      <c r="AW186" s="311"/>
      <c r="AX186" s="311"/>
      <c r="AY186" s="311"/>
      <c r="AZ186" s="311"/>
      <c r="BA186" s="311"/>
    </row>
    <row r="187" spans="1:53" s="322" customFormat="1" ht="15.75" customHeight="1" x14ac:dyDescent="0.2">
      <c r="A187" s="324"/>
      <c r="B187" s="325"/>
      <c r="C187" s="326"/>
      <c r="D187" s="327"/>
      <c r="E187" s="329"/>
      <c r="F187" s="326"/>
      <c r="G187" s="328"/>
      <c r="H187" s="328"/>
      <c r="I187" s="326"/>
      <c r="J187" s="326"/>
      <c r="K187" s="326"/>
      <c r="L187" s="311"/>
      <c r="M187" s="311"/>
      <c r="N187" s="311"/>
      <c r="O187" s="311"/>
      <c r="P187" s="311"/>
      <c r="Q187" s="311"/>
      <c r="R187" s="311"/>
      <c r="S187" s="311"/>
      <c r="T187" s="330"/>
      <c r="U187" s="331"/>
      <c r="V187" s="311"/>
      <c r="W187" s="311"/>
      <c r="X187" s="330"/>
      <c r="Y187" s="311"/>
      <c r="Z187" s="311"/>
      <c r="AA187" s="330"/>
      <c r="AB187" s="330"/>
      <c r="AC187" s="955"/>
      <c r="AD187" s="311"/>
      <c r="AE187" s="311"/>
      <c r="AF187" s="330"/>
      <c r="AG187" s="330"/>
      <c r="AH187" s="311"/>
      <c r="AI187" s="311"/>
      <c r="AJ187" s="330"/>
      <c r="AK187" s="330"/>
      <c r="AL187" s="311"/>
      <c r="AM187" s="311"/>
      <c r="AN187" s="330"/>
      <c r="AO187" s="330"/>
      <c r="AP187" s="311"/>
      <c r="AQ187" s="311"/>
      <c r="AR187" s="330"/>
      <c r="AS187" s="330"/>
      <c r="AT187" s="311"/>
      <c r="AU187" s="311"/>
      <c r="AV187" s="330"/>
      <c r="AW187" s="311"/>
      <c r="AX187" s="311"/>
      <c r="AY187" s="311"/>
      <c r="AZ187" s="311"/>
      <c r="BA187" s="311"/>
    </row>
    <row r="188" spans="1:53" s="322" customFormat="1" ht="15.75" customHeight="1" x14ac:dyDescent="0.2">
      <c r="A188" s="324"/>
      <c r="B188" s="325"/>
      <c r="C188" s="326"/>
      <c r="D188" s="327"/>
      <c r="E188" s="329"/>
      <c r="F188" s="326"/>
      <c r="G188" s="328"/>
      <c r="H188" s="328"/>
      <c r="I188" s="326"/>
      <c r="J188" s="326"/>
      <c r="K188" s="326"/>
      <c r="L188" s="311"/>
      <c r="M188" s="311"/>
      <c r="N188" s="311"/>
      <c r="O188" s="311"/>
      <c r="P188" s="311"/>
      <c r="Q188" s="311"/>
      <c r="R188" s="311"/>
      <c r="S188" s="311"/>
      <c r="T188" s="330"/>
      <c r="U188" s="331"/>
      <c r="V188" s="311"/>
      <c r="W188" s="311"/>
      <c r="X188" s="330"/>
      <c r="Y188" s="311"/>
      <c r="Z188" s="311"/>
      <c r="AA188" s="330"/>
      <c r="AB188" s="330"/>
      <c r="AC188" s="955"/>
      <c r="AD188" s="311"/>
      <c r="AE188" s="311"/>
      <c r="AF188" s="330"/>
      <c r="AG188" s="330"/>
      <c r="AH188" s="311"/>
      <c r="AI188" s="311"/>
      <c r="AJ188" s="330"/>
      <c r="AK188" s="330"/>
      <c r="AL188" s="311"/>
      <c r="AM188" s="311"/>
      <c r="AN188" s="330"/>
      <c r="AO188" s="330"/>
      <c r="AP188" s="311"/>
      <c r="AQ188" s="311"/>
      <c r="AR188" s="330"/>
      <c r="AS188" s="330"/>
      <c r="AT188" s="311"/>
      <c r="AU188" s="311"/>
      <c r="AV188" s="330"/>
      <c r="AW188" s="311"/>
      <c r="AX188" s="311"/>
      <c r="AY188" s="311"/>
      <c r="AZ188" s="311"/>
      <c r="BA188" s="311"/>
    </row>
    <row r="189" spans="1:53" s="322" customFormat="1" ht="15.75" customHeight="1" x14ac:dyDescent="0.2">
      <c r="A189" s="324"/>
      <c r="B189" s="325"/>
      <c r="C189" s="326"/>
      <c r="D189" s="327"/>
      <c r="E189" s="329"/>
      <c r="F189" s="326"/>
      <c r="G189" s="328"/>
      <c r="H189" s="328"/>
      <c r="I189" s="326"/>
      <c r="J189" s="326"/>
      <c r="K189" s="326"/>
      <c r="L189" s="311"/>
      <c r="M189" s="311"/>
      <c r="N189" s="311"/>
      <c r="O189" s="311"/>
      <c r="P189" s="311"/>
      <c r="Q189" s="311"/>
      <c r="R189" s="311"/>
      <c r="S189" s="311"/>
      <c r="T189" s="330"/>
      <c r="U189" s="331"/>
      <c r="V189" s="311"/>
      <c r="W189" s="311"/>
      <c r="X189" s="330"/>
      <c r="Y189" s="311"/>
      <c r="Z189" s="311"/>
      <c r="AA189" s="330"/>
      <c r="AB189" s="330"/>
      <c r="AC189" s="955"/>
      <c r="AD189" s="311"/>
      <c r="AE189" s="311"/>
      <c r="AF189" s="330"/>
      <c r="AG189" s="330"/>
      <c r="AH189" s="311"/>
      <c r="AI189" s="311"/>
      <c r="AJ189" s="330"/>
      <c r="AK189" s="330"/>
      <c r="AL189" s="311"/>
      <c r="AM189" s="311"/>
      <c r="AN189" s="330"/>
      <c r="AO189" s="330"/>
      <c r="AP189" s="311"/>
      <c r="AQ189" s="311"/>
      <c r="AR189" s="330"/>
      <c r="AS189" s="330"/>
      <c r="AT189" s="311"/>
      <c r="AU189" s="311"/>
      <c r="AV189" s="330"/>
      <c r="AW189" s="311"/>
      <c r="AX189" s="311"/>
      <c r="AY189" s="311"/>
      <c r="AZ189" s="311"/>
      <c r="BA189" s="311"/>
    </row>
    <row r="190" spans="1:53" s="322" customFormat="1" ht="15.75" customHeight="1" x14ac:dyDescent="0.2">
      <c r="A190" s="324"/>
      <c r="B190" s="325"/>
      <c r="C190" s="326"/>
      <c r="D190" s="327"/>
      <c r="E190" s="329"/>
      <c r="F190" s="326"/>
      <c r="G190" s="328"/>
      <c r="H190" s="328"/>
      <c r="I190" s="326"/>
      <c r="J190" s="326"/>
      <c r="K190" s="326"/>
      <c r="L190" s="311"/>
      <c r="M190" s="311"/>
      <c r="N190" s="311"/>
      <c r="O190" s="311"/>
      <c r="P190" s="311"/>
      <c r="Q190" s="311"/>
      <c r="R190" s="311"/>
      <c r="S190" s="311"/>
      <c r="T190" s="330"/>
      <c r="U190" s="331"/>
      <c r="V190" s="311"/>
      <c r="W190" s="311"/>
      <c r="X190" s="330"/>
      <c r="Y190" s="311"/>
      <c r="Z190" s="311"/>
      <c r="AA190" s="330"/>
      <c r="AB190" s="330"/>
      <c r="AC190" s="955"/>
      <c r="AD190" s="311"/>
      <c r="AE190" s="311"/>
      <c r="AF190" s="330"/>
      <c r="AG190" s="330"/>
      <c r="AH190" s="311"/>
      <c r="AI190" s="311"/>
      <c r="AJ190" s="330"/>
      <c r="AK190" s="330"/>
      <c r="AL190" s="311"/>
      <c r="AM190" s="311"/>
      <c r="AN190" s="330"/>
      <c r="AO190" s="330"/>
      <c r="AP190" s="311"/>
      <c r="AQ190" s="311"/>
      <c r="AR190" s="330"/>
      <c r="AS190" s="330"/>
      <c r="AT190" s="311"/>
      <c r="AU190" s="311"/>
      <c r="AV190" s="330"/>
      <c r="AW190" s="311"/>
      <c r="AX190" s="311"/>
      <c r="AY190" s="311"/>
      <c r="AZ190" s="311"/>
      <c r="BA190" s="311"/>
    </row>
    <row r="191" spans="1:53" s="322" customFormat="1" ht="15.75" customHeight="1" x14ac:dyDescent="0.2">
      <c r="A191" s="324"/>
      <c r="B191" s="325"/>
      <c r="C191" s="326"/>
      <c r="D191" s="327"/>
      <c r="E191" s="329"/>
      <c r="F191" s="326"/>
      <c r="G191" s="328"/>
      <c r="H191" s="328"/>
      <c r="I191" s="326"/>
      <c r="J191" s="326"/>
      <c r="K191" s="326"/>
      <c r="L191" s="311"/>
      <c r="M191" s="311"/>
      <c r="N191" s="311"/>
      <c r="O191" s="311"/>
      <c r="P191" s="311"/>
      <c r="Q191" s="311"/>
      <c r="R191" s="311"/>
      <c r="S191" s="311"/>
      <c r="T191" s="330"/>
      <c r="U191" s="331"/>
      <c r="V191" s="311"/>
      <c r="W191" s="311"/>
      <c r="X191" s="330"/>
      <c r="Y191" s="311"/>
      <c r="Z191" s="311"/>
      <c r="AA191" s="330"/>
      <c r="AB191" s="330"/>
      <c r="AC191" s="955"/>
      <c r="AD191" s="311"/>
      <c r="AE191" s="311"/>
      <c r="AF191" s="330"/>
      <c r="AG191" s="330"/>
      <c r="AH191" s="311"/>
      <c r="AI191" s="311"/>
      <c r="AJ191" s="330"/>
      <c r="AK191" s="330"/>
      <c r="AL191" s="311"/>
      <c r="AM191" s="311"/>
      <c r="AN191" s="330"/>
      <c r="AO191" s="330"/>
      <c r="AP191" s="311"/>
      <c r="AQ191" s="311"/>
      <c r="AR191" s="330"/>
      <c r="AS191" s="330"/>
      <c r="AT191" s="311"/>
      <c r="AU191" s="311"/>
      <c r="AV191" s="330"/>
      <c r="AW191" s="311"/>
      <c r="AX191" s="311"/>
      <c r="AY191" s="311"/>
      <c r="AZ191" s="311"/>
      <c r="BA191" s="311"/>
    </row>
    <row r="192" spans="1:53" s="322" customFormat="1" ht="15.75" customHeight="1" x14ac:dyDescent="0.2">
      <c r="A192" s="324"/>
      <c r="B192" s="325"/>
      <c r="C192" s="326"/>
      <c r="D192" s="327"/>
      <c r="E192" s="329"/>
      <c r="F192" s="326"/>
      <c r="G192" s="328"/>
      <c r="H192" s="328"/>
      <c r="I192" s="326"/>
      <c r="J192" s="326"/>
      <c r="K192" s="326"/>
      <c r="L192" s="311"/>
      <c r="M192" s="311"/>
      <c r="N192" s="311"/>
      <c r="O192" s="311"/>
      <c r="P192" s="311"/>
      <c r="Q192" s="311"/>
      <c r="R192" s="311"/>
      <c r="S192" s="311"/>
      <c r="T192" s="330"/>
      <c r="U192" s="331"/>
      <c r="V192" s="311"/>
      <c r="W192" s="311"/>
      <c r="X192" s="330"/>
      <c r="Y192" s="311"/>
      <c r="Z192" s="311"/>
      <c r="AA192" s="330"/>
      <c r="AB192" s="330"/>
      <c r="AC192" s="955"/>
      <c r="AD192" s="311"/>
      <c r="AE192" s="311"/>
      <c r="AF192" s="330"/>
      <c r="AG192" s="330"/>
      <c r="AH192" s="311"/>
      <c r="AI192" s="311"/>
      <c r="AJ192" s="330"/>
      <c r="AK192" s="330"/>
      <c r="AL192" s="311"/>
      <c r="AM192" s="311"/>
      <c r="AN192" s="330"/>
      <c r="AO192" s="330"/>
      <c r="AP192" s="311"/>
      <c r="AQ192" s="311"/>
      <c r="AR192" s="330"/>
      <c r="AS192" s="330"/>
      <c r="AT192" s="311"/>
      <c r="AU192" s="311"/>
      <c r="AV192" s="330"/>
      <c r="AW192" s="311"/>
      <c r="AX192" s="311"/>
      <c r="AY192" s="311"/>
      <c r="AZ192" s="311"/>
      <c r="BA192" s="311"/>
    </row>
    <row r="193" spans="1:53" s="322" customFormat="1" ht="15.75" customHeight="1" x14ac:dyDescent="0.2">
      <c r="A193" s="324"/>
      <c r="B193" s="325"/>
      <c r="C193" s="326"/>
      <c r="D193" s="327"/>
      <c r="E193" s="329"/>
      <c r="F193" s="326"/>
      <c r="G193" s="328"/>
      <c r="H193" s="328"/>
      <c r="I193" s="326"/>
      <c r="J193" s="326"/>
      <c r="K193" s="326"/>
      <c r="L193" s="311"/>
      <c r="M193" s="311"/>
      <c r="N193" s="311"/>
      <c r="O193" s="311"/>
      <c r="P193" s="311"/>
      <c r="Q193" s="311"/>
      <c r="R193" s="311"/>
      <c r="S193" s="311"/>
      <c r="T193" s="330"/>
      <c r="U193" s="331"/>
      <c r="V193" s="311"/>
      <c r="W193" s="311"/>
      <c r="X193" s="330"/>
      <c r="Y193" s="311"/>
      <c r="Z193" s="311"/>
      <c r="AA193" s="330"/>
      <c r="AB193" s="330"/>
      <c r="AC193" s="955"/>
      <c r="AD193" s="311"/>
      <c r="AE193" s="311"/>
      <c r="AF193" s="330"/>
      <c r="AG193" s="330"/>
      <c r="AH193" s="311"/>
      <c r="AI193" s="311"/>
      <c r="AJ193" s="330"/>
      <c r="AK193" s="330"/>
      <c r="AL193" s="311"/>
      <c r="AM193" s="311"/>
      <c r="AN193" s="330"/>
      <c r="AO193" s="330"/>
      <c r="AP193" s="311"/>
      <c r="AQ193" s="311"/>
      <c r="AR193" s="330"/>
      <c r="AS193" s="330"/>
      <c r="AT193" s="311"/>
      <c r="AU193" s="311"/>
      <c r="AV193" s="330"/>
      <c r="AW193" s="311"/>
      <c r="AX193" s="311"/>
      <c r="AY193" s="311"/>
      <c r="AZ193" s="311"/>
      <c r="BA193" s="311"/>
    </row>
    <row r="194" spans="1:53" s="322" customFormat="1" ht="15.75" customHeight="1" x14ac:dyDescent="0.2">
      <c r="A194" s="324"/>
      <c r="B194" s="325"/>
      <c r="C194" s="326"/>
      <c r="D194" s="327"/>
      <c r="E194" s="329"/>
      <c r="F194" s="326"/>
      <c r="G194" s="328"/>
      <c r="H194" s="328"/>
      <c r="I194" s="326"/>
      <c r="J194" s="326"/>
      <c r="K194" s="326"/>
      <c r="L194" s="311"/>
      <c r="M194" s="311"/>
      <c r="N194" s="311"/>
      <c r="O194" s="311"/>
      <c r="P194" s="311"/>
      <c r="Q194" s="311"/>
      <c r="R194" s="311"/>
      <c r="S194" s="311"/>
      <c r="T194" s="330"/>
      <c r="U194" s="331"/>
      <c r="V194" s="311"/>
      <c r="W194" s="311"/>
      <c r="X194" s="330"/>
      <c r="Y194" s="311"/>
      <c r="Z194" s="311"/>
      <c r="AA194" s="330"/>
      <c r="AB194" s="330"/>
      <c r="AC194" s="955"/>
      <c r="AD194" s="311"/>
      <c r="AE194" s="311"/>
      <c r="AF194" s="330"/>
      <c r="AG194" s="330"/>
      <c r="AH194" s="311"/>
      <c r="AI194" s="311"/>
      <c r="AJ194" s="330"/>
      <c r="AK194" s="330"/>
      <c r="AL194" s="311"/>
      <c r="AM194" s="311"/>
      <c r="AN194" s="330"/>
      <c r="AO194" s="330"/>
      <c r="AP194" s="311"/>
      <c r="AQ194" s="311"/>
      <c r="AR194" s="330"/>
      <c r="AS194" s="330"/>
      <c r="AT194" s="311"/>
      <c r="AU194" s="311"/>
      <c r="AV194" s="330"/>
      <c r="AW194" s="311"/>
      <c r="AX194" s="311"/>
      <c r="AY194" s="311"/>
      <c r="AZ194" s="311"/>
      <c r="BA194" s="311"/>
    </row>
    <row r="195" spans="1:53" s="322" customFormat="1" ht="15.75" customHeight="1" x14ac:dyDescent="0.2">
      <c r="A195" s="324"/>
      <c r="B195" s="325"/>
      <c r="C195" s="326"/>
      <c r="D195" s="327"/>
      <c r="E195" s="329"/>
      <c r="F195" s="326"/>
      <c r="G195" s="328"/>
      <c r="H195" s="328"/>
      <c r="I195" s="326"/>
      <c r="J195" s="326"/>
      <c r="K195" s="326"/>
      <c r="L195" s="311"/>
      <c r="M195" s="311"/>
      <c r="N195" s="311"/>
      <c r="O195" s="311"/>
      <c r="P195" s="311"/>
      <c r="Q195" s="311"/>
      <c r="R195" s="311"/>
      <c r="S195" s="311"/>
      <c r="T195" s="330"/>
      <c r="U195" s="331"/>
      <c r="V195" s="311"/>
      <c r="W195" s="311"/>
      <c r="X195" s="330"/>
      <c r="Y195" s="311"/>
      <c r="Z195" s="311"/>
      <c r="AA195" s="330"/>
      <c r="AB195" s="330"/>
      <c r="AC195" s="955"/>
      <c r="AD195" s="311"/>
      <c r="AE195" s="311"/>
      <c r="AF195" s="330"/>
      <c r="AG195" s="330"/>
      <c r="AH195" s="311"/>
      <c r="AI195" s="311"/>
      <c r="AJ195" s="330"/>
      <c r="AK195" s="330"/>
      <c r="AL195" s="311"/>
      <c r="AM195" s="311"/>
      <c r="AN195" s="330"/>
      <c r="AO195" s="330"/>
      <c r="AP195" s="311"/>
      <c r="AQ195" s="311"/>
      <c r="AR195" s="330"/>
      <c r="AS195" s="330"/>
      <c r="AT195" s="311"/>
      <c r="AU195" s="311"/>
      <c r="AV195" s="330"/>
      <c r="AW195" s="311"/>
      <c r="AX195" s="311"/>
      <c r="AY195" s="311"/>
      <c r="AZ195" s="311"/>
      <c r="BA195" s="311"/>
    </row>
    <row r="196" spans="1:53" s="322" customFormat="1" ht="15.75" customHeight="1" x14ac:dyDescent="0.2">
      <c r="A196" s="324"/>
      <c r="B196" s="325"/>
      <c r="C196" s="326"/>
      <c r="D196" s="327"/>
      <c r="E196" s="329"/>
      <c r="F196" s="326"/>
      <c r="G196" s="328"/>
      <c r="H196" s="328"/>
      <c r="I196" s="326"/>
      <c r="J196" s="326"/>
      <c r="K196" s="326"/>
      <c r="L196" s="311"/>
      <c r="M196" s="311"/>
      <c r="N196" s="311"/>
      <c r="O196" s="311"/>
      <c r="P196" s="311"/>
      <c r="Q196" s="311"/>
      <c r="R196" s="311"/>
      <c r="S196" s="311"/>
      <c r="T196" s="330"/>
      <c r="U196" s="331"/>
      <c r="V196" s="311"/>
      <c r="W196" s="311"/>
      <c r="X196" s="330"/>
      <c r="Y196" s="311"/>
      <c r="Z196" s="311"/>
      <c r="AA196" s="330"/>
      <c r="AB196" s="330"/>
      <c r="AC196" s="955"/>
      <c r="AD196" s="311"/>
      <c r="AE196" s="311"/>
      <c r="AF196" s="330"/>
      <c r="AG196" s="330"/>
      <c r="AH196" s="311"/>
      <c r="AI196" s="311"/>
      <c r="AJ196" s="330"/>
      <c r="AK196" s="330"/>
      <c r="AL196" s="311"/>
      <c r="AM196" s="311"/>
      <c r="AN196" s="330"/>
      <c r="AO196" s="330"/>
      <c r="AP196" s="311"/>
      <c r="AQ196" s="311"/>
      <c r="AR196" s="330"/>
      <c r="AS196" s="330"/>
      <c r="AT196" s="311"/>
      <c r="AU196" s="311"/>
      <c r="AV196" s="330"/>
      <c r="AW196" s="311"/>
      <c r="AX196" s="311"/>
      <c r="AY196" s="311"/>
      <c r="AZ196" s="311"/>
      <c r="BA196" s="311"/>
    </row>
    <row r="197" spans="1:53" s="322" customFormat="1" ht="15.75" customHeight="1" x14ac:dyDescent="0.2">
      <c r="A197" s="324"/>
      <c r="B197" s="325"/>
      <c r="C197" s="326"/>
      <c r="D197" s="327"/>
      <c r="E197" s="329"/>
      <c r="F197" s="326"/>
      <c r="G197" s="328"/>
      <c r="H197" s="328"/>
      <c r="I197" s="326"/>
      <c r="J197" s="326"/>
      <c r="K197" s="326"/>
      <c r="L197" s="311"/>
      <c r="M197" s="311"/>
      <c r="N197" s="311"/>
      <c r="O197" s="311"/>
      <c r="P197" s="311"/>
      <c r="Q197" s="311"/>
      <c r="R197" s="311"/>
      <c r="S197" s="311"/>
      <c r="T197" s="330"/>
      <c r="U197" s="331"/>
      <c r="V197" s="311"/>
      <c r="W197" s="311"/>
      <c r="X197" s="330"/>
      <c r="Y197" s="311"/>
      <c r="Z197" s="311"/>
      <c r="AA197" s="330"/>
      <c r="AB197" s="330"/>
      <c r="AC197" s="955"/>
      <c r="AD197" s="311"/>
      <c r="AE197" s="311"/>
      <c r="AF197" s="330"/>
      <c r="AG197" s="330"/>
      <c r="AH197" s="311"/>
      <c r="AI197" s="311"/>
      <c r="AJ197" s="330"/>
      <c r="AK197" s="330"/>
      <c r="AL197" s="311"/>
      <c r="AM197" s="311"/>
      <c r="AN197" s="330"/>
      <c r="AO197" s="330"/>
      <c r="AP197" s="311"/>
      <c r="AQ197" s="311"/>
      <c r="AR197" s="330"/>
      <c r="AS197" s="330"/>
      <c r="AT197" s="311"/>
      <c r="AU197" s="311"/>
      <c r="AV197" s="330"/>
      <c r="AW197" s="311"/>
      <c r="AX197" s="311"/>
      <c r="AY197" s="311"/>
      <c r="AZ197" s="311"/>
      <c r="BA197" s="311"/>
    </row>
    <row r="198" spans="1:53" s="322" customFormat="1" ht="15.75" customHeight="1" x14ac:dyDescent="0.2">
      <c r="A198" s="324"/>
      <c r="B198" s="325"/>
      <c r="C198" s="326"/>
      <c r="D198" s="327"/>
      <c r="E198" s="329"/>
      <c r="F198" s="326"/>
      <c r="G198" s="328"/>
      <c r="H198" s="328"/>
      <c r="I198" s="326"/>
      <c r="J198" s="326"/>
      <c r="K198" s="326"/>
      <c r="L198" s="311"/>
      <c r="M198" s="311"/>
      <c r="N198" s="311"/>
      <c r="O198" s="311"/>
      <c r="P198" s="311"/>
      <c r="Q198" s="311"/>
      <c r="R198" s="311"/>
      <c r="S198" s="311"/>
      <c r="T198" s="330"/>
      <c r="U198" s="331"/>
      <c r="V198" s="311"/>
      <c r="W198" s="311"/>
      <c r="X198" s="330"/>
      <c r="Y198" s="311"/>
      <c r="Z198" s="311"/>
      <c r="AA198" s="330"/>
      <c r="AB198" s="330"/>
      <c r="AC198" s="955"/>
      <c r="AD198" s="311"/>
      <c r="AE198" s="311"/>
      <c r="AF198" s="330"/>
      <c r="AG198" s="330"/>
      <c r="AH198" s="311"/>
      <c r="AI198" s="311"/>
      <c r="AJ198" s="330"/>
      <c r="AK198" s="330"/>
      <c r="AL198" s="311"/>
      <c r="AM198" s="311"/>
      <c r="AN198" s="330"/>
      <c r="AO198" s="330"/>
      <c r="AP198" s="311"/>
      <c r="AQ198" s="311"/>
      <c r="AR198" s="330"/>
      <c r="AS198" s="330"/>
      <c r="AT198" s="311"/>
      <c r="AU198" s="311"/>
      <c r="AV198" s="330"/>
      <c r="AW198" s="311"/>
      <c r="AX198" s="311"/>
      <c r="AY198" s="311"/>
      <c r="AZ198" s="311"/>
      <c r="BA198" s="311"/>
    </row>
    <row r="199" spans="1:53" s="322" customFormat="1" ht="15.75" customHeight="1" x14ac:dyDescent="0.2">
      <c r="A199" s="324"/>
      <c r="B199" s="325"/>
      <c r="C199" s="326"/>
      <c r="D199" s="327"/>
      <c r="E199" s="329"/>
      <c r="F199" s="326"/>
      <c r="G199" s="328"/>
      <c r="H199" s="328"/>
      <c r="I199" s="326"/>
      <c r="J199" s="326"/>
      <c r="K199" s="326"/>
      <c r="L199" s="311"/>
      <c r="M199" s="311"/>
      <c r="N199" s="311"/>
      <c r="O199" s="311"/>
      <c r="P199" s="311"/>
      <c r="Q199" s="311"/>
      <c r="R199" s="311"/>
      <c r="S199" s="311"/>
      <c r="T199" s="330"/>
      <c r="U199" s="331"/>
      <c r="V199" s="311"/>
      <c r="W199" s="311"/>
      <c r="X199" s="330"/>
      <c r="Y199" s="311"/>
      <c r="Z199" s="311"/>
      <c r="AA199" s="330"/>
      <c r="AB199" s="330"/>
      <c r="AC199" s="955"/>
      <c r="AD199" s="311"/>
      <c r="AE199" s="311"/>
      <c r="AF199" s="330"/>
      <c r="AG199" s="330"/>
      <c r="AH199" s="311"/>
      <c r="AI199" s="311"/>
      <c r="AJ199" s="330"/>
      <c r="AK199" s="330"/>
      <c r="AL199" s="311"/>
      <c r="AM199" s="311"/>
      <c r="AN199" s="330"/>
      <c r="AO199" s="330"/>
      <c r="AP199" s="311"/>
      <c r="AQ199" s="311"/>
      <c r="AR199" s="330"/>
      <c r="AS199" s="330"/>
      <c r="AT199" s="311"/>
      <c r="AU199" s="311"/>
      <c r="AV199" s="330"/>
      <c r="AW199" s="311"/>
      <c r="AX199" s="311"/>
      <c r="AY199" s="311"/>
      <c r="AZ199" s="311"/>
      <c r="BA199" s="311"/>
    </row>
    <row r="200" spans="1:53" s="322" customFormat="1" ht="15.75" customHeight="1" x14ac:dyDescent="0.2">
      <c r="A200" s="324"/>
      <c r="B200" s="325"/>
      <c r="C200" s="326"/>
      <c r="D200" s="327"/>
      <c r="E200" s="329"/>
      <c r="F200" s="326"/>
      <c r="G200" s="328"/>
      <c r="H200" s="328"/>
      <c r="I200" s="326"/>
      <c r="J200" s="326"/>
      <c r="K200" s="326"/>
      <c r="L200" s="311"/>
      <c r="M200" s="311"/>
      <c r="N200" s="311"/>
      <c r="O200" s="311"/>
      <c r="P200" s="311"/>
      <c r="Q200" s="311"/>
      <c r="R200" s="311"/>
      <c r="S200" s="311"/>
      <c r="T200" s="330"/>
      <c r="U200" s="331"/>
      <c r="V200" s="311"/>
      <c r="W200" s="311"/>
      <c r="X200" s="330"/>
      <c r="Y200" s="311"/>
      <c r="Z200" s="311"/>
      <c r="AA200" s="330"/>
      <c r="AB200" s="330"/>
      <c r="AC200" s="955"/>
      <c r="AD200" s="311"/>
      <c r="AE200" s="311"/>
      <c r="AF200" s="330"/>
      <c r="AG200" s="330"/>
      <c r="AH200" s="311"/>
      <c r="AI200" s="311"/>
      <c r="AJ200" s="330"/>
      <c r="AK200" s="330"/>
      <c r="AL200" s="311"/>
      <c r="AM200" s="311"/>
      <c r="AN200" s="330"/>
      <c r="AO200" s="330"/>
      <c r="AP200" s="311"/>
      <c r="AQ200" s="311"/>
      <c r="AR200" s="330"/>
      <c r="AS200" s="330"/>
      <c r="AT200" s="311"/>
      <c r="AU200" s="311"/>
      <c r="AV200" s="330"/>
      <c r="AW200" s="311"/>
      <c r="AX200" s="311"/>
      <c r="AY200" s="311"/>
      <c r="AZ200" s="311"/>
      <c r="BA200" s="311"/>
    </row>
    <row r="201" spans="1:53" s="322" customFormat="1" ht="15.75" customHeight="1" x14ac:dyDescent="0.2">
      <c r="A201" s="324"/>
      <c r="B201" s="325"/>
      <c r="C201" s="326"/>
      <c r="D201" s="327"/>
      <c r="E201" s="329"/>
      <c r="F201" s="326"/>
      <c r="G201" s="328"/>
      <c r="H201" s="328"/>
      <c r="I201" s="326"/>
      <c r="J201" s="326"/>
      <c r="K201" s="326"/>
      <c r="L201" s="311"/>
      <c r="M201" s="311"/>
      <c r="N201" s="311"/>
      <c r="O201" s="311"/>
      <c r="P201" s="311"/>
      <c r="Q201" s="311"/>
      <c r="R201" s="311"/>
      <c r="S201" s="311"/>
      <c r="T201" s="330"/>
      <c r="U201" s="331"/>
      <c r="V201" s="311"/>
      <c r="W201" s="311"/>
      <c r="X201" s="330"/>
      <c r="Y201" s="311"/>
      <c r="Z201" s="311"/>
      <c r="AA201" s="330"/>
      <c r="AB201" s="330"/>
      <c r="AC201" s="955"/>
      <c r="AD201" s="311"/>
      <c r="AE201" s="311"/>
      <c r="AF201" s="330"/>
      <c r="AG201" s="330"/>
      <c r="AH201" s="311"/>
      <c r="AI201" s="311"/>
      <c r="AJ201" s="330"/>
      <c r="AK201" s="330"/>
      <c r="AL201" s="311"/>
      <c r="AM201" s="311"/>
      <c r="AN201" s="330"/>
      <c r="AO201" s="330"/>
      <c r="AP201" s="311"/>
      <c r="AQ201" s="311"/>
      <c r="AR201" s="330"/>
      <c r="AS201" s="330"/>
      <c r="AT201" s="311"/>
      <c r="AU201" s="311"/>
      <c r="AV201" s="330"/>
      <c r="AW201" s="311"/>
      <c r="AX201" s="311"/>
      <c r="AY201" s="311"/>
      <c r="AZ201" s="311"/>
      <c r="BA201" s="311"/>
    </row>
    <row r="202" spans="1:53" s="322" customFormat="1" ht="15.75" customHeight="1" x14ac:dyDescent="0.2">
      <c r="A202" s="324"/>
      <c r="B202" s="325"/>
      <c r="C202" s="326"/>
      <c r="D202" s="327"/>
      <c r="E202" s="329"/>
      <c r="F202" s="326"/>
      <c r="G202" s="328"/>
      <c r="H202" s="328"/>
      <c r="I202" s="326"/>
      <c r="J202" s="326"/>
      <c r="K202" s="326"/>
      <c r="L202" s="311"/>
      <c r="M202" s="311"/>
      <c r="N202" s="311"/>
      <c r="O202" s="311"/>
      <c r="P202" s="311"/>
      <c r="Q202" s="311"/>
      <c r="R202" s="311"/>
      <c r="S202" s="311"/>
      <c r="T202" s="330"/>
      <c r="U202" s="331"/>
      <c r="V202" s="311"/>
      <c r="W202" s="311"/>
      <c r="X202" s="330"/>
      <c r="Y202" s="311"/>
      <c r="Z202" s="311"/>
      <c r="AA202" s="330"/>
      <c r="AB202" s="330"/>
      <c r="AC202" s="955"/>
      <c r="AD202" s="311"/>
      <c r="AE202" s="311"/>
      <c r="AF202" s="330"/>
      <c r="AG202" s="330"/>
      <c r="AH202" s="311"/>
      <c r="AI202" s="311"/>
      <c r="AJ202" s="330"/>
      <c r="AK202" s="330"/>
      <c r="AL202" s="311"/>
      <c r="AM202" s="311"/>
      <c r="AN202" s="330"/>
      <c r="AO202" s="330"/>
      <c r="AP202" s="311"/>
      <c r="AQ202" s="311"/>
      <c r="AR202" s="330"/>
      <c r="AS202" s="330"/>
      <c r="AT202" s="311"/>
      <c r="AU202" s="311"/>
      <c r="AV202" s="330"/>
      <c r="AW202" s="311"/>
      <c r="AX202" s="311"/>
      <c r="AY202" s="311"/>
      <c r="AZ202" s="311"/>
      <c r="BA202" s="311"/>
    </row>
    <row r="203" spans="1:53" s="322" customFormat="1" ht="15.75" customHeight="1" x14ac:dyDescent="0.2">
      <c r="A203" s="324"/>
      <c r="B203" s="325"/>
      <c r="C203" s="326"/>
      <c r="D203" s="327"/>
      <c r="E203" s="329"/>
      <c r="F203" s="326"/>
      <c r="G203" s="328"/>
      <c r="H203" s="328"/>
      <c r="I203" s="326"/>
      <c r="J203" s="326"/>
      <c r="K203" s="326"/>
      <c r="L203" s="311"/>
      <c r="M203" s="311"/>
      <c r="N203" s="311"/>
      <c r="O203" s="311"/>
      <c r="P203" s="311"/>
      <c r="Q203" s="311"/>
      <c r="R203" s="311"/>
      <c r="S203" s="311"/>
      <c r="T203" s="330"/>
      <c r="U203" s="331"/>
      <c r="V203" s="311"/>
      <c r="W203" s="311"/>
      <c r="X203" s="330"/>
      <c r="Y203" s="311"/>
      <c r="Z203" s="311"/>
      <c r="AA203" s="330"/>
      <c r="AB203" s="330"/>
      <c r="AC203" s="955"/>
      <c r="AD203" s="311"/>
      <c r="AE203" s="311"/>
      <c r="AF203" s="330"/>
      <c r="AG203" s="330"/>
      <c r="AH203" s="311"/>
      <c r="AI203" s="311"/>
      <c r="AJ203" s="330"/>
      <c r="AK203" s="330"/>
      <c r="AL203" s="311"/>
      <c r="AM203" s="311"/>
      <c r="AN203" s="330"/>
      <c r="AO203" s="330"/>
      <c r="AP203" s="311"/>
      <c r="AQ203" s="311"/>
      <c r="AR203" s="330"/>
      <c r="AS203" s="330"/>
      <c r="AT203" s="311"/>
      <c r="AU203" s="311"/>
      <c r="AV203" s="330"/>
      <c r="AW203" s="311"/>
      <c r="AX203" s="311"/>
      <c r="AY203" s="311"/>
      <c r="AZ203" s="311"/>
      <c r="BA203" s="311"/>
    </row>
    <row r="204" spans="1:53" s="322" customFormat="1" ht="15.75" customHeight="1" x14ac:dyDescent="0.2">
      <c r="A204" s="324"/>
      <c r="B204" s="325"/>
      <c r="C204" s="326"/>
      <c r="D204" s="327"/>
      <c r="E204" s="329"/>
      <c r="F204" s="326"/>
      <c r="G204" s="328"/>
      <c r="H204" s="328"/>
      <c r="I204" s="326"/>
      <c r="J204" s="326"/>
      <c r="K204" s="326"/>
      <c r="L204" s="311"/>
      <c r="M204" s="311"/>
      <c r="N204" s="311"/>
      <c r="O204" s="311"/>
      <c r="P204" s="311"/>
      <c r="Q204" s="311"/>
      <c r="R204" s="311"/>
      <c r="S204" s="311"/>
      <c r="T204" s="330"/>
      <c r="U204" s="331"/>
      <c r="V204" s="311"/>
      <c r="W204" s="311"/>
      <c r="X204" s="330"/>
      <c r="Y204" s="311"/>
      <c r="Z204" s="311"/>
      <c r="AA204" s="330"/>
      <c r="AB204" s="330"/>
      <c r="AC204" s="955"/>
      <c r="AD204" s="311"/>
      <c r="AE204" s="311"/>
      <c r="AF204" s="330"/>
      <c r="AG204" s="330"/>
      <c r="AH204" s="311"/>
      <c r="AI204" s="311"/>
      <c r="AJ204" s="330"/>
      <c r="AK204" s="330"/>
      <c r="AL204" s="311"/>
      <c r="AM204" s="311"/>
      <c r="AN204" s="330"/>
      <c r="AO204" s="330"/>
      <c r="AP204" s="311"/>
      <c r="AQ204" s="311"/>
      <c r="AR204" s="330"/>
      <c r="AS204" s="330"/>
      <c r="AT204" s="311"/>
      <c r="AU204" s="311"/>
      <c r="AV204" s="330"/>
      <c r="AW204" s="311"/>
      <c r="AX204" s="311"/>
      <c r="AY204" s="311"/>
      <c r="AZ204" s="311"/>
      <c r="BA204" s="311"/>
    </row>
    <row r="205" spans="1:53" s="322" customFormat="1" ht="15.75" customHeight="1" x14ac:dyDescent="0.2">
      <c r="A205" s="324"/>
      <c r="B205" s="325"/>
      <c r="C205" s="326"/>
      <c r="D205" s="327"/>
      <c r="E205" s="329"/>
      <c r="F205" s="326"/>
      <c r="G205" s="328"/>
      <c r="H205" s="328"/>
      <c r="I205" s="326"/>
      <c r="J205" s="326"/>
      <c r="K205" s="326"/>
      <c r="L205" s="311"/>
      <c r="M205" s="311"/>
      <c r="N205" s="311"/>
      <c r="O205" s="311"/>
      <c r="P205" s="311"/>
      <c r="Q205" s="311"/>
      <c r="R205" s="311"/>
      <c r="S205" s="311"/>
      <c r="T205" s="330"/>
      <c r="U205" s="331"/>
      <c r="V205" s="311"/>
      <c r="W205" s="311"/>
      <c r="X205" s="330"/>
      <c r="Y205" s="311"/>
      <c r="Z205" s="311"/>
      <c r="AA205" s="330"/>
      <c r="AB205" s="330"/>
      <c r="AC205" s="955"/>
      <c r="AD205" s="311"/>
      <c r="AE205" s="311"/>
      <c r="AF205" s="330"/>
      <c r="AG205" s="330"/>
      <c r="AH205" s="311"/>
      <c r="AI205" s="311"/>
      <c r="AJ205" s="330"/>
      <c r="AK205" s="330"/>
      <c r="AL205" s="311"/>
      <c r="AM205" s="311"/>
      <c r="AN205" s="330"/>
      <c r="AO205" s="330"/>
      <c r="AP205" s="311"/>
      <c r="AQ205" s="311"/>
      <c r="AR205" s="330"/>
      <c r="AS205" s="330"/>
      <c r="AT205" s="311"/>
      <c r="AU205" s="311"/>
      <c r="AV205" s="330"/>
      <c r="AW205" s="311"/>
      <c r="AX205" s="311"/>
      <c r="AY205" s="311"/>
      <c r="AZ205" s="311"/>
      <c r="BA205" s="311"/>
    </row>
    <row r="206" spans="1:53" s="322" customFormat="1" ht="15.75" customHeight="1" x14ac:dyDescent="0.2">
      <c r="A206" s="324"/>
      <c r="B206" s="325"/>
      <c r="C206" s="326"/>
      <c r="D206" s="327"/>
      <c r="E206" s="329"/>
      <c r="F206" s="326"/>
      <c r="G206" s="328"/>
      <c r="H206" s="328"/>
      <c r="I206" s="326"/>
      <c r="J206" s="326"/>
      <c r="K206" s="326"/>
      <c r="L206" s="311"/>
      <c r="M206" s="311"/>
      <c r="N206" s="311"/>
      <c r="O206" s="311"/>
      <c r="P206" s="311"/>
      <c r="Q206" s="311"/>
      <c r="R206" s="311"/>
      <c r="S206" s="311"/>
      <c r="T206" s="330"/>
      <c r="U206" s="331"/>
      <c r="V206" s="311"/>
      <c r="W206" s="311"/>
      <c r="X206" s="330"/>
      <c r="Y206" s="311"/>
      <c r="Z206" s="311"/>
      <c r="AA206" s="330"/>
      <c r="AB206" s="330"/>
      <c r="AC206" s="955"/>
      <c r="AD206" s="311"/>
      <c r="AE206" s="311"/>
      <c r="AF206" s="330"/>
      <c r="AG206" s="330"/>
      <c r="AH206" s="311"/>
      <c r="AI206" s="311"/>
      <c r="AJ206" s="330"/>
      <c r="AK206" s="330"/>
      <c r="AL206" s="311"/>
      <c r="AM206" s="311"/>
      <c r="AN206" s="330"/>
      <c r="AO206" s="330"/>
      <c r="AP206" s="311"/>
      <c r="AQ206" s="311"/>
      <c r="AR206" s="330"/>
      <c r="AS206" s="330"/>
      <c r="AT206" s="311"/>
      <c r="AU206" s="311"/>
      <c r="AV206" s="330"/>
      <c r="AW206" s="311"/>
      <c r="AX206" s="311"/>
      <c r="AY206" s="311"/>
      <c r="AZ206" s="311"/>
      <c r="BA206" s="311"/>
    </row>
    <row r="207" spans="1:53" s="322" customFormat="1" ht="15.75" customHeight="1" x14ac:dyDescent="0.2">
      <c r="A207" s="324"/>
      <c r="B207" s="325"/>
      <c r="C207" s="326"/>
      <c r="D207" s="327"/>
      <c r="E207" s="329"/>
      <c r="F207" s="326"/>
      <c r="G207" s="328"/>
      <c r="H207" s="328"/>
      <c r="I207" s="326"/>
      <c r="J207" s="326"/>
      <c r="K207" s="326"/>
      <c r="L207" s="311"/>
      <c r="M207" s="311"/>
      <c r="N207" s="311"/>
      <c r="O207" s="311"/>
      <c r="P207" s="311"/>
      <c r="Q207" s="311"/>
      <c r="R207" s="311"/>
      <c r="S207" s="311"/>
      <c r="T207" s="330"/>
      <c r="U207" s="331"/>
      <c r="V207" s="311"/>
      <c r="W207" s="311"/>
      <c r="X207" s="330"/>
      <c r="Y207" s="311"/>
      <c r="Z207" s="311"/>
      <c r="AA207" s="330"/>
      <c r="AB207" s="330"/>
      <c r="AC207" s="955"/>
      <c r="AD207" s="311"/>
      <c r="AE207" s="311"/>
      <c r="AF207" s="330"/>
      <c r="AG207" s="330"/>
      <c r="AH207" s="311"/>
      <c r="AI207" s="311"/>
      <c r="AJ207" s="330"/>
      <c r="AK207" s="330"/>
      <c r="AL207" s="311"/>
      <c r="AM207" s="311"/>
      <c r="AN207" s="330"/>
      <c r="AO207" s="330"/>
      <c r="AP207" s="311"/>
      <c r="AQ207" s="311"/>
      <c r="AR207" s="330"/>
      <c r="AS207" s="330"/>
      <c r="AT207" s="311"/>
      <c r="AU207" s="311"/>
      <c r="AV207" s="330"/>
      <c r="AW207" s="311"/>
      <c r="AX207" s="311"/>
      <c r="AY207" s="311"/>
      <c r="AZ207" s="311"/>
      <c r="BA207" s="311"/>
    </row>
    <row r="208" spans="1:53" s="322" customFormat="1" ht="15.75" customHeight="1" x14ac:dyDescent="0.2">
      <c r="A208" s="324"/>
      <c r="B208" s="325"/>
      <c r="C208" s="326"/>
      <c r="D208" s="327"/>
      <c r="E208" s="329"/>
      <c r="F208" s="326"/>
      <c r="G208" s="328"/>
      <c r="H208" s="328"/>
      <c r="I208" s="326"/>
      <c r="J208" s="326"/>
      <c r="K208" s="326"/>
      <c r="L208" s="311"/>
      <c r="M208" s="311"/>
      <c r="N208" s="311"/>
      <c r="O208" s="311"/>
      <c r="P208" s="311"/>
      <c r="Q208" s="311"/>
      <c r="R208" s="311"/>
      <c r="S208" s="311"/>
      <c r="T208" s="330"/>
      <c r="U208" s="331"/>
      <c r="V208" s="311"/>
      <c r="W208" s="311"/>
      <c r="X208" s="330"/>
      <c r="Y208" s="311"/>
      <c r="Z208" s="311"/>
      <c r="AA208" s="330"/>
      <c r="AB208" s="330"/>
      <c r="AC208" s="955"/>
      <c r="AD208" s="311"/>
      <c r="AE208" s="311"/>
      <c r="AF208" s="330"/>
      <c r="AG208" s="330"/>
      <c r="AH208" s="311"/>
      <c r="AI208" s="311"/>
      <c r="AJ208" s="330"/>
      <c r="AK208" s="330"/>
      <c r="AL208" s="311"/>
      <c r="AM208" s="311"/>
      <c r="AN208" s="330"/>
      <c r="AO208" s="330"/>
      <c r="AP208" s="311"/>
      <c r="AQ208" s="311"/>
      <c r="AR208" s="330"/>
      <c r="AS208" s="330"/>
      <c r="AT208" s="311"/>
      <c r="AU208" s="311"/>
      <c r="AV208" s="330"/>
      <c r="AW208" s="311"/>
      <c r="AX208" s="311"/>
      <c r="AY208" s="311"/>
      <c r="AZ208" s="311"/>
      <c r="BA208" s="311"/>
    </row>
    <row r="209" spans="1:53" s="322" customFormat="1" ht="15.75" customHeight="1" x14ac:dyDescent="0.2">
      <c r="A209" s="324"/>
      <c r="B209" s="325"/>
      <c r="C209" s="326"/>
      <c r="D209" s="327"/>
      <c r="E209" s="329"/>
      <c r="F209" s="326"/>
      <c r="G209" s="328"/>
      <c r="H209" s="328"/>
      <c r="I209" s="326"/>
      <c r="J209" s="326"/>
      <c r="K209" s="326"/>
      <c r="L209" s="311"/>
      <c r="M209" s="311"/>
      <c r="N209" s="311"/>
      <c r="O209" s="311"/>
      <c r="P209" s="311"/>
      <c r="Q209" s="311"/>
      <c r="R209" s="311"/>
      <c r="S209" s="311"/>
      <c r="T209" s="330"/>
      <c r="U209" s="331"/>
      <c r="V209" s="311"/>
      <c r="W209" s="311"/>
      <c r="X209" s="330"/>
      <c r="Y209" s="311"/>
      <c r="Z209" s="311"/>
      <c r="AA209" s="330"/>
      <c r="AB209" s="330"/>
      <c r="AC209" s="955"/>
      <c r="AD209" s="311"/>
      <c r="AE209" s="311"/>
      <c r="AF209" s="330"/>
      <c r="AG209" s="330"/>
      <c r="AH209" s="311"/>
      <c r="AI209" s="311"/>
      <c r="AJ209" s="330"/>
      <c r="AK209" s="330"/>
      <c r="AL209" s="311"/>
      <c r="AM209" s="311"/>
      <c r="AN209" s="330"/>
      <c r="AO209" s="330"/>
      <c r="AP209" s="311"/>
      <c r="AQ209" s="311"/>
      <c r="AR209" s="330"/>
      <c r="AS209" s="330"/>
      <c r="AT209" s="311"/>
      <c r="AU209" s="311"/>
      <c r="AV209" s="330"/>
      <c r="AW209" s="311"/>
      <c r="AX209" s="311"/>
      <c r="AY209" s="311"/>
      <c r="AZ209" s="311"/>
      <c r="BA209" s="311"/>
    </row>
    <row r="210" spans="1:53" s="322" customFormat="1" ht="15.75" customHeight="1" x14ac:dyDescent="0.2">
      <c r="A210" s="324"/>
      <c r="B210" s="325"/>
      <c r="C210" s="326"/>
      <c r="D210" s="327"/>
      <c r="E210" s="329"/>
      <c r="F210" s="326"/>
      <c r="G210" s="328"/>
      <c r="H210" s="328"/>
      <c r="I210" s="326"/>
      <c r="J210" s="326"/>
      <c r="K210" s="326"/>
      <c r="L210" s="311"/>
      <c r="M210" s="311"/>
      <c r="N210" s="311"/>
      <c r="O210" s="311"/>
      <c r="P210" s="311"/>
      <c r="Q210" s="311"/>
      <c r="R210" s="311"/>
      <c r="S210" s="311"/>
      <c r="T210" s="330"/>
      <c r="U210" s="331"/>
      <c r="V210" s="311"/>
      <c r="W210" s="311"/>
      <c r="X210" s="330"/>
      <c r="Y210" s="311"/>
      <c r="Z210" s="311"/>
      <c r="AA210" s="330"/>
      <c r="AB210" s="330"/>
      <c r="AC210" s="955"/>
      <c r="AD210" s="311"/>
      <c r="AE210" s="311"/>
      <c r="AF210" s="330"/>
      <c r="AG210" s="330"/>
      <c r="AH210" s="311"/>
      <c r="AI210" s="311"/>
      <c r="AJ210" s="330"/>
      <c r="AK210" s="330"/>
      <c r="AL210" s="311"/>
      <c r="AM210" s="311"/>
      <c r="AN210" s="330"/>
      <c r="AO210" s="330"/>
      <c r="AP210" s="311"/>
      <c r="AQ210" s="311"/>
      <c r="AR210" s="330"/>
      <c r="AS210" s="330"/>
      <c r="AT210" s="311"/>
      <c r="AU210" s="311"/>
      <c r="AV210" s="330"/>
      <c r="AW210" s="311"/>
      <c r="AX210" s="311"/>
      <c r="AY210" s="311"/>
      <c r="AZ210" s="311"/>
      <c r="BA210" s="311"/>
    </row>
    <row r="211" spans="1:53" s="322" customFormat="1" ht="15.75" customHeight="1" x14ac:dyDescent="0.2">
      <c r="A211" s="324"/>
      <c r="B211" s="325"/>
      <c r="C211" s="326"/>
      <c r="D211" s="327"/>
      <c r="E211" s="329"/>
      <c r="F211" s="326"/>
      <c r="G211" s="328"/>
      <c r="H211" s="328"/>
      <c r="I211" s="326"/>
      <c r="J211" s="326"/>
      <c r="K211" s="326"/>
      <c r="L211" s="311"/>
      <c r="M211" s="311"/>
      <c r="N211" s="311"/>
      <c r="O211" s="311"/>
      <c r="P211" s="311"/>
      <c r="Q211" s="311"/>
      <c r="R211" s="311"/>
      <c r="S211" s="311"/>
      <c r="T211" s="330"/>
      <c r="U211" s="331"/>
      <c r="V211" s="311"/>
      <c r="W211" s="311"/>
      <c r="X211" s="330"/>
      <c r="Y211" s="311"/>
      <c r="Z211" s="311"/>
      <c r="AA211" s="330"/>
      <c r="AB211" s="330"/>
      <c r="AC211" s="955"/>
      <c r="AD211" s="311"/>
      <c r="AE211" s="311"/>
      <c r="AF211" s="330"/>
      <c r="AG211" s="330"/>
      <c r="AH211" s="311"/>
      <c r="AI211" s="311"/>
      <c r="AJ211" s="330"/>
      <c r="AK211" s="330"/>
      <c r="AL211" s="311"/>
      <c r="AM211" s="311"/>
      <c r="AN211" s="330"/>
      <c r="AO211" s="330"/>
      <c r="AP211" s="311"/>
      <c r="AQ211" s="311"/>
      <c r="AR211" s="330"/>
      <c r="AS211" s="330"/>
      <c r="AT211" s="311"/>
      <c r="AU211" s="311"/>
      <c r="AV211" s="330"/>
      <c r="AW211" s="311"/>
      <c r="AX211" s="311"/>
      <c r="AY211" s="311"/>
      <c r="AZ211" s="311"/>
      <c r="BA211" s="311"/>
    </row>
    <row r="212" spans="1:53" s="322" customFormat="1" ht="15.75" customHeight="1" x14ac:dyDescent="0.2">
      <c r="A212" s="324"/>
      <c r="B212" s="325"/>
      <c r="C212" s="326"/>
      <c r="D212" s="327"/>
      <c r="E212" s="329"/>
      <c r="F212" s="326"/>
      <c r="G212" s="328"/>
      <c r="H212" s="328"/>
      <c r="I212" s="326"/>
      <c r="J212" s="326"/>
      <c r="K212" s="326"/>
      <c r="L212" s="311"/>
      <c r="M212" s="311"/>
      <c r="N212" s="311"/>
      <c r="O212" s="311"/>
      <c r="P212" s="311"/>
      <c r="Q212" s="311"/>
      <c r="R212" s="311"/>
      <c r="S212" s="311"/>
      <c r="T212" s="330"/>
      <c r="U212" s="331"/>
      <c r="V212" s="311"/>
      <c r="W212" s="311"/>
      <c r="X212" s="330"/>
      <c r="Y212" s="311"/>
      <c r="Z212" s="311"/>
      <c r="AA212" s="330"/>
      <c r="AB212" s="330"/>
      <c r="AC212" s="955"/>
      <c r="AD212" s="311"/>
      <c r="AE212" s="311"/>
      <c r="AF212" s="330"/>
      <c r="AG212" s="330"/>
      <c r="AH212" s="311"/>
      <c r="AI212" s="311"/>
      <c r="AJ212" s="330"/>
      <c r="AK212" s="330"/>
      <c r="AL212" s="311"/>
      <c r="AM212" s="311"/>
      <c r="AN212" s="330"/>
      <c r="AO212" s="330"/>
      <c r="AP212" s="311"/>
      <c r="AQ212" s="311"/>
      <c r="AR212" s="330"/>
      <c r="AS212" s="330"/>
      <c r="AT212" s="311"/>
      <c r="AU212" s="311"/>
      <c r="AV212" s="330"/>
      <c r="AW212" s="311"/>
      <c r="AX212" s="311"/>
      <c r="AY212" s="311"/>
      <c r="AZ212" s="311"/>
      <c r="BA212" s="311"/>
    </row>
    <row r="213" spans="1:53" s="322" customFormat="1" ht="15.75" customHeight="1" x14ac:dyDescent="0.2">
      <c r="A213" s="324"/>
      <c r="B213" s="325"/>
      <c r="C213" s="326"/>
      <c r="D213" s="327"/>
      <c r="E213" s="329"/>
      <c r="F213" s="326"/>
      <c r="G213" s="328"/>
      <c r="H213" s="328"/>
      <c r="I213" s="326"/>
      <c r="J213" s="326"/>
      <c r="K213" s="326"/>
      <c r="L213" s="311"/>
      <c r="M213" s="311"/>
      <c r="N213" s="311"/>
      <c r="O213" s="311"/>
      <c r="P213" s="311"/>
      <c r="Q213" s="311"/>
      <c r="R213" s="311"/>
      <c r="S213" s="311"/>
      <c r="T213" s="330"/>
      <c r="U213" s="331"/>
      <c r="V213" s="311"/>
      <c r="W213" s="311"/>
      <c r="X213" s="330"/>
      <c r="Y213" s="311"/>
      <c r="Z213" s="311"/>
      <c r="AA213" s="330"/>
      <c r="AB213" s="330"/>
      <c r="AC213" s="955"/>
      <c r="AD213" s="311"/>
      <c r="AE213" s="311"/>
      <c r="AF213" s="330"/>
      <c r="AG213" s="330"/>
      <c r="AH213" s="311"/>
      <c r="AI213" s="311"/>
      <c r="AJ213" s="330"/>
      <c r="AK213" s="330"/>
      <c r="AL213" s="311"/>
      <c r="AM213" s="311"/>
      <c r="AN213" s="330"/>
      <c r="AO213" s="330"/>
      <c r="AP213" s="311"/>
      <c r="AQ213" s="311"/>
      <c r="AR213" s="330"/>
      <c r="AS213" s="330"/>
      <c r="AT213" s="311"/>
      <c r="AU213" s="311"/>
      <c r="AV213" s="330"/>
      <c r="AW213" s="311"/>
      <c r="AX213" s="311"/>
      <c r="AY213" s="311"/>
      <c r="AZ213" s="311"/>
      <c r="BA213" s="311"/>
    </row>
    <row r="214" spans="1:53" s="322" customFormat="1" ht="15.75" customHeight="1" x14ac:dyDescent="0.2">
      <c r="A214" s="324"/>
      <c r="B214" s="325"/>
      <c r="C214" s="326"/>
      <c r="D214" s="327"/>
      <c r="E214" s="329"/>
      <c r="F214" s="326"/>
      <c r="G214" s="328"/>
      <c r="H214" s="328"/>
      <c r="I214" s="326"/>
      <c r="J214" s="326"/>
      <c r="K214" s="326"/>
      <c r="L214" s="311"/>
      <c r="M214" s="311"/>
      <c r="N214" s="311"/>
      <c r="O214" s="311"/>
      <c r="P214" s="311"/>
      <c r="Q214" s="311"/>
      <c r="R214" s="311"/>
      <c r="S214" s="311"/>
      <c r="T214" s="330"/>
      <c r="U214" s="331"/>
      <c r="V214" s="311"/>
      <c r="W214" s="311"/>
      <c r="X214" s="330"/>
      <c r="Y214" s="311"/>
      <c r="Z214" s="311"/>
      <c r="AA214" s="330"/>
      <c r="AB214" s="330"/>
      <c r="AC214" s="955"/>
      <c r="AD214" s="311"/>
      <c r="AE214" s="311"/>
      <c r="AF214" s="330"/>
      <c r="AG214" s="330"/>
      <c r="AH214" s="311"/>
      <c r="AI214" s="311"/>
      <c r="AJ214" s="330"/>
      <c r="AK214" s="330"/>
      <c r="AL214" s="311"/>
      <c r="AM214" s="311"/>
      <c r="AN214" s="330"/>
      <c r="AO214" s="330"/>
      <c r="AP214" s="311"/>
      <c r="AQ214" s="311"/>
      <c r="AR214" s="330"/>
      <c r="AS214" s="330"/>
      <c r="AT214" s="311"/>
      <c r="AU214" s="311"/>
      <c r="AV214" s="330"/>
      <c r="AW214" s="311"/>
      <c r="AX214" s="311"/>
      <c r="AY214" s="311"/>
      <c r="AZ214" s="311"/>
      <c r="BA214" s="311"/>
    </row>
    <row r="215" spans="1:53" s="322" customFormat="1" ht="15.75" customHeight="1" x14ac:dyDescent="0.2">
      <c r="A215" s="324"/>
      <c r="B215" s="325"/>
      <c r="C215" s="326"/>
      <c r="D215" s="327"/>
      <c r="E215" s="329"/>
      <c r="F215" s="326"/>
      <c r="G215" s="328"/>
      <c r="H215" s="328"/>
      <c r="I215" s="326"/>
      <c r="J215" s="326"/>
      <c r="K215" s="326"/>
      <c r="L215" s="311"/>
      <c r="M215" s="311"/>
      <c r="N215" s="311"/>
      <c r="O215" s="311"/>
      <c r="P215" s="311"/>
      <c r="Q215" s="311"/>
      <c r="R215" s="311"/>
      <c r="S215" s="311"/>
      <c r="T215" s="330"/>
      <c r="U215" s="331"/>
      <c r="V215" s="311"/>
      <c r="W215" s="311"/>
      <c r="X215" s="330"/>
      <c r="Y215" s="311"/>
      <c r="Z215" s="311"/>
      <c r="AA215" s="330"/>
      <c r="AB215" s="330"/>
      <c r="AC215" s="955"/>
      <c r="AD215" s="311"/>
      <c r="AE215" s="311"/>
      <c r="AF215" s="330"/>
      <c r="AG215" s="330"/>
      <c r="AH215" s="311"/>
      <c r="AI215" s="311"/>
      <c r="AJ215" s="330"/>
      <c r="AK215" s="330"/>
      <c r="AL215" s="311"/>
      <c r="AM215" s="311"/>
      <c r="AN215" s="330"/>
      <c r="AO215" s="330"/>
      <c r="AP215" s="311"/>
      <c r="AQ215" s="311"/>
      <c r="AR215" s="330"/>
      <c r="AS215" s="330"/>
      <c r="AT215" s="311"/>
      <c r="AU215" s="311"/>
      <c r="AV215" s="330"/>
      <c r="AW215" s="311"/>
      <c r="AX215" s="311"/>
      <c r="AY215" s="311"/>
      <c r="AZ215" s="311"/>
      <c r="BA215" s="311"/>
    </row>
    <row r="216" spans="1:53" s="322" customFormat="1" ht="15.75" customHeight="1" x14ac:dyDescent="0.2">
      <c r="A216" s="324"/>
      <c r="B216" s="325"/>
      <c r="C216" s="326"/>
      <c r="D216" s="327"/>
      <c r="E216" s="329"/>
      <c r="F216" s="326"/>
      <c r="G216" s="328"/>
      <c r="H216" s="328"/>
      <c r="I216" s="326"/>
      <c r="J216" s="326"/>
      <c r="K216" s="326"/>
      <c r="L216" s="311"/>
      <c r="M216" s="311"/>
      <c r="N216" s="311"/>
      <c r="O216" s="311"/>
      <c r="P216" s="311"/>
      <c r="Q216" s="311"/>
      <c r="R216" s="311"/>
      <c r="S216" s="311"/>
      <c r="T216" s="330"/>
      <c r="U216" s="331"/>
      <c r="V216" s="311"/>
      <c r="W216" s="311"/>
      <c r="X216" s="330"/>
      <c r="Y216" s="311"/>
      <c r="Z216" s="311"/>
      <c r="AA216" s="330"/>
      <c r="AB216" s="330"/>
      <c r="AC216" s="955"/>
      <c r="AD216" s="311"/>
      <c r="AE216" s="311"/>
      <c r="AF216" s="330"/>
      <c r="AG216" s="330"/>
      <c r="AH216" s="311"/>
      <c r="AI216" s="311"/>
      <c r="AJ216" s="330"/>
      <c r="AK216" s="330"/>
      <c r="AL216" s="311"/>
      <c r="AM216" s="311"/>
      <c r="AN216" s="330"/>
      <c r="AO216" s="330"/>
      <c r="AP216" s="311"/>
      <c r="AQ216" s="311"/>
      <c r="AR216" s="330"/>
      <c r="AS216" s="330"/>
      <c r="AT216" s="311"/>
      <c r="AU216" s="311"/>
      <c r="AV216" s="330"/>
      <c r="AW216" s="311"/>
      <c r="AX216" s="311"/>
      <c r="AY216" s="311"/>
      <c r="AZ216" s="311"/>
      <c r="BA216" s="311"/>
    </row>
    <row r="217" spans="1:53" s="322" customFormat="1" ht="15.75" customHeight="1" x14ac:dyDescent="0.2">
      <c r="A217" s="324"/>
      <c r="B217" s="325"/>
      <c r="C217" s="326"/>
      <c r="D217" s="327"/>
      <c r="E217" s="329"/>
      <c r="F217" s="326"/>
      <c r="G217" s="328"/>
      <c r="H217" s="328"/>
      <c r="I217" s="326"/>
      <c r="J217" s="326"/>
      <c r="K217" s="326"/>
      <c r="L217" s="311"/>
      <c r="M217" s="311"/>
      <c r="N217" s="311"/>
      <c r="O217" s="311"/>
      <c r="P217" s="311"/>
      <c r="Q217" s="311"/>
      <c r="R217" s="311"/>
      <c r="S217" s="311"/>
      <c r="T217" s="330"/>
      <c r="U217" s="331"/>
      <c r="V217" s="311"/>
      <c r="W217" s="311"/>
      <c r="X217" s="330"/>
      <c r="Y217" s="311"/>
      <c r="Z217" s="311"/>
      <c r="AA217" s="330"/>
      <c r="AB217" s="330"/>
      <c r="AC217" s="955"/>
      <c r="AD217" s="311"/>
      <c r="AE217" s="311"/>
      <c r="AF217" s="330"/>
      <c r="AG217" s="330"/>
      <c r="AH217" s="311"/>
      <c r="AI217" s="311"/>
      <c r="AJ217" s="330"/>
      <c r="AK217" s="330"/>
      <c r="AL217" s="311"/>
      <c r="AM217" s="311"/>
      <c r="AN217" s="330"/>
      <c r="AO217" s="330"/>
      <c r="AP217" s="311"/>
      <c r="AQ217" s="311"/>
      <c r="AR217" s="330"/>
      <c r="AS217" s="330"/>
      <c r="AT217" s="311"/>
      <c r="AU217" s="311"/>
      <c r="AV217" s="330"/>
      <c r="AW217" s="311"/>
      <c r="AX217" s="311"/>
      <c r="AY217" s="311"/>
      <c r="AZ217" s="311"/>
      <c r="BA217" s="311"/>
    </row>
    <row r="218" spans="1:53" s="322" customFormat="1" ht="15.75" customHeight="1" x14ac:dyDescent="0.2">
      <c r="A218" s="324"/>
      <c r="B218" s="325"/>
      <c r="C218" s="326"/>
      <c r="D218" s="327"/>
      <c r="E218" s="329"/>
      <c r="F218" s="326"/>
      <c r="G218" s="328"/>
      <c r="H218" s="328"/>
      <c r="I218" s="326"/>
      <c r="J218" s="326"/>
      <c r="K218" s="326"/>
      <c r="L218" s="311"/>
      <c r="M218" s="311"/>
      <c r="N218" s="311"/>
      <c r="O218" s="311"/>
      <c r="P218" s="311"/>
      <c r="Q218" s="311"/>
      <c r="R218" s="311"/>
      <c r="S218" s="311"/>
      <c r="T218" s="330"/>
      <c r="U218" s="331"/>
      <c r="V218" s="311"/>
      <c r="W218" s="311"/>
      <c r="X218" s="330"/>
      <c r="Y218" s="311"/>
      <c r="Z218" s="311"/>
      <c r="AA218" s="330"/>
      <c r="AB218" s="330"/>
      <c r="AC218" s="955"/>
      <c r="AD218" s="311"/>
      <c r="AE218" s="311"/>
      <c r="AF218" s="330"/>
      <c r="AG218" s="330"/>
      <c r="AH218" s="311"/>
      <c r="AI218" s="311"/>
      <c r="AJ218" s="330"/>
      <c r="AK218" s="330"/>
      <c r="AL218" s="311"/>
      <c r="AM218" s="311"/>
      <c r="AN218" s="330"/>
      <c r="AO218" s="330"/>
      <c r="AP218" s="311"/>
      <c r="AQ218" s="311"/>
      <c r="AR218" s="330"/>
      <c r="AS218" s="330"/>
      <c r="AT218" s="311"/>
      <c r="AU218" s="311"/>
      <c r="AV218" s="330"/>
      <c r="AW218" s="311"/>
      <c r="AX218" s="311"/>
      <c r="AY218" s="311"/>
      <c r="AZ218" s="311"/>
      <c r="BA218" s="311"/>
    </row>
    <row r="219" spans="1:53" s="322" customFormat="1" ht="15.75" customHeight="1" x14ac:dyDescent="0.2">
      <c r="A219" s="324"/>
      <c r="B219" s="325"/>
      <c r="C219" s="326"/>
      <c r="D219" s="327"/>
      <c r="E219" s="329"/>
      <c r="F219" s="326"/>
      <c r="G219" s="328"/>
      <c r="H219" s="328"/>
      <c r="I219" s="326"/>
      <c r="J219" s="326"/>
      <c r="K219" s="326"/>
      <c r="L219" s="311"/>
      <c r="M219" s="311"/>
      <c r="N219" s="311"/>
      <c r="O219" s="311"/>
      <c r="P219" s="311"/>
      <c r="Q219" s="311"/>
      <c r="R219" s="311"/>
      <c r="S219" s="311"/>
      <c r="T219" s="330"/>
      <c r="U219" s="331"/>
      <c r="V219" s="311"/>
      <c r="W219" s="311"/>
      <c r="X219" s="330"/>
      <c r="Y219" s="311"/>
      <c r="Z219" s="311"/>
      <c r="AA219" s="330"/>
      <c r="AB219" s="330"/>
      <c r="AC219" s="955"/>
      <c r="AD219" s="311"/>
      <c r="AE219" s="311"/>
      <c r="AF219" s="330"/>
      <c r="AG219" s="330"/>
      <c r="AH219" s="311"/>
      <c r="AI219" s="311"/>
      <c r="AJ219" s="330"/>
      <c r="AK219" s="330"/>
      <c r="AL219" s="311"/>
      <c r="AM219" s="311"/>
      <c r="AN219" s="330"/>
      <c r="AO219" s="330"/>
      <c r="AP219" s="311"/>
      <c r="AQ219" s="311"/>
      <c r="AR219" s="330"/>
      <c r="AS219" s="330"/>
      <c r="AT219" s="311"/>
      <c r="AU219" s="311"/>
      <c r="AV219" s="330"/>
      <c r="AW219" s="311"/>
      <c r="AX219" s="311"/>
      <c r="AY219" s="311"/>
      <c r="AZ219" s="311"/>
      <c r="BA219" s="311"/>
    </row>
    <row r="220" spans="1:53" s="322" customFormat="1" ht="15.75" customHeight="1" x14ac:dyDescent="0.2">
      <c r="A220" s="324"/>
      <c r="B220" s="325"/>
      <c r="C220" s="326"/>
      <c r="D220" s="327"/>
      <c r="E220" s="329"/>
      <c r="F220" s="326"/>
      <c r="G220" s="328"/>
      <c r="H220" s="328"/>
      <c r="I220" s="326"/>
      <c r="J220" s="326"/>
      <c r="K220" s="326"/>
      <c r="L220" s="311"/>
      <c r="M220" s="311"/>
      <c r="N220" s="311"/>
      <c r="O220" s="311"/>
      <c r="P220" s="311"/>
      <c r="Q220" s="311"/>
      <c r="R220" s="311"/>
      <c r="S220" s="311"/>
      <c r="T220" s="330"/>
      <c r="U220" s="331"/>
      <c r="V220" s="311"/>
      <c r="W220" s="311"/>
      <c r="X220" s="330"/>
      <c r="Y220" s="311"/>
      <c r="Z220" s="311"/>
      <c r="AA220" s="330"/>
      <c r="AB220" s="330"/>
      <c r="AC220" s="955"/>
      <c r="AD220" s="311"/>
      <c r="AE220" s="311"/>
      <c r="AF220" s="330"/>
      <c r="AG220" s="330"/>
      <c r="AH220" s="311"/>
      <c r="AI220" s="311"/>
      <c r="AJ220" s="330"/>
      <c r="AK220" s="330"/>
      <c r="AL220" s="311"/>
      <c r="AM220" s="311"/>
      <c r="AN220" s="330"/>
      <c r="AO220" s="330"/>
      <c r="AP220" s="311"/>
      <c r="AQ220" s="311"/>
      <c r="AR220" s="330"/>
      <c r="AS220" s="330"/>
      <c r="AT220" s="311"/>
      <c r="AU220" s="311"/>
      <c r="AV220" s="330"/>
      <c r="AW220" s="311"/>
      <c r="AX220" s="311"/>
      <c r="AY220" s="311"/>
      <c r="AZ220" s="311"/>
      <c r="BA220" s="311"/>
    </row>
    <row r="221" spans="1:53" s="322" customFormat="1" ht="15.75" customHeight="1" x14ac:dyDescent="0.2">
      <c r="A221" s="324"/>
      <c r="B221" s="325"/>
      <c r="C221" s="326"/>
      <c r="D221" s="327"/>
      <c r="E221" s="329"/>
      <c r="F221" s="326"/>
      <c r="G221" s="328"/>
      <c r="H221" s="328"/>
      <c r="I221" s="326"/>
      <c r="J221" s="326"/>
      <c r="K221" s="326"/>
      <c r="L221" s="311"/>
      <c r="M221" s="311"/>
      <c r="N221" s="311"/>
      <c r="O221" s="311"/>
      <c r="P221" s="311"/>
      <c r="Q221" s="311"/>
      <c r="R221" s="311"/>
      <c r="S221" s="311"/>
      <c r="T221" s="330"/>
      <c r="U221" s="331"/>
      <c r="V221" s="311"/>
      <c r="W221" s="311"/>
      <c r="X221" s="330"/>
      <c r="Y221" s="311"/>
      <c r="Z221" s="311"/>
      <c r="AA221" s="330"/>
      <c r="AB221" s="330"/>
      <c r="AC221" s="955"/>
      <c r="AD221" s="311"/>
      <c r="AE221" s="311"/>
      <c r="AF221" s="330"/>
      <c r="AG221" s="330"/>
      <c r="AH221" s="311"/>
      <c r="AI221" s="311"/>
      <c r="AJ221" s="330"/>
      <c r="AK221" s="330"/>
      <c r="AL221" s="311"/>
      <c r="AM221" s="311"/>
      <c r="AN221" s="330"/>
      <c r="AO221" s="330"/>
      <c r="AP221" s="311"/>
      <c r="AQ221" s="311"/>
      <c r="AR221" s="330"/>
      <c r="AS221" s="330"/>
      <c r="AT221" s="311"/>
      <c r="AU221" s="311"/>
      <c r="AV221" s="330"/>
      <c r="AW221" s="311"/>
      <c r="AX221" s="311"/>
      <c r="AY221" s="311"/>
      <c r="AZ221" s="311"/>
      <c r="BA221" s="311"/>
    </row>
    <row r="222" spans="1:53" s="322" customFormat="1" ht="15.75" customHeight="1" x14ac:dyDescent="0.2">
      <c r="A222" s="324"/>
      <c r="B222" s="325"/>
      <c r="C222" s="326"/>
      <c r="D222" s="327"/>
      <c r="E222" s="329"/>
      <c r="F222" s="326"/>
      <c r="G222" s="328"/>
      <c r="H222" s="328"/>
      <c r="I222" s="326"/>
      <c r="J222" s="326"/>
      <c r="K222" s="326"/>
      <c r="L222" s="311"/>
      <c r="M222" s="311"/>
      <c r="N222" s="311"/>
      <c r="O222" s="311"/>
      <c r="P222" s="311"/>
      <c r="Q222" s="311"/>
      <c r="R222" s="311"/>
      <c r="S222" s="311"/>
      <c r="T222" s="330"/>
      <c r="U222" s="331"/>
      <c r="V222" s="311"/>
      <c r="W222" s="311"/>
      <c r="X222" s="330"/>
      <c r="Y222" s="311"/>
      <c r="Z222" s="311"/>
      <c r="AA222" s="330"/>
      <c r="AB222" s="330"/>
      <c r="AC222" s="955"/>
      <c r="AD222" s="311"/>
      <c r="AE222" s="311"/>
      <c r="AF222" s="330"/>
      <c r="AG222" s="330"/>
      <c r="AH222" s="311"/>
      <c r="AI222" s="311"/>
      <c r="AJ222" s="330"/>
      <c r="AK222" s="330"/>
      <c r="AL222" s="311"/>
      <c r="AM222" s="311"/>
      <c r="AN222" s="330"/>
      <c r="AO222" s="330"/>
      <c r="AP222" s="311"/>
      <c r="AQ222" s="311"/>
      <c r="AR222" s="330"/>
      <c r="AS222" s="330"/>
      <c r="AT222" s="311"/>
      <c r="AU222" s="311"/>
      <c r="AV222" s="330"/>
      <c r="AW222" s="311"/>
      <c r="AX222" s="311"/>
      <c r="AY222" s="311"/>
      <c r="AZ222" s="311"/>
      <c r="BA222" s="311"/>
    </row>
    <row r="223" spans="1:53" s="322" customFormat="1" ht="15.75" customHeight="1" x14ac:dyDescent="0.2">
      <c r="A223" s="324"/>
      <c r="B223" s="325"/>
      <c r="C223" s="326"/>
      <c r="D223" s="327"/>
      <c r="E223" s="329"/>
      <c r="F223" s="326"/>
      <c r="G223" s="328"/>
      <c r="H223" s="328"/>
      <c r="I223" s="326"/>
      <c r="J223" s="326"/>
      <c r="K223" s="326"/>
      <c r="L223" s="311"/>
      <c r="M223" s="311"/>
      <c r="N223" s="311"/>
      <c r="O223" s="311"/>
      <c r="P223" s="311"/>
      <c r="Q223" s="311"/>
      <c r="R223" s="311"/>
      <c r="S223" s="311"/>
      <c r="T223" s="330"/>
      <c r="U223" s="331"/>
      <c r="V223" s="311"/>
      <c r="W223" s="311"/>
      <c r="X223" s="330"/>
      <c r="Y223" s="311"/>
      <c r="Z223" s="311"/>
      <c r="AA223" s="330"/>
      <c r="AB223" s="330"/>
      <c r="AC223" s="955"/>
      <c r="AD223" s="311"/>
      <c r="AE223" s="311"/>
      <c r="AF223" s="330"/>
      <c r="AG223" s="330"/>
      <c r="AH223" s="311"/>
      <c r="AI223" s="311"/>
      <c r="AJ223" s="330"/>
      <c r="AK223" s="330"/>
      <c r="AL223" s="311"/>
      <c r="AM223" s="311"/>
      <c r="AN223" s="330"/>
      <c r="AO223" s="330"/>
      <c r="AP223" s="311"/>
      <c r="AQ223" s="311"/>
      <c r="AR223" s="330"/>
      <c r="AS223" s="330"/>
      <c r="AT223" s="311"/>
      <c r="AU223" s="311"/>
      <c r="AV223" s="330"/>
      <c r="AW223" s="311"/>
      <c r="AX223" s="311"/>
      <c r="AY223" s="311"/>
      <c r="AZ223" s="311"/>
      <c r="BA223" s="311"/>
    </row>
    <row r="224" spans="1:53" s="322" customFormat="1" ht="15.75" customHeight="1" x14ac:dyDescent="0.2">
      <c r="A224" s="324"/>
      <c r="B224" s="325"/>
      <c r="C224" s="326"/>
      <c r="D224" s="327"/>
      <c r="E224" s="329"/>
      <c r="F224" s="326"/>
      <c r="G224" s="328"/>
      <c r="H224" s="328"/>
      <c r="I224" s="326"/>
      <c r="J224" s="326"/>
      <c r="K224" s="326"/>
      <c r="L224" s="311"/>
      <c r="M224" s="311"/>
      <c r="N224" s="311"/>
      <c r="O224" s="311"/>
      <c r="P224" s="311"/>
      <c r="Q224" s="311"/>
      <c r="R224" s="311"/>
      <c r="S224" s="311"/>
      <c r="T224" s="330"/>
      <c r="U224" s="331"/>
      <c r="V224" s="311"/>
      <c r="W224" s="311"/>
      <c r="X224" s="330"/>
      <c r="Y224" s="311"/>
      <c r="Z224" s="311"/>
      <c r="AA224" s="330"/>
      <c r="AB224" s="330"/>
      <c r="AC224" s="955"/>
      <c r="AD224" s="311"/>
      <c r="AE224" s="311"/>
      <c r="AF224" s="330"/>
      <c r="AG224" s="330"/>
      <c r="AH224" s="311"/>
      <c r="AI224" s="311"/>
      <c r="AJ224" s="330"/>
      <c r="AK224" s="330"/>
      <c r="AL224" s="311"/>
      <c r="AM224" s="311"/>
      <c r="AN224" s="330"/>
      <c r="AO224" s="330"/>
      <c r="AP224" s="311"/>
      <c r="AQ224" s="311"/>
      <c r="AR224" s="330"/>
      <c r="AS224" s="330"/>
      <c r="AT224" s="311"/>
      <c r="AU224" s="311"/>
      <c r="AV224" s="330"/>
      <c r="AW224" s="311"/>
      <c r="AX224" s="311"/>
      <c r="AY224" s="311"/>
      <c r="AZ224" s="311"/>
      <c r="BA224" s="311"/>
    </row>
    <row r="225" spans="1:53" s="322" customFormat="1" ht="15.75" customHeight="1" x14ac:dyDescent="0.2">
      <c r="A225" s="324"/>
      <c r="B225" s="325"/>
      <c r="C225" s="326"/>
      <c r="D225" s="327"/>
      <c r="E225" s="329"/>
      <c r="F225" s="326"/>
      <c r="G225" s="328"/>
      <c r="H225" s="328"/>
      <c r="I225" s="326"/>
      <c r="J225" s="326"/>
      <c r="K225" s="326"/>
      <c r="L225" s="311"/>
      <c r="M225" s="311"/>
      <c r="N225" s="311"/>
      <c r="O225" s="311"/>
      <c r="P225" s="311"/>
      <c r="Q225" s="311"/>
      <c r="R225" s="311"/>
      <c r="S225" s="311"/>
      <c r="T225" s="330"/>
      <c r="U225" s="331"/>
      <c r="V225" s="311"/>
      <c r="W225" s="311"/>
      <c r="X225" s="330"/>
      <c r="Y225" s="311"/>
      <c r="Z225" s="311"/>
      <c r="AA225" s="330"/>
      <c r="AB225" s="330"/>
      <c r="AC225" s="955"/>
      <c r="AD225" s="311"/>
      <c r="AE225" s="311"/>
      <c r="AF225" s="330"/>
      <c r="AG225" s="330"/>
      <c r="AH225" s="311"/>
      <c r="AI225" s="311"/>
      <c r="AJ225" s="330"/>
      <c r="AK225" s="330"/>
      <c r="AL225" s="311"/>
      <c r="AM225" s="311"/>
      <c r="AN225" s="330"/>
      <c r="AO225" s="330"/>
      <c r="AP225" s="311"/>
      <c r="AQ225" s="311"/>
      <c r="AR225" s="330"/>
      <c r="AS225" s="330"/>
      <c r="AT225" s="311"/>
      <c r="AU225" s="311"/>
      <c r="AV225" s="330"/>
      <c r="AW225" s="311"/>
      <c r="AX225" s="311"/>
      <c r="AY225" s="311"/>
      <c r="AZ225" s="311"/>
      <c r="BA225" s="311"/>
    </row>
    <row r="226" spans="1:53" s="322" customFormat="1" ht="15.75" customHeight="1" x14ac:dyDescent="0.2">
      <c r="A226" s="324"/>
      <c r="B226" s="325"/>
      <c r="C226" s="326"/>
      <c r="D226" s="327"/>
      <c r="E226" s="329"/>
      <c r="F226" s="326"/>
      <c r="G226" s="328"/>
      <c r="H226" s="328"/>
      <c r="I226" s="326"/>
      <c r="J226" s="326"/>
      <c r="K226" s="326"/>
      <c r="L226" s="311"/>
      <c r="M226" s="311"/>
      <c r="N226" s="311"/>
      <c r="O226" s="311"/>
      <c r="P226" s="311"/>
      <c r="Q226" s="311"/>
      <c r="R226" s="311"/>
      <c r="S226" s="311"/>
      <c r="T226" s="330"/>
      <c r="U226" s="331"/>
      <c r="V226" s="311"/>
      <c r="W226" s="311"/>
      <c r="X226" s="330"/>
      <c r="Y226" s="311"/>
      <c r="Z226" s="311"/>
      <c r="AA226" s="330"/>
      <c r="AB226" s="330"/>
      <c r="AC226" s="955"/>
      <c r="AD226" s="311"/>
      <c r="AE226" s="311"/>
      <c r="AF226" s="330"/>
      <c r="AG226" s="330"/>
      <c r="AH226" s="311"/>
      <c r="AI226" s="311"/>
      <c r="AJ226" s="330"/>
      <c r="AK226" s="330"/>
      <c r="AL226" s="311"/>
      <c r="AM226" s="311"/>
      <c r="AN226" s="330"/>
      <c r="AO226" s="330"/>
      <c r="AP226" s="311"/>
      <c r="AQ226" s="311"/>
      <c r="AR226" s="330"/>
      <c r="AS226" s="330"/>
      <c r="AT226" s="311"/>
      <c r="AU226" s="311"/>
      <c r="AV226" s="330"/>
      <c r="AW226" s="311"/>
      <c r="AX226" s="311"/>
      <c r="AY226" s="311"/>
      <c r="AZ226" s="311"/>
      <c r="BA226" s="311"/>
    </row>
    <row r="227" spans="1:53" s="322" customFormat="1" ht="15.75" customHeight="1" x14ac:dyDescent="0.2">
      <c r="A227" s="324"/>
      <c r="B227" s="325"/>
      <c r="C227" s="326"/>
      <c r="D227" s="327"/>
      <c r="E227" s="329"/>
      <c r="F227" s="326"/>
      <c r="G227" s="328"/>
      <c r="H227" s="328"/>
      <c r="I227" s="326"/>
      <c r="J227" s="326"/>
      <c r="K227" s="326"/>
      <c r="L227" s="311"/>
      <c r="M227" s="311"/>
      <c r="N227" s="311"/>
      <c r="O227" s="311"/>
      <c r="P227" s="311"/>
      <c r="Q227" s="311"/>
      <c r="R227" s="311"/>
      <c r="S227" s="311"/>
      <c r="T227" s="330"/>
      <c r="U227" s="331"/>
      <c r="V227" s="311"/>
      <c r="W227" s="311"/>
      <c r="X227" s="330"/>
      <c r="Y227" s="311"/>
      <c r="Z227" s="311"/>
      <c r="AA227" s="330"/>
      <c r="AB227" s="330"/>
      <c r="AC227" s="955"/>
      <c r="AD227" s="311"/>
      <c r="AE227" s="311"/>
      <c r="AF227" s="330"/>
      <c r="AG227" s="330"/>
      <c r="AH227" s="311"/>
      <c r="AI227" s="311"/>
      <c r="AJ227" s="330"/>
      <c r="AK227" s="330"/>
      <c r="AL227" s="311"/>
      <c r="AM227" s="311"/>
      <c r="AN227" s="330"/>
      <c r="AO227" s="330"/>
      <c r="AP227" s="311"/>
      <c r="AQ227" s="311"/>
      <c r="AR227" s="330"/>
      <c r="AS227" s="330"/>
      <c r="AT227" s="311"/>
      <c r="AU227" s="311"/>
      <c r="AV227" s="330"/>
      <c r="AW227" s="311"/>
      <c r="AX227" s="311"/>
      <c r="AY227" s="311"/>
      <c r="AZ227" s="311"/>
      <c r="BA227" s="311"/>
    </row>
    <row r="228" spans="1:53" s="322" customFormat="1" ht="15.75" customHeight="1" x14ac:dyDescent="0.2">
      <c r="A228" s="324"/>
      <c r="B228" s="325"/>
      <c r="C228" s="326"/>
      <c r="D228" s="327"/>
      <c r="E228" s="329"/>
      <c r="F228" s="326"/>
      <c r="G228" s="328"/>
      <c r="H228" s="328"/>
      <c r="I228" s="326"/>
      <c r="J228" s="326"/>
      <c r="K228" s="326"/>
      <c r="L228" s="311"/>
      <c r="M228" s="311"/>
      <c r="N228" s="311"/>
      <c r="O228" s="311"/>
      <c r="P228" s="311"/>
      <c r="Q228" s="311"/>
      <c r="R228" s="311"/>
      <c r="S228" s="311"/>
      <c r="T228" s="330"/>
      <c r="U228" s="331"/>
      <c r="V228" s="311"/>
      <c r="W228" s="311"/>
      <c r="X228" s="330"/>
      <c r="Y228" s="311"/>
      <c r="Z228" s="311"/>
      <c r="AA228" s="330"/>
      <c r="AB228" s="330"/>
      <c r="AC228" s="955"/>
      <c r="AD228" s="311"/>
      <c r="AE228" s="311"/>
      <c r="AF228" s="330"/>
      <c r="AG228" s="330"/>
      <c r="AH228" s="311"/>
      <c r="AI228" s="311"/>
      <c r="AJ228" s="330"/>
      <c r="AK228" s="330"/>
      <c r="AL228" s="311"/>
      <c r="AM228" s="311"/>
      <c r="AN228" s="330"/>
      <c r="AO228" s="330"/>
      <c r="AP228" s="311"/>
      <c r="AQ228" s="311"/>
      <c r="AR228" s="330"/>
      <c r="AS228" s="330"/>
      <c r="AT228" s="311"/>
      <c r="AU228" s="311"/>
      <c r="AV228" s="330"/>
      <c r="AW228" s="311"/>
      <c r="AX228" s="311"/>
      <c r="AY228" s="311"/>
      <c r="AZ228" s="311"/>
      <c r="BA228" s="311"/>
    </row>
    <row r="229" spans="1:53" s="322" customFormat="1" ht="15.75" customHeight="1" x14ac:dyDescent="0.2">
      <c r="A229" s="324"/>
      <c r="B229" s="325"/>
      <c r="C229" s="326"/>
      <c r="D229" s="327"/>
      <c r="E229" s="329"/>
      <c r="F229" s="326"/>
      <c r="G229" s="328"/>
      <c r="H229" s="328"/>
      <c r="I229" s="326"/>
      <c r="J229" s="326"/>
      <c r="K229" s="326"/>
      <c r="L229" s="311"/>
      <c r="M229" s="311"/>
      <c r="N229" s="311"/>
      <c r="O229" s="311"/>
      <c r="P229" s="311"/>
      <c r="Q229" s="311"/>
      <c r="R229" s="311"/>
      <c r="S229" s="311"/>
      <c r="T229" s="330"/>
      <c r="U229" s="331"/>
      <c r="V229" s="311"/>
      <c r="W229" s="311"/>
      <c r="X229" s="330"/>
      <c r="Y229" s="311"/>
      <c r="Z229" s="311"/>
      <c r="AA229" s="330"/>
      <c r="AB229" s="330"/>
      <c r="AC229" s="955"/>
      <c r="AD229" s="311"/>
      <c r="AE229" s="311"/>
      <c r="AF229" s="330"/>
      <c r="AG229" s="330"/>
      <c r="AH229" s="311"/>
      <c r="AI229" s="311"/>
      <c r="AJ229" s="330"/>
      <c r="AK229" s="330"/>
      <c r="AL229" s="311"/>
      <c r="AM229" s="311"/>
      <c r="AN229" s="330"/>
      <c r="AO229" s="330"/>
      <c r="AP229" s="311"/>
      <c r="AQ229" s="311"/>
      <c r="AR229" s="330"/>
      <c r="AS229" s="330"/>
      <c r="AT229" s="311"/>
      <c r="AU229" s="311"/>
      <c r="AV229" s="330"/>
      <c r="AW229" s="311"/>
      <c r="AX229" s="311"/>
      <c r="AY229" s="311"/>
      <c r="AZ229" s="311"/>
      <c r="BA229" s="311"/>
    </row>
    <row r="230" spans="1:53" s="322" customFormat="1" ht="15.75" customHeight="1" x14ac:dyDescent="0.2">
      <c r="A230" s="324"/>
      <c r="B230" s="325"/>
      <c r="C230" s="326"/>
      <c r="D230" s="327"/>
      <c r="E230" s="329"/>
      <c r="F230" s="326"/>
      <c r="G230" s="328"/>
      <c r="H230" s="328"/>
      <c r="I230" s="326"/>
      <c r="J230" s="326"/>
      <c r="K230" s="326"/>
      <c r="L230" s="311"/>
      <c r="M230" s="311"/>
      <c r="N230" s="311"/>
      <c r="O230" s="311"/>
      <c r="P230" s="311"/>
      <c r="Q230" s="311"/>
      <c r="R230" s="311"/>
      <c r="S230" s="311"/>
      <c r="T230" s="330"/>
      <c r="U230" s="331"/>
      <c r="V230" s="311"/>
      <c r="W230" s="311"/>
      <c r="X230" s="330"/>
      <c r="Y230" s="311"/>
      <c r="Z230" s="311"/>
      <c r="AA230" s="330"/>
      <c r="AB230" s="330"/>
      <c r="AC230" s="955"/>
      <c r="AD230" s="311"/>
      <c r="AE230" s="311"/>
      <c r="AF230" s="330"/>
      <c r="AG230" s="330"/>
      <c r="AH230" s="311"/>
      <c r="AI230" s="311"/>
      <c r="AJ230" s="330"/>
      <c r="AK230" s="330"/>
      <c r="AL230" s="311"/>
      <c r="AM230" s="311"/>
      <c r="AN230" s="330"/>
      <c r="AO230" s="330"/>
      <c r="AP230" s="311"/>
      <c r="AQ230" s="311"/>
      <c r="AR230" s="330"/>
      <c r="AS230" s="330"/>
      <c r="AT230" s="311"/>
      <c r="AU230" s="311"/>
      <c r="AV230" s="330"/>
      <c r="AW230" s="311"/>
      <c r="AX230" s="311"/>
      <c r="AY230" s="311"/>
      <c r="AZ230" s="311"/>
      <c r="BA230" s="311"/>
    </row>
    <row r="231" spans="1:53" s="322" customFormat="1" ht="15.75" customHeight="1" x14ac:dyDescent="0.2">
      <c r="A231" s="324"/>
      <c r="B231" s="325"/>
      <c r="C231" s="326"/>
      <c r="D231" s="327"/>
      <c r="E231" s="329"/>
      <c r="F231" s="326"/>
      <c r="G231" s="328"/>
      <c r="H231" s="328"/>
      <c r="I231" s="326"/>
      <c r="J231" s="326"/>
      <c r="K231" s="326"/>
      <c r="L231" s="311"/>
      <c r="M231" s="311"/>
      <c r="N231" s="311"/>
      <c r="O231" s="311"/>
      <c r="P231" s="311"/>
      <c r="Q231" s="311"/>
      <c r="R231" s="311"/>
      <c r="S231" s="311"/>
      <c r="T231" s="330"/>
      <c r="U231" s="331"/>
      <c r="V231" s="311"/>
      <c r="W231" s="311"/>
      <c r="X231" s="330"/>
      <c r="Y231" s="311"/>
      <c r="Z231" s="311"/>
      <c r="AA231" s="330"/>
      <c r="AB231" s="330"/>
      <c r="AC231" s="955"/>
      <c r="AD231" s="311"/>
      <c r="AE231" s="311"/>
      <c r="AF231" s="330"/>
      <c r="AG231" s="330"/>
      <c r="AH231" s="311"/>
      <c r="AI231" s="311"/>
      <c r="AJ231" s="330"/>
      <c r="AK231" s="330"/>
      <c r="AL231" s="311"/>
      <c r="AM231" s="311"/>
      <c r="AN231" s="330"/>
      <c r="AO231" s="330"/>
      <c r="AP231" s="311"/>
      <c r="AQ231" s="311"/>
      <c r="AR231" s="330"/>
      <c r="AS231" s="330"/>
      <c r="AT231" s="311"/>
      <c r="AU231" s="311"/>
      <c r="AV231" s="330"/>
      <c r="AW231" s="311"/>
      <c r="AX231" s="311"/>
      <c r="AY231" s="311"/>
      <c r="AZ231" s="311"/>
      <c r="BA231" s="311"/>
    </row>
    <row r="232" spans="1:53" s="322" customFormat="1" ht="15.75" customHeight="1" x14ac:dyDescent="0.2">
      <c r="A232" s="324"/>
      <c r="B232" s="325"/>
      <c r="C232" s="326"/>
      <c r="D232" s="327"/>
      <c r="E232" s="329"/>
      <c r="F232" s="326"/>
      <c r="G232" s="328"/>
      <c r="H232" s="328"/>
      <c r="I232" s="326"/>
      <c r="J232" s="326"/>
      <c r="K232" s="326"/>
      <c r="L232" s="311"/>
      <c r="M232" s="311"/>
      <c r="N232" s="311"/>
      <c r="O232" s="311"/>
      <c r="P232" s="311"/>
      <c r="Q232" s="311"/>
      <c r="R232" s="311"/>
      <c r="S232" s="311"/>
      <c r="T232" s="330"/>
      <c r="U232" s="331"/>
      <c r="V232" s="311"/>
      <c r="W232" s="311"/>
      <c r="X232" s="330"/>
      <c r="Y232" s="311"/>
      <c r="Z232" s="311"/>
      <c r="AA232" s="330"/>
      <c r="AB232" s="330"/>
      <c r="AC232" s="955"/>
      <c r="AD232" s="311"/>
      <c r="AE232" s="311"/>
      <c r="AF232" s="330"/>
      <c r="AG232" s="330"/>
      <c r="AH232" s="311"/>
      <c r="AI232" s="311"/>
      <c r="AJ232" s="330"/>
      <c r="AK232" s="330"/>
      <c r="AL232" s="311"/>
      <c r="AM232" s="311"/>
      <c r="AN232" s="330"/>
      <c r="AO232" s="330"/>
      <c r="AP232" s="311"/>
      <c r="AQ232" s="311"/>
      <c r="AR232" s="330"/>
      <c r="AS232" s="330"/>
      <c r="AT232" s="311"/>
      <c r="AU232" s="311"/>
      <c r="AV232" s="330"/>
      <c r="AW232" s="311"/>
      <c r="AX232" s="311"/>
      <c r="AY232" s="311"/>
      <c r="AZ232" s="311"/>
      <c r="BA232" s="311"/>
    </row>
    <row r="233" spans="1:53" s="322" customFormat="1" ht="15.75" customHeight="1" x14ac:dyDescent="0.2">
      <c r="A233" s="324"/>
      <c r="B233" s="325"/>
      <c r="C233" s="326"/>
      <c r="D233" s="327"/>
      <c r="E233" s="329"/>
      <c r="F233" s="326"/>
      <c r="G233" s="328"/>
      <c r="H233" s="328"/>
      <c r="I233" s="326"/>
      <c r="J233" s="326"/>
      <c r="K233" s="326"/>
      <c r="L233" s="311"/>
      <c r="M233" s="311"/>
      <c r="N233" s="311"/>
      <c r="O233" s="311"/>
      <c r="P233" s="311"/>
      <c r="Q233" s="311"/>
      <c r="R233" s="311"/>
      <c r="S233" s="311"/>
      <c r="T233" s="330"/>
      <c r="U233" s="331"/>
      <c r="V233" s="311"/>
      <c r="W233" s="311"/>
      <c r="X233" s="330"/>
      <c r="Y233" s="311"/>
      <c r="Z233" s="311"/>
      <c r="AA233" s="330"/>
      <c r="AB233" s="330"/>
      <c r="AC233" s="955"/>
      <c r="AD233" s="311"/>
      <c r="AE233" s="311"/>
      <c r="AF233" s="330"/>
      <c r="AG233" s="330"/>
      <c r="AH233" s="311"/>
      <c r="AI233" s="311"/>
      <c r="AJ233" s="330"/>
      <c r="AK233" s="330"/>
      <c r="AL233" s="311"/>
      <c r="AM233" s="311"/>
      <c r="AN233" s="330"/>
      <c r="AO233" s="330"/>
      <c r="AP233" s="311"/>
      <c r="AQ233" s="311"/>
      <c r="AR233" s="330"/>
      <c r="AS233" s="330"/>
      <c r="AT233" s="311"/>
      <c r="AU233" s="311"/>
      <c r="AV233" s="330"/>
      <c r="AW233" s="311"/>
      <c r="AX233" s="311"/>
      <c r="AY233" s="311"/>
      <c r="AZ233" s="311"/>
      <c r="BA233" s="311"/>
    </row>
    <row r="234" spans="1:53" s="322" customFormat="1" ht="15.75" customHeight="1" x14ac:dyDescent="0.2">
      <c r="A234" s="324"/>
      <c r="B234" s="325"/>
      <c r="C234" s="326"/>
      <c r="D234" s="327"/>
      <c r="E234" s="329"/>
      <c r="F234" s="326"/>
      <c r="G234" s="328"/>
      <c r="H234" s="328"/>
      <c r="I234" s="326"/>
      <c r="J234" s="326"/>
      <c r="K234" s="326"/>
      <c r="L234" s="311"/>
      <c r="M234" s="311"/>
      <c r="N234" s="311"/>
      <c r="O234" s="311"/>
      <c r="P234" s="311"/>
      <c r="Q234" s="311"/>
      <c r="R234" s="311"/>
      <c r="S234" s="311"/>
      <c r="T234" s="330"/>
      <c r="U234" s="331"/>
      <c r="V234" s="311"/>
      <c r="W234" s="311"/>
      <c r="X234" s="330"/>
      <c r="Y234" s="311"/>
      <c r="Z234" s="311"/>
      <c r="AA234" s="330"/>
      <c r="AB234" s="330"/>
      <c r="AC234" s="955"/>
      <c r="AD234" s="311"/>
      <c r="AE234" s="311"/>
      <c r="AF234" s="330"/>
      <c r="AG234" s="330"/>
      <c r="AH234" s="311"/>
      <c r="AI234" s="311"/>
      <c r="AJ234" s="330"/>
      <c r="AK234" s="330"/>
      <c r="AL234" s="311"/>
      <c r="AM234" s="311"/>
      <c r="AN234" s="330"/>
      <c r="AO234" s="330"/>
      <c r="AP234" s="311"/>
      <c r="AQ234" s="311"/>
      <c r="AR234" s="330"/>
      <c r="AS234" s="330"/>
      <c r="AT234" s="311"/>
      <c r="AU234" s="311"/>
      <c r="AV234" s="330"/>
      <c r="AW234" s="311"/>
      <c r="AX234" s="311"/>
      <c r="AY234" s="311"/>
      <c r="AZ234" s="311"/>
      <c r="BA234" s="311"/>
    </row>
    <row r="235" spans="1:53" s="322" customFormat="1" ht="15.75" customHeight="1" x14ac:dyDescent="0.2">
      <c r="A235" s="324"/>
      <c r="B235" s="325"/>
      <c r="C235" s="326"/>
      <c r="D235" s="327"/>
      <c r="E235" s="329"/>
      <c r="F235" s="326"/>
      <c r="G235" s="328"/>
      <c r="H235" s="328"/>
      <c r="I235" s="326"/>
      <c r="J235" s="326"/>
      <c r="K235" s="326"/>
      <c r="L235" s="311"/>
      <c r="M235" s="311"/>
      <c r="N235" s="311"/>
      <c r="O235" s="311"/>
      <c r="P235" s="311"/>
      <c r="Q235" s="311"/>
      <c r="R235" s="311"/>
      <c r="S235" s="311"/>
      <c r="T235" s="330"/>
      <c r="U235" s="331"/>
      <c r="V235" s="311"/>
      <c r="W235" s="311"/>
      <c r="X235" s="330"/>
      <c r="Y235" s="311"/>
      <c r="Z235" s="311"/>
      <c r="AA235" s="330"/>
      <c r="AB235" s="330"/>
      <c r="AC235" s="955"/>
      <c r="AD235" s="311"/>
      <c r="AE235" s="311"/>
      <c r="AF235" s="330"/>
      <c r="AG235" s="330"/>
      <c r="AH235" s="311"/>
      <c r="AI235" s="311"/>
      <c r="AJ235" s="330"/>
      <c r="AK235" s="330"/>
      <c r="AL235" s="311"/>
      <c r="AM235" s="311"/>
      <c r="AN235" s="330"/>
      <c r="AO235" s="330"/>
      <c r="AP235" s="311"/>
      <c r="AQ235" s="311"/>
      <c r="AR235" s="330"/>
      <c r="AS235" s="330"/>
      <c r="AT235" s="311"/>
      <c r="AU235" s="311"/>
      <c r="AV235" s="330"/>
      <c r="AW235" s="311"/>
      <c r="AX235" s="311"/>
      <c r="AY235" s="311"/>
      <c r="AZ235" s="311"/>
      <c r="BA235" s="311"/>
    </row>
    <row r="236" spans="1:53" s="322" customFormat="1" ht="15.75" customHeight="1" x14ac:dyDescent="0.2">
      <c r="A236" s="324"/>
      <c r="B236" s="325"/>
      <c r="C236" s="326"/>
      <c r="D236" s="327"/>
      <c r="E236" s="329"/>
      <c r="F236" s="326"/>
      <c r="G236" s="328"/>
      <c r="H236" s="328"/>
      <c r="I236" s="326"/>
      <c r="J236" s="326"/>
      <c r="K236" s="326"/>
      <c r="L236" s="311"/>
      <c r="M236" s="311"/>
      <c r="N236" s="311"/>
      <c r="O236" s="311"/>
      <c r="P236" s="311"/>
      <c r="Q236" s="311"/>
      <c r="R236" s="311"/>
      <c r="S236" s="311"/>
      <c r="T236" s="330"/>
      <c r="U236" s="331"/>
      <c r="V236" s="311"/>
      <c r="W236" s="311"/>
      <c r="X236" s="330"/>
      <c r="Y236" s="311"/>
      <c r="Z236" s="311"/>
      <c r="AA236" s="330"/>
      <c r="AB236" s="330"/>
      <c r="AC236" s="955"/>
      <c r="AD236" s="311"/>
      <c r="AE236" s="311"/>
      <c r="AF236" s="330"/>
      <c r="AG236" s="330"/>
      <c r="AH236" s="311"/>
      <c r="AI236" s="311"/>
      <c r="AJ236" s="330"/>
      <c r="AK236" s="330"/>
      <c r="AL236" s="311"/>
      <c r="AM236" s="311"/>
      <c r="AN236" s="330"/>
      <c r="AO236" s="330"/>
      <c r="AP236" s="311"/>
      <c r="AQ236" s="311"/>
      <c r="AR236" s="330"/>
      <c r="AS236" s="330"/>
      <c r="AT236" s="311"/>
      <c r="AU236" s="311"/>
      <c r="AV236" s="330"/>
      <c r="AW236" s="311"/>
      <c r="AX236" s="311"/>
      <c r="AY236" s="311"/>
      <c r="AZ236" s="311"/>
      <c r="BA236" s="311"/>
    </row>
    <row r="237" spans="1:53" s="322" customFormat="1" ht="15.75" customHeight="1" x14ac:dyDescent="0.2">
      <c r="A237" s="324"/>
      <c r="B237" s="325"/>
      <c r="C237" s="326"/>
      <c r="D237" s="327"/>
      <c r="E237" s="329"/>
      <c r="F237" s="326"/>
      <c r="G237" s="328"/>
      <c r="H237" s="328"/>
      <c r="I237" s="326"/>
      <c r="J237" s="326"/>
      <c r="K237" s="326"/>
      <c r="L237" s="311"/>
      <c r="M237" s="311"/>
      <c r="N237" s="311"/>
      <c r="O237" s="311"/>
      <c r="P237" s="311"/>
      <c r="Q237" s="311"/>
      <c r="R237" s="311"/>
      <c r="S237" s="311"/>
      <c r="T237" s="330"/>
      <c r="U237" s="331"/>
      <c r="V237" s="311"/>
      <c r="W237" s="311"/>
      <c r="X237" s="330"/>
      <c r="Y237" s="311"/>
      <c r="Z237" s="311"/>
      <c r="AA237" s="330"/>
      <c r="AB237" s="330"/>
      <c r="AC237" s="955"/>
      <c r="AD237" s="311"/>
      <c r="AE237" s="311"/>
      <c r="AF237" s="330"/>
      <c r="AG237" s="330"/>
      <c r="AH237" s="311"/>
      <c r="AI237" s="311"/>
      <c r="AJ237" s="330"/>
      <c r="AK237" s="330"/>
      <c r="AL237" s="311"/>
      <c r="AM237" s="311"/>
      <c r="AN237" s="330"/>
      <c r="AO237" s="330"/>
      <c r="AP237" s="311"/>
      <c r="AQ237" s="311"/>
      <c r="AR237" s="330"/>
      <c r="AS237" s="330"/>
      <c r="AT237" s="311"/>
      <c r="AU237" s="311"/>
      <c r="AV237" s="330"/>
      <c r="AW237" s="311"/>
      <c r="AX237" s="311"/>
      <c r="AY237" s="311"/>
      <c r="AZ237" s="311"/>
      <c r="BA237" s="311"/>
    </row>
    <row r="238" spans="1:53" s="322" customFormat="1" ht="15.75" customHeight="1" x14ac:dyDescent="0.2">
      <c r="A238" s="324"/>
      <c r="B238" s="325"/>
      <c r="C238" s="326"/>
      <c r="D238" s="327"/>
      <c r="E238" s="329"/>
      <c r="F238" s="326"/>
      <c r="G238" s="328"/>
      <c r="H238" s="328"/>
      <c r="I238" s="326"/>
      <c r="J238" s="326"/>
      <c r="K238" s="326"/>
      <c r="L238" s="311"/>
      <c r="M238" s="311"/>
      <c r="N238" s="311"/>
      <c r="O238" s="311"/>
      <c r="P238" s="311"/>
      <c r="Q238" s="311"/>
      <c r="R238" s="311"/>
      <c r="S238" s="311"/>
      <c r="T238" s="330"/>
      <c r="U238" s="331"/>
      <c r="V238" s="311"/>
      <c r="W238" s="311"/>
      <c r="X238" s="330"/>
      <c r="Y238" s="311"/>
      <c r="Z238" s="311"/>
      <c r="AA238" s="330"/>
      <c r="AB238" s="330"/>
      <c r="AC238" s="955"/>
      <c r="AD238" s="311"/>
      <c r="AE238" s="311"/>
      <c r="AF238" s="330"/>
      <c r="AG238" s="330"/>
      <c r="AH238" s="311"/>
      <c r="AI238" s="311"/>
      <c r="AJ238" s="330"/>
      <c r="AK238" s="330"/>
      <c r="AL238" s="311"/>
      <c r="AM238" s="311"/>
      <c r="AN238" s="330"/>
      <c r="AO238" s="330"/>
      <c r="AP238" s="311"/>
      <c r="AQ238" s="311"/>
      <c r="AR238" s="330"/>
      <c r="AS238" s="330"/>
      <c r="AT238" s="311"/>
      <c r="AU238" s="311"/>
      <c r="AV238" s="330"/>
      <c r="AW238" s="311"/>
      <c r="AX238" s="311"/>
      <c r="AY238" s="311"/>
      <c r="AZ238" s="311"/>
      <c r="BA238" s="311"/>
    </row>
    <row r="239" spans="1:53" s="322" customFormat="1" ht="15.75" customHeight="1" x14ac:dyDescent="0.2">
      <c r="A239" s="324"/>
      <c r="B239" s="325"/>
      <c r="C239" s="326"/>
      <c r="D239" s="327"/>
      <c r="E239" s="329"/>
      <c r="F239" s="326"/>
      <c r="G239" s="328"/>
      <c r="H239" s="328"/>
      <c r="I239" s="326"/>
      <c r="J239" s="326"/>
      <c r="K239" s="326"/>
      <c r="L239" s="311"/>
      <c r="M239" s="311"/>
      <c r="N239" s="311"/>
      <c r="O239" s="311"/>
      <c r="P239" s="311"/>
      <c r="Q239" s="311"/>
      <c r="R239" s="311"/>
      <c r="S239" s="311"/>
      <c r="T239" s="330"/>
      <c r="U239" s="331"/>
      <c r="V239" s="311"/>
      <c r="W239" s="311"/>
      <c r="X239" s="330"/>
      <c r="Y239" s="311"/>
      <c r="Z239" s="311"/>
      <c r="AA239" s="330"/>
      <c r="AB239" s="330"/>
      <c r="AC239" s="955"/>
      <c r="AD239" s="311"/>
      <c r="AE239" s="311"/>
      <c r="AF239" s="330"/>
      <c r="AG239" s="330"/>
      <c r="AH239" s="311"/>
      <c r="AI239" s="311"/>
      <c r="AJ239" s="330"/>
      <c r="AK239" s="330"/>
      <c r="AL239" s="311"/>
      <c r="AM239" s="311"/>
      <c r="AN239" s="330"/>
      <c r="AO239" s="330"/>
      <c r="AP239" s="311"/>
      <c r="AQ239" s="311"/>
      <c r="AR239" s="330"/>
      <c r="AS239" s="330"/>
      <c r="AT239" s="311"/>
      <c r="AU239" s="311"/>
      <c r="AV239" s="330"/>
      <c r="AW239" s="311"/>
      <c r="AX239" s="311"/>
      <c r="AY239" s="311"/>
      <c r="AZ239" s="311"/>
      <c r="BA239" s="311"/>
    </row>
    <row r="240" spans="1:53" s="322" customFormat="1" ht="15.75" customHeight="1" x14ac:dyDescent="0.2">
      <c r="A240" s="324"/>
      <c r="B240" s="325"/>
      <c r="C240" s="326"/>
      <c r="D240" s="327"/>
      <c r="E240" s="329"/>
      <c r="F240" s="326"/>
      <c r="G240" s="328"/>
      <c r="H240" s="328"/>
      <c r="I240" s="326"/>
      <c r="J240" s="326"/>
      <c r="K240" s="326"/>
      <c r="L240" s="311"/>
      <c r="M240" s="311"/>
      <c r="N240" s="311"/>
      <c r="O240" s="311"/>
      <c r="P240" s="311"/>
      <c r="Q240" s="311"/>
      <c r="R240" s="311"/>
      <c r="S240" s="311"/>
      <c r="T240" s="330"/>
      <c r="U240" s="331"/>
      <c r="V240" s="311"/>
      <c r="W240" s="311"/>
      <c r="X240" s="330"/>
      <c r="Y240" s="311"/>
      <c r="Z240" s="311"/>
      <c r="AA240" s="330"/>
      <c r="AB240" s="330"/>
      <c r="AC240" s="955"/>
      <c r="AD240" s="311"/>
      <c r="AE240" s="311"/>
      <c r="AF240" s="330"/>
      <c r="AG240" s="330"/>
      <c r="AH240" s="311"/>
      <c r="AI240" s="311"/>
      <c r="AJ240" s="330"/>
      <c r="AK240" s="330"/>
      <c r="AL240" s="311"/>
      <c r="AM240" s="311"/>
      <c r="AN240" s="330"/>
      <c r="AO240" s="330"/>
      <c r="AP240" s="311"/>
      <c r="AQ240" s="311"/>
      <c r="AR240" s="330"/>
      <c r="AS240" s="330"/>
      <c r="AT240" s="311"/>
      <c r="AU240" s="311"/>
      <c r="AV240" s="330"/>
      <c r="AW240" s="311"/>
      <c r="AX240" s="311"/>
      <c r="AY240" s="311"/>
      <c r="AZ240" s="311"/>
      <c r="BA240" s="311"/>
    </row>
    <row r="241" spans="1:53" s="322" customFormat="1" ht="15.75" customHeight="1" x14ac:dyDescent="0.2">
      <c r="A241" s="324"/>
      <c r="B241" s="325"/>
      <c r="C241" s="326"/>
      <c r="D241" s="327"/>
      <c r="E241" s="329"/>
      <c r="F241" s="326"/>
      <c r="G241" s="328"/>
      <c r="H241" s="328"/>
      <c r="I241" s="326"/>
      <c r="J241" s="326"/>
      <c r="K241" s="326"/>
      <c r="L241" s="311"/>
      <c r="M241" s="311"/>
      <c r="N241" s="311"/>
      <c r="O241" s="311"/>
      <c r="P241" s="311"/>
      <c r="Q241" s="311"/>
      <c r="R241" s="311"/>
      <c r="S241" s="311"/>
      <c r="T241" s="330"/>
      <c r="U241" s="331"/>
      <c r="V241" s="311"/>
      <c r="W241" s="311"/>
      <c r="X241" s="330"/>
      <c r="Y241" s="311"/>
      <c r="Z241" s="311"/>
      <c r="AA241" s="330"/>
      <c r="AB241" s="330"/>
      <c r="AC241" s="955"/>
      <c r="AD241" s="311"/>
      <c r="AE241" s="311"/>
      <c r="AF241" s="330"/>
      <c r="AG241" s="330"/>
      <c r="AH241" s="311"/>
      <c r="AI241" s="311"/>
      <c r="AJ241" s="330"/>
      <c r="AK241" s="330"/>
      <c r="AL241" s="311"/>
      <c r="AM241" s="311"/>
      <c r="AN241" s="330"/>
      <c r="AO241" s="330"/>
      <c r="AP241" s="311"/>
      <c r="AQ241" s="311"/>
      <c r="AR241" s="330"/>
      <c r="AS241" s="330"/>
      <c r="AT241" s="311"/>
      <c r="AU241" s="311"/>
      <c r="AV241" s="330"/>
      <c r="AW241" s="311"/>
      <c r="AX241" s="311"/>
      <c r="AY241" s="311"/>
      <c r="AZ241" s="311"/>
      <c r="BA241" s="311"/>
    </row>
    <row r="242" spans="1:53" s="322" customFormat="1" ht="15.75" customHeight="1" x14ac:dyDescent="0.2">
      <c r="A242" s="324"/>
      <c r="B242" s="325"/>
      <c r="C242" s="326"/>
      <c r="D242" s="327"/>
      <c r="E242" s="329"/>
      <c r="F242" s="326"/>
      <c r="G242" s="328"/>
      <c r="H242" s="328"/>
      <c r="I242" s="326"/>
      <c r="J242" s="326"/>
      <c r="K242" s="326"/>
      <c r="L242" s="311"/>
      <c r="M242" s="311"/>
      <c r="N242" s="311"/>
      <c r="O242" s="311"/>
      <c r="P242" s="311"/>
      <c r="Q242" s="311"/>
      <c r="R242" s="311"/>
      <c r="S242" s="311"/>
      <c r="T242" s="330"/>
      <c r="U242" s="331"/>
      <c r="V242" s="311"/>
      <c r="W242" s="311"/>
      <c r="X242" s="330"/>
      <c r="Y242" s="311"/>
      <c r="Z242" s="311"/>
      <c r="AA242" s="330"/>
      <c r="AB242" s="330"/>
      <c r="AC242" s="955"/>
      <c r="AD242" s="311"/>
      <c r="AE242" s="311"/>
      <c r="AF242" s="330"/>
      <c r="AG242" s="330"/>
      <c r="AH242" s="311"/>
      <c r="AI242" s="311"/>
      <c r="AJ242" s="330"/>
      <c r="AK242" s="330"/>
      <c r="AL242" s="311"/>
      <c r="AM242" s="311"/>
      <c r="AN242" s="330"/>
      <c r="AO242" s="330"/>
      <c r="AP242" s="311"/>
      <c r="AQ242" s="311"/>
      <c r="AR242" s="330"/>
      <c r="AS242" s="330"/>
      <c r="AT242" s="311"/>
      <c r="AU242" s="311"/>
      <c r="AV242" s="330"/>
      <c r="AW242" s="311"/>
      <c r="AX242" s="311"/>
      <c r="AY242" s="311"/>
      <c r="AZ242" s="311"/>
      <c r="BA242" s="311"/>
    </row>
    <row r="243" spans="1:53" s="322" customFormat="1" ht="15.75" customHeight="1" x14ac:dyDescent="0.2">
      <c r="A243" s="324"/>
      <c r="B243" s="325"/>
      <c r="C243" s="326"/>
      <c r="D243" s="327"/>
      <c r="E243" s="329"/>
      <c r="F243" s="326"/>
      <c r="G243" s="328"/>
      <c r="H243" s="328"/>
      <c r="I243" s="326"/>
      <c r="J243" s="326"/>
      <c r="K243" s="326"/>
      <c r="L243" s="311"/>
      <c r="M243" s="311"/>
      <c r="N243" s="311"/>
      <c r="O243" s="311"/>
      <c r="P243" s="311"/>
      <c r="Q243" s="311"/>
      <c r="R243" s="311"/>
      <c r="S243" s="311"/>
      <c r="T243" s="330"/>
      <c r="U243" s="331"/>
      <c r="V243" s="311"/>
      <c r="W243" s="311"/>
      <c r="X243" s="330"/>
      <c r="Y243" s="311"/>
      <c r="Z243" s="311"/>
      <c r="AA243" s="330"/>
      <c r="AB243" s="330"/>
      <c r="AC243" s="955"/>
      <c r="AD243" s="311"/>
      <c r="AE243" s="311"/>
      <c r="AF243" s="330"/>
      <c r="AG243" s="330"/>
      <c r="AH243" s="311"/>
      <c r="AI243" s="311"/>
      <c r="AJ243" s="330"/>
      <c r="AK243" s="330"/>
      <c r="AL243" s="311"/>
      <c r="AM243" s="311"/>
      <c r="AN243" s="330"/>
      <c r="AO243" s="330"/>
      <c r="AP243" s="311"/>
      <c r="AQ243" s="311"/>
      <c r="AR243" s="330"/>
      <c r="AS243" s="330"/>
      <c r="AT243" s="311"/>
      <c r="AU243" s="311"/>
      <c r="AV243" s="330"/>
      <c r="AW243" s="311"/>
      <c r="AX243" s="311"/>
      <c r="AY243" s="311"/>
      <c r="AZ243" s="311"/>
      <c r="BA243" s="311"/>
    </row>
    <row r="244" spans="1:53" s="322" customFormat="1" ht="15.75" customHeight="1" x14ac:dyDescent="0.2">
      <c r="A244" s="324"/>
      <c r="B244" s="325"/>
      <c r="C244" s="326"/>
      <c r="D244" s="327"/>
      <c r="E244" s="329"/>
      <c r="F244" s="326"/>
      <c r="G244" s="328"/>
      <c r="H244" s="328"/>
      <c r="I244" s="326"/>
      <c r="J244" s="326"/>
      <c r="K244" s="326"/>
      <c r="L244" s="311"/>
      <c r="M244" s="311"/>
      <c r="N244" s="311"/>
      <c r="O244" s="311"/>
      <c r="P244" s="311"/>
      <c r="Q244" s="311"/>
      <c r="R244" s="311"/>
      <c r="S244" s="311"/>
      <c r="T244" s="330"/>
      <c r="U244" s="331"/>
      <c r="V244" s="311"/>
      <c r="W244" s="311"/>
      <c r="X244" s="330"/>
      <c r="Y244" s="311"/>
      <c r="Z244" s="311"/>
      <c r="AA244" s="330"/>
      <c r="AB244" s="330"/>
      <c r="AC244" s="955"/>
      <c r="AD244" s="311"/>
      <c r="AE244" s="311"/>
      <c r="AF244" s="330"/>
      <c r="AG244" s="330"/>
      <c r="AH244" s="311"/>
      <c r="AI244" s="311"/>
      <c r="AJ244" s="330"/>
      <c r="AK244" s="330"/>
      <c r="AL244" s="311"/>
      <c r="AM244" s="311"/>
      <c r="AN244" s="330"/>
      <c r="AO244" s="330"/>
      <c r="AP244" s="311"/>
      <c r="AQ244" s="311"/>
      <c r="AR244" s="330"/>
      <c r="AS244" s="330"/>
      <c r="AT244" s="311"/>
      <c r="AU244" s="311"/>
      <c r="AV244" s="330"/>
      <c r="AW244" s="311"/>
      <c r="AX244" s="311"/>
      <c r="AY244" s="311"/>
      <c r="AZ244" s="311"/>
      <c r="BA244" s="311"/>
    </row>
    <row r="245" spans="1:53" s="322" customFormat="1" ht="15.75" customHeight="1" x14ac:dyDescent="0.2">
      <c r="A245" s="324"/>
      <c r="B245" s="325"/>
      <c r="C245" s="326"/>
      <c r="D245" s="327"/>
      <c r="E245" s="329"/>
      <c r="F245" s="326"/>
      <c r="G245" s="328"/>
      <c r="H245" s="328"/>
      <c r="I245" s="326"/>
      <c r="J245" s="326"/>
      <c r="K245" s="326"/>
      <c r="L245" s="311"/>
      <c r="M245" s="311"/>
      <c r="N245" s="311"/>
      <c r="O245" s="311"/>
      <c r="P245" s="311"/>
      <c r="Q245" s="311"/>
      <c r="R245" s="311"/>
      <c r="S245" s="311"/>
      <c r="T245" s="330"/>
      <c r="U245" s="331"/>
      <c r="V245" s="311"/>
      <c r="W245" s="311"/>
      <c r="X245" s="330"/>
      <c r="Y245" s="311"/>
      <c r="Z245" s="311"/>
      <c r="AA245" s="330"/>
      <c r="AB245" s="330"/>
      <c r="AC245" s="955"/>
      <c r="AD245" s="311"/>
      <c r="AE245" s="311"/>
      <c r="AF245" s="330"/>
      <c r="AG245" s="330"/>
      <c r="AH245" s="311"/>
      <c r="AI245" s="311"/>
      <c r="AJ245" s="330"/>
      <c r="AK245" s="330"/>
      <c r="AL245" s="311"/>
      <c r="AM245" s="311"/>
      <c r="AN245" s="330"/>
      <c r="AO245" s="330"/>
      <c r="AP245" s="311"/>
      <c r="AQ245" s="311"/>
      <c r="AR245" s="330"/>
      <c r="AS245" s="330"/>
      <c r="AT245" s="311"/>
      <c r="AU245" s="311"/>
      <c r="AV245" s="330"/>
      <c r="AW245" s="311"/>
      <c r="AX245" s="311"/>
      <c r="AY245" s="311"/>
      <c r="AZ245" s="311"/>
      <c r="BA245" s="311"/>
    </row>
    <row r="246" spans="1:53" s="322" customFormat="1" ht="15.75" customHeight="1" x14ac:dyDescent="0.2">
      <c r="A246" s="324"/>
      <c r="B246" s="325"/>
      <c r="C246" s="326"/>
      <c r="D246" s="327"/>
      <c r="E246" s="329"/>
      <c r="F246" s="326"/>
      <c r="G246" s="328"/>
      <c r="H246" s="328"/>
      <c r="I246" s="326"/>
      <c r="J246" s="326"/>
      <c r="K246" s="326"/>
      <c r="L246" s="311"/>
      <c r="M246" s="311"/>
      <c r="N246" s="311"/>
      <c r="O246" s="311"/>
      <c r="P246" s="311"/>
      <c r="Q246" s="311"/>
      <c r="R246" s="311"/>
      <c r="S246" s="311"/>
      <c r="T246" s="330"/>
      <c r="U246" s="331"/>
      <c r="V246" s="311"/>
      <c r="W246" s="311"/>
      <c r="X246" s="330"/>
      <c r="Y246" s="311"/>
      <c r="Z246" s="311"/>
      <c r="AA246" s="330"/>
      <c r="AB246" s="330"/>
      <c r="AC246" s="955"/>
      <c r="AD246" s="311"/>
      <c r="AE246" s="311"/>
      <c r="AF246" s="330"/>
      <c r="AG246" s="330"/>
      <c r="AH246" s="311"/>
      <c r="AI246" s="311"/>
      <c r="AJ246" s="330"/>
      <c r="AK246" s="330"/>
      <c r="AL246" s="311"/>
      <c r="AM246" s="311"/>
      <c r="AN246" s="330"/>
      <c r="AO246" s="330"/>
      <c r="AP246" s="311"/>
      <c r="AQ246" s="311"/>
      <c r="AR246" s="330"/>
      <c r="AS246" s="330"/>
      <c r="AT246" s="311"/>
      <c r="AU246" s="311"/>
      <c r="AV246" s="330"/>
      <c r="AW246" s="311"/>
      <c r="AX246" s="311"/>
      <c r="AY246" s="311"/>
      <c r="AZ246" s="311"/>
      <c r="BA246" s="311"/>
    </row>
    <row r="247" spans="1:53" s="322" customFormat="1" ht="15.75" customHeight="1" x14ac:dyDescent="0.2">
      <c r="A247" s="324"/>
      <c r="B247" s="325"/>
      <c r="C247" s="326"/>
      <c r="D247" s="327"/>
      <c r="E247" s="329"/>
      <c r="F247" s="326"/>
      <c r="G247" s="328"/>
      <c r="H247" s="328"/>
      <c r="I247" s="326"/>
      <c r="J247" s="326"/>
      <c r="K247" s="326"/>
      <c r="L247" s="311"/>
      <c r="M247" s="311"/>
      <c r="N247" s="311"/>
      <c r="O247" s="311"/>
      <c r="P247" s="311"/>
      <c r="Q247" s="311"/>
      <c r="R247" s="311"/>
      <c r="S247" s="311"/>
      <c r="T247" s="330"/>
      <c r="U247" s="331"/>
      <c r="V247" s="311"/>
      <c r="W247" s="311"/>
      <c r="X247" s="330"/>
      <c r="Y247" s="311"/>
      <c r="Z247" s="311"/>
      <c r="AA247" s="330"/>
      <c r="AB247" s="330"/>
      <c r="AC247" s="955"/>
      <c r="AD247" s="311"/>
      <c r="AE247" s="311"/>
      <c r="AF247" s="330"/>
      <c r="AG247" s="330"/>
      <c r="AH247" s="311"/>
      <c r="AI247" s="311"/>
      <c r="AJ247" s="330"/>
      <c r="AK247" s="330"/>
      <c r="AL247" s="311"/>
      <c r="AM247" s="311"/>
      <c r="AN247" s="330"/>
      <c r="AO247" s="330"/>
      <c r="AP247" s="311"/>
      <c r="AQ247" s="311"/>
      <c r="AR247" s="330"/>
      <c r="AS247" s="330"/>
      <c r="AT247" s="311"/>
      <c r="AU247" s="311"/>
      <c r="AV247" s="330"/>
      <c r="AW247" s="311"/>
      <c r="AX247" s="311"/>
      <c r="AY247" s="311"/>
      <c r="AZ247" s="311"/>
      <c r="BA247" s="311"/>
    </row>
    <row r="248" spans="1:53" s="322" customFormat="1" ht="15.75" customHeight="1" x14ac:dyDescent="0.2">
      <c r="A248" s="324"/>
      <c r="B248" s="325"/>
      <c r="C248" s="326"/>
      <c r="D248" s="327"/>
      <c r="E248" s="329"/>
      <c r="F248" s="326"/>
      <c r="G248" s="328"/>
      <c r="H248" s="328"/>
      <c r="I248" s="326"/>
      <c r="J248" s="326"/>
      <c r="K248" s="326"/>
      <c r="L248" s="311"/>
      <c r="M248" s="311"/>
      <c r="N248" s="311"/>
      <c r="O248" s="311"/>
      <c r="P248" s="311"/>
      <c r="Q248" s="311"/>
      <c r="R248" s="311"/>
      <c r="S248" s="311"/>
      <c r="T248" s="330"/>
      <c r="U248" s="331"/>
      <c r="V248" s="311"/>
      <c r="W248" s="311"/>
      <c r="X248" s="330"/>
      <c r="Y248" s="311"/>
      <c r="Z248" s="311"/>
      <c r="AA248" s="330"/>
      <c r="AB248" s="330"/>
      <c r="AC248" s="955"/>
      <c r="AD248" s="311"/>
      <c r="AE248" s="311"/>
      <c r="AF248" s="330"/>
      <c r="AG248" s="330"/>
      <c r="AH248" s="311"/>
      <c r="AI248" s="311"/>
      <c r="AJ248" s="330"/>
      <c r="AK248" s="330"/>
      <c r="AL248" s="311"/>
      <c r="AM248" s="311"/>
      <c r="AN248" s="330"/>
      <c r="AO248" s="330"/>
      <c r="AP248" s="311"/>
      <c r="AQ248" s="311"/>
      <c r="AR248" s="330"/>
      <c r="AS248" s="330"/>
      <c r="AT248" s="311"/>
      <c r="AU248" s="311"/>
      <c r="AV248" s="330"/>
      <c r="AW248" s="311"/>
      <c r="AX248" s="311"/>
      <c r="AY248" s="311"/>
      <c r="AZ248" s="311"/>
      <c r="BA248" s="311"/>
    </row>
    <row r="249" spans="1:53" s="322" customFormat="1" ht="15.75" customHeight="1" x14ac:dyDescent="0.2">
      <c r="A249" s="324"/>
      <c r="B249" s="325"/>
      <c r="C249" s="326"/>
      <c r="D249" s="327"/>
      <c r="E249" s="329"/>
      <c r="F249" s="326"/>
      <c r="G249" s="328"/>
      <c r="H249" s="328"/>
      <c r="I249" s="326"/>
      <c r="J249" s="326"/>
      <c r="K249" s="326"/>
      <c r="L249" s="311"/>
      <c r="M249" s="311"/>
      <c r="N249" s="311"/>
      <c r="O249" s="311"/>
      <c r="P249" s="311"/>
      <c r="Q249" s="311"/>
      <c r="R249" s="311"/>
      <c r="S249" s="311"/>
      <c r="T249" s="330"/>
      <c r="U249" s="331"/>
      <c r="V249" s="311"/>
      <c r="W249" s="311"/>
      <c r="X249" s="330"/>
      <c r="Y249" s="311"/>
      <c r="Z249" s="311"/>
      <c r="AA249" s="330"/>
      <c r="AB249" s="330"/>
      <c r="AC249" s="955"/>
      <c r="AD249" s="311"/>
      <c r="AE249" s="311"/>
      <c r="AF249" s="330"/>
      <c r="AG249" s="330"/>
      <c r="AH249" s="311"/>
      <c r="AI249" s="311"/>
      <c r="AJ249" s="330"/>
      <c r="AK249" s="330"/>
      <c r="AL249" s="311"/>
      <c r="AM249" s="311"/>
      <c r="AN249" s="330"/>
      <c r="AO249" s="330"/>
      <c r="AP249" s="311"/>
      <c r="AQ249" s="311"/>
      <c r="AR249" s="330"/>
      <c r="AS249" s="330"/>
      <c r="AT249" s="311"/>
      <c r="AU249" s="311"/>
      <c r="AV249" s="330"/>
      <c r="AW249" s="311"/>
      <c r="AX249" s="311"/>
      <c r="AY249" s="311"/>
      <c r="AZ249" s="311"/>
      <c r="BA249" s="311"/>
    </row>
    <row r="250" spans="1:53" s="322" customFormat="1" ht="15.75" customHeight="1" x14ac:dyDescent="0.2">
      <c r="A250" s="324"/>
      <c r="B250" s="325"/>
      <c r="C250" s="326"/>
      <c r="D250" s="327"/>
      <c r="E250" s="329"/>
      <c r="F250" s="326"/>
      <c r="G250" s="328"/>
      <c r="H250" s="328"/>
      <c r="I250" s="326"/>
      <c r="J250" s="326"/>
      <c r="K250" s="326"/>
      <c r="L250" s="311"/>
      <c r="M250" s="311"/>
      <c r="N250" s="311"/>
      <c r="O250" s="311"/>
      <c r="P250" s="311"/>
      <c r="Q250" s="311"/>
      <c r="R250" s="311"/>
      <c r="S250" s="311"/>
      <c r="T250" s="330"/>
      <c r="U250" s="331"/>
      <c r="V250" s="311"/>
      <c r="W250" s="311"/>
      <c r="X250" s="330"/>
      <c r="Y250" s="311"/>
      <c r="Z250" s="311"/>
      <c r="AA250" s="330"/>
      <c r="AB250" s="330"/>
      <c r="AC250" s="955"/>
      <c r="AD250" s="311"/>
      <c r="AE250" s="311"/>
      <c r="AF250" s="330"/>
      <c r="AG250" s="330"/>
      <c r="AH250" s="311"/>
      <c r="AI250" s="311"/>
      <c r="AJ250" s="330"/>
      <c r="AK250" s="330"/>
      <c r="AL250" s="311"/>
      <c r="AM250" s="311"/>
      <c r="AN250" s="330"/>
      <c r="AO250" s="330"/>
      <c r="AP250" s="311"/>
      <c r="AQ250" s="311"/>
      <c r="AR250" s="330"/>
      <c r="AS250" s="330"/>
      <c r="AT250" s="311"/>
      <c r="AU250" s="311"/>
      <c r="AV250" s="330"/>
      <c r="AW250" s="311"/>
      <c r="AX250" s="311"/>
      <c r="AY250" s="311"/>
      <c r="AZ250" s="311"/>
      <c r="BA250" s="311"/>
    </row>
    <row r="251" spans="1:53" s="322" customFormat="1" ht="15.75" customHeight="1" x14ac:dyDescent="0.2">
      <c r="A251" s="324"/>
      <c r="B251" s="325"/>
      <c r="C251" s="326"/>
      <c r="D251" s="327"/>
      <c r="E251" s="329"/>
      <c r="F251" s="326"/>
      <c r="G251" s="328"/>
      <c r="H251" s="328"/>
      <c r="I251" s="326"/>
      <c r="J251" s="326"/>
      <c r="K251" s="326"/>
      <c r="L251" s="311"/>
      <c r="M251" s="311"/>
      <c r="N251" s="311"/>
      <c r="O251" s="311"/>
      <c r="P251" s="311"/>
      <c r="Q251" s="311"/>
      <c r="R251" s="311"/>
      <c r="S251" s="311"/>
      <c r="T251" s="330"/>
      <c r="U251" s="331"/>
      <c r="V251" s="311"/>
      <c r="W251" s="311"/>
      <c r="X251" s="330"/>
      <c r="Y251" s="311"/>
      <c r="Z251" s="311"/>
      <c r="AA251" s="330"/>
      <c r="AB251" s="330"/>
      <c r="AC251" s="955"/>
      <c r="AD251" s="311"/>
      <c r="AE251" s="311"/>
      <c r="AF251" s="330"/>
      <c r="AG251" s="330"/>
      <c r="AH251" s="311"/>
      <c r="AI251" s="311"/>
      <c r="AJ251" s="330"/>
      <c r="AK251" s="330"/>
      <c r="AL251" s="311"/>
      <c r="AM251" s="311"/>
      <c r="AN251" s="330"/>
      <c r="AO251" s="330"/>
      <c r="AP251" s="311"/>
      <c r="AQ251" s="311"/>
      <c r="AR251" s="330"/>
      <c r="AS251" s="330"/>
      <c r="AT251" s="311"/>
      <c r="AU251" s="311"/>
      <c r="AV251" s="330"/>
      <c r="AW251" s="311"/>
      <c r="AX251" s="311"/>
      <c r="AY251" s="311"/>
      <c r="AZ251" s="311"/>
      <c r="BA251" s="311"/>
    </row>
    <row r="252" spans="1:53" s="322" customFormat="1" ht="15.75" customHeight="1" x14ac:dyDescent="0.2">
      <c r="A252" s="324"/>
      <c r="B252" s="325"/>
      <c r="C252" s="326"/>
      <c r="D252" s="327"/>
      <c r="E252" s="329"/>
      <c r="F252" s="326"/>
      <c r="G252" s="328"/>
      <c r="H252" s="328"/>
      <c r="I252" s="326"/>
      <c r="J252" s="326"/>
      <c r="K252" s="326"/>
      <c r="L252" s="311"/>
      <c r="M252" s="311"/>
      <c r="N252" s="311"/>
      <c r="O252" s="311"/>
      <c r="P252" s="311"/>
      <c r="Q252" s="311"/>
      <c r="R252" s="311"/>
      <c r="S252" s="311"/>
      <c r="T252" s="330"/>
      <c r="U252" s="331"/>
      <c r="V252" s="311"/>
      <c r="W252" s="311"/>
      <c r="X252" s="330"/>
      <c r="Y252" s="311"/>
      <c r="Z252" s="311"/>
      <c r="AA252" s="330"/>
      <c r="AB252" s="330"/>
      <c r="AC252" s="955"/>
      <c r="AD252" s="311"/>
      <c r="AE252" s="311"/>
      <c r="AF252" s="330"/>
      <c r="AG252" s="330"/>
      <c r="AH252" s="311"/>
      <c r="AI252" s="311"/>
      <c r="AJ252" s="330"/>
      <c r="AK252" s="330"/>
      <c r="AL252" s="311"/>
      <c r="AM252" s="311"/>
      <c r="AN252" s="330"/>
      <c r="AO252" s="330"/>
      <c r="AP252" s="311"/>
      <c r="AQ252" s="311"/>
      <c r="AR252" s="330"/>
      <c r="AS252" s="330"/>
      <c r="AT252" s="311"/>
      <c r="AU252" s="311"/>
      <c r="AV252" s="330"/>
      <c r="AW252" s="311"/>
      <c r="AX252" s="311"/>
      <c r="AY252" s="311"/>
      <c r="AZ252" s="311"/>
      <c r="BA252" s="311"/>
    </row>
    <row r="253" spans="1:53" s="322" customFormat="1" ht="15.75" customHeight="1" x14ac:dyDescent="0.2">
      <c r="A253" s="324"/>
      <c r="B253" s="325"/>
      <c r="C253" s="326"/>
      <c r="D253" s="327"/>
      <c r="E253" s="329"/>
      <c r="F253" s="326"/>
      <c r="G253" s="328"/>
      <c r="H253" s="328"/>
      <c r="I253" s="326"/>
      <c r="J253" s="326"/>
      <c r="K253" s="326"/>
      <c r="L253" s="311"/>
      <c r="M253" s="311"/>
      <c r="N253" s="311"/>
      <c r="O253" s="311"/>
      <c r="P253" s="311"/>
      <c r="Q253" s="311"/>
      <c r="R253" s="311"/>
      <c r="S253" s="311"/>
      <c r="T253" s="330"/>
      <c r="U253" s="331"/>
      <c r="V253" s="311"/>
      <c r="W253" s="311"/>
      <c r="X253" s="330"/>
      <c r="Y253" s="311"/>
      <c r="Z253" s="311"/>
      <c r="AA253" s="330"/>
      <c r="AB253" s="330"/>
      <c r="AC253" s="955"/>
      <c r="AD253" s="311"/>
      <c r="AE253" s="311"/>
      <c r="AF253" s="330"/>
      <c r="AG253" s="330"/>
      <c r="AH253" s="311"/>
      <c r="AI253" s="311"/>
      <c r="AJ253" s="330"/>
      <c r="AK253" s="330"/>
      <c r="AL253" s="311"/>
      <c r="AM253" s="311"/>
      <c r="AN253" s="330"/>
      <c r="AO253" s="330"/>
      <c r="AP253" s="311"/>
      <c r="AQ253" s="311"/>
      <c r="AR253" s="330"/>
      <c r="AS253" s="330"/>
      <c r="AT253" s="311"/>
      <c r="AU253" s="311"/>
      <c r="AV253" s="330"/>
      <c r="AW253" s="311"/>
      <c r="AX253" s="311"/>
      <c r="AY253" s="311"/>
      <c r="AZ253" s="311"/>
      <c r="BA253" s="311"/>
    </row>
    <row r="254" spans="1:53" s="322" customFormat="1" ht="15.75" customHeight="1" x14ac:dyDescent="0.2">
      <c r="A254" s="324"/>
      <c r="B254" s="325"/>
      <c r="C254" s="326"/>
      <c r="D254" s="327"/>
      <c r="E254" s="329"/>
      <c r="F254" s="326"/>
      <c r="G254" s="328"/>
      <c r="H254" s="328"/>
      <c r="I254" s="326"/>
      <c r="J254" s="326"/>
      <c r="K254" s="326"/>
      <c r="L254" s="311"/>
      <c r="M254" s="311"/>
      <c r="N254" s="311"/>
      <c r="O254" s="311"/>
      <c r="P254" s="311"/>
      <c r="Q254" s="311"/>
      <c r="R254" s="311"/>
      <c r="S254" s="311"/>
      <c r="T254" s="330"/>
      <c r="U254" s="331"/>
      <c r="V254" s="311"/>
      <c r="W254" s="311"/>
      <c r="X254" s="330"/>
      <c r="Y254" s="311"/>
      <c r="Z254" s="311"/>
      <c r="AA254" s="330"/>
      <c r="AB254" s="330"/>
      <c r="AC254" s="955"/>
      <c r="AD254" s="311"/>
      <c r="AE254" s="311"/>
      <c r="AF254" s="330"/>
      <c r="AG254" s="330"/>
      <c r="AH254" s="311"/>
      <c r="AI254" s="311"/>
      <c r="AJ254" s="330"/>
      <c r="AK254" s="330"/>
      <c r="AL254" s="311"/>
      <c r="AM254" s="311"/>
      <c r="AN254" s="330"/>
      <c r="AO254" s="330"/>
      <c r="AP254" s="311"/>
      <c r="AQ254" s="311"/>
      <c r="AR254" s="330"/>
      <c r="AS254" s="330"/>
      <c r="AT254" s="311"/>
      <c r="AU254" s="311"/>
      <c r="AV254" s="330"/>
      <c r="AW254" s="311"/>
      <c r="AX254" s="311"/>
      <c r="AY254" s="311"/>
      <c r="AZ254" s="311"/>
      <c r="BA254" s="311"/>
    </row>
    <row r="255" spans="1:53" s="322" customFormat="1" ht="15.75" customHeight="1" x14ac:dyDescent="0.2">
      <c r="A255" s="324"/>
      <c r="B255" s="325"/>
      <c r="C255" s="326"/>
      <c r="D255" s="327"/>
      <c r="E255" s="329"/>
      <c r="F255" s="326"/>
      <c r="G255" s="328"/>
      <c r="H255" s="328"/>
      <c r="I255" s="326"/>
      <c r="J255" s="326"/>
      <c r="K255" s="326"/>
      <c r="L255" s="311"/>
      <c r="M255" s="311"/>
      <c r="N255" s="311"/>
      <c r="O255" s="311"/>
      <c r="P255" s="311"/>
      <c r="Q255" s="311"/>
      <c r="R255" s="311"/>
      <c r="S255" s="311"/>
      <c r="T255" s="330"/>
      <c r="U255" s="331"/>
      <c r="V255" s="311"/>
      <c r="W255" s="311"/>
      <c r="X255" s="330"/>
      <c r="Y255" s="311"/>
      <c r="Z255" s="311"/>
      <c r="AA255" s="330"/>
      <c r="AB255" s="330"/>
      <c r="AC255" s="955"/>
      <c r="AD255" s="311"/>
      <c r="AE255" s="311"/>
      <c r="AF255" s="330"/>
      <c r="AG255" s="330"/>
      <c r="AH255" s="311"/>
      <c r="AI255" s="311"/>
      <c r="AJ255" s="330"/>
      <c r="AK255" s="330"/>
      <c r="AL255" s="311"/>
      <c r="AM255" s="311"/>
      <c r="AN255" s="330"/>
      <c r="AO255" s="330"/>
      <c r="AP255" s="311"/>
      <c r="AQ255" s="311"/>
      <c r="AR255" s="330"/>
      <c r="AS255" s="330"/>
      <c r="AT255" s="311"/>
      <c r="AU255" s="311"/>
      <c r="AV255" s="330"/>
      <c r="AW255" s="311"/>
      <c r="AX255" s="311"/>
      <c r="AY255" s="311"/>
      <c r="AZ255" s="311"/>
      <c r="BA255" s="311"/>
    </row>
    <row r="256" spans="1:53" s="322" customFormat="1" ht="15.75" customHeight="1" x14ac:dyDescent="0.2">
      <c r="A256" s="324"/>
      <c r="B256" s="325"/>
      <c r="C256" s="326"/>
      <c r="D256" s="327"/>
      <c r="E256" s="329"/>
      <c r="F256" s="326"/>
      <c r="G256" s="328"/>
      <c r="H256" s="328"/>
      <c r="I256" s="326"/>
      <c r="J256" s="326"/>
      <c r="K256" s="326"/>
      <c r="L256" s="311"/>
      <c r="M256" s="311"/>
      <c r="N256" s="311"/>
      <c r="O256" s="311"/>
      <c r="P256" s="311"/>
      <c r="Q256" s="311"/>
      <c r="R256" s="311"/>
      <c r="S256" s="311"/>
      <c r="T256" s="330"/>
      <c r="U256" s="331"/>
      <c r="V256" s="311"/>
      <c r="W256" s="311"/>
      <c r="X256" s="330"/>
      <c r="Y256" s="311"/>
      <c r="Z256" s="311"/>
      <c r="AA256" s="330"/>
      <c r="AB256" s="330"/>
      <c r="AC256" s="955"/>
      <c r="AD256" s="311"/>
      <c r="AE256" s="311"/>
      <c r="AF256" s="330"/>
      <c r="AG256" s="330"/>
      <c r="AH256" s="311"/>
      <c r="AI256" s="311"/>
      <c r="AJ256" s="330"/>
      <c r="AK256" s="330"/>
      <c r="AL256" s="311"/>
      <c r="AM256" s="311"/>
      <c r="AN256" s="330"/>
      <c r="AO256" s="330"/>
      <c r="AP256" s="311"/>
      <c r="AQ256" s="311"/>
      <c r="AR256" s="330"/>
      <c r="AS256" s="330"/>
      <c r="AT256" s="311"/>
      <c r="AU256" s="311"/>
      <c r="AV256" s="330"/>
      <c r="AW256" s="311"/>
      <c r="AX256" s="311"/>
      <c r="AY256" s="311"/>
      <c r="AZ256" s="311"/>
      <c r="BA256" s="311"/>
    </row>
    <row r="257" spans="1:53" s="322" customFormat="1" ht="15.75" customHeight="1" x14ac:dyDescent="0.2">
      <c r="A257" s="324"/>
      <c r="B257" s="325"/>
      <c r="C257" s="326"/>
      <c r="D257" s="327"/>
      <c r="E257" s="329"/>
      <c r="F257" s="326"/>
      <c r="G257" s="328"/>
      <c r="H257" s="328"/>
      <c r="I257" s="326"/>
      <c r="J257" s="326"/>
      <c r="K257" s="326"/>
      <c r="L257" s="311"/>
      <c r="M257" s="311"/>
      <c r="N257" s="311"/>
      <c r="O257" s="311"/>
      <c r="P257" s="311"/>
      <c r="Q257" s="311"/>
      <c r="R257" s="311"/>
      <c r="S257" s="311"/>
      <c r="T257" s="330"/>
      <c r="U257" s="331"/>
      <c r="V257" s="311"/>
      <c r="W257" s="311"/>
      <c r="X257" s="330"/>
      <c r="Y257" s="311"/>
      <c r="Z257" s="311"/>
      <c r="AA257" s="330"/>
      <c r="AB257" s="330"/>
      <c r="AC257" s="955"/>
      <c r="AD257" s="311"/>
      <c r="AE257" s="311"/>
      <c r="AF257" s="330"/>
      <c r="AG257" s="330"/>
      <c r="AH257" s="311"/>
      <c r="AI257" s="311"/>
      <c r="AJ257" s="330"/>
      <c r="AK257" s="330"/>
      <c r="AL257" s="311"/>
      <c r="AM257" s="311"/>
      <c r="AN257" s="330"/>
      <c r="AO257" s="330"/>
      <c r="AP257" s="311"/>
      <c r="AQ257" s="311"/>
      <c r="AR257" s="330"/>
      <c r="AS257" s="330"/>
      <c r="AT257" s="311"/>
      <c r="AU257" s="311"/>
      <c r="AV257" s="330"/>
      <c r="AW257" s="311"/>
      <c r="AX257" s="311"/>
      <c r="AY257" s="311"/>
      <c r="AZ257" s="311"/>
      <c r="BA257" s="311"/>
    </row>
    <row r="258" spans="1:53" s="322" customFormat="1" ht="15.75" customHeight="1" x14ac:dyDescent="0.2">
      <c r="A258" s="324"/>
      <c r="B258" s="325"/>
      <c r="C258" s="326"/>
      <c r="D258" s="327"/>
      <c r="E258" s="329"/>
      <c r="F258" s="326"/>
      <c r="G258" s="328"/>
      <c r="H258" s="328"/>
      <c r="I258" s="326"/>
      <c r="J258" s="326"/>
      <c r="K258" s="326"/>
      <c r="L258" s="311"/>
      <c r="M258" s="311"/>
      <c r="N258" s="311"/>
      <c r="O258" s="311"/>
      <c r="P258" s="311"/>
      <c r="Q258" s="311"/>
      <c r="R258" s="311"/>
      <c r="S258" s="311"/>
      <c r="T258" s="330"/>
      <c r="U258" s="331"/>
      <c r="V258" s="311"/>
      <c r="W258" s="311"/>
      <c r="X258" s="330"/>
      <c r="Y258" s="311"/>
      <c r="Z258" s="311"/>
      <c r="AA258" s="330"/>
      <c r="AB258" s="330"/>
      <c r="AC258" s="955"/>
      <c r="AD258" s="311"/>
      <c r="AE258" s="311"/>
      <c r="AF258" s="330"/>
      <c r="AG258" s="330"/>
      <c r="AH258" s="311"/>
      <c r="AI258" s="311"/>
      <c r="AJ258" s="330"/>
      <c r="AK258" s="330"/>
      <c r="AL258" s="311"/>
      <c r="AM258" s="311"/>
      <c r="AN258" s="330"/>
      <c r="AO258" s="330"/>
      <c r="AP258" s="311"/>
      <c r="AQ258" s="311"/>
      <c r="AR258" s="330"/>
      <c r="AS258" s="330"/>
      <c r="AT258" s="311"/>
      <c r="AU258" s="311"/>
      <c r="AV258" s="330"/>
      <c r="AW258" s="311"/>
      <c r="AX258" s="311"/>
      <c r="AY258" s="311"/>
      <c r="AZ258" s="311"/>
      <c r="BA258" s="311"/>
    </row>
    <row r="259" spans="1:53" s="322" customFormat="1" ht="15.75" customHeight="1" x14ac:dyDescent="0.2">
      <c r="A259" s="324"/>
      <c r="B259" s="325"/>
      <c r="C259" s="326"/>
      <c r="D259" s="327"/>
      <c r="E259" s="329"/>
      <c r="F259" s="326"/>
      <c r="G259" s="328"/>
      <c r="H259" s="328"/>
      <c r="I259" s="326"/>
      <c r="J259" s="326"/>
      <c r="K259" s="326"/>
      <c r="L259" s="311"/>
      <c r="M259" s="311"/>
      <c r="N259" s="311"/>
      <c r="O259" s="311"/>
      <c r="P259" s="311"/>
      <c r="Q259" s="311"/>
      <c r="R259" s="311"/>
      <c r="S259" s="311"/>
      <c r="T259" s="330"/>
      <c r="U259" s="331"/>
      <c r="V259" s="311"/>
      <c r="W259" s="311"/>
      <c r="X259" s="330"/>
      <c r="Y259" s="311"/>
      <c r="Z259" s="311"/>
      <c r="AA259" s="330"/>
      <c r="AB259" s="330"/>
      <c r="AC259" s="955"/>
      <c r="AD259" s="311"/>
      <c r="AE259" s="311"/>
      <c r="AF259" s="330"/>
      <c r="AG259" s="330"/>
      <c r="AH259" s="311"/>
      <c r="AI259" s="311"/>
      <c r="AJ259" s="330"/>
      <c r="AK259" s="330"/>
      <c r="AL259" s="311"/>
      <c r="AM259" s="311"/>
      <c r="AN259" s="330"/>
      <c r="AO259" s="330"/>
      <c r="AP259" s="311"/>
      <c r="AQ259" s="311"/>
      <c r="AR259" s="330"/>
      <c r="AS259" s="330"/>
      <c r="AT259" s="311"/>
      <c r="AU259" s="311"/>
      <c r="AV259" s="330"/>
      <c r="AW259" s="311"/>
      <c r="AX259" s="311"/>
      <c r="AY259" s="311"/>
      <c r="AZ259" s="311"/>
      <c r="BA259" s="311"/>
    </row>
    <row r="260" spans="1:53" s="322" customFormat="1" ht="15.75" customHeight="1" x14ac:dyDescent="0.2">
      <c r="A260" s="324"/>
      <c r="B260" s="325"/>
      <c r="C260" s="326"/>
      <c r="D260" s="327"/>
      <c r="E260" s="329"/>
      <c r="F260" s="326"/>
      <c r="G260" s="328"/>
      <c r="H260" s="328"/>
      <c r="I260" s="326"/>
      <c r="J260" s="326"/>
      <c r="K260" s="326"/>
      <c r="L260" s="311"/>
      <c r="M260" s="311"/>
      <c r="N260" s="311"/>
      <c r="O260" s="311"/>
      <c r="P260" s="311"/>
      <c r="Q260" s="311"/>
      <c r="R260" s="311"/>
      <c r="S260" s="311"/>
      <c r="T260" s="330"/>
      <c r="U260" s="331"/>
      <c r="V260" s="311"/>
      <c r="W260" s="311"/>
      <c r="X260" s="330"/>
      <c r="Y260" s="311"/>
      <c r="Z260" s="311"/>
      <c r="AA260" s="330"/>
      <c r="AB260" s="330"/>
      <c r="AC260" s="955"/>
      <c r="AD260" s="311"/>
      <c r="AE260" s="311"/>
      <c r="AF260" s="330"/>
      <c r="AG260" s="330"/>
      <c r="AH260" s="311"/>
      <c r="AI260" s="311"/>
      <c r="AJ260" s="330"/>
      <c r="AK260" s="330"/>
      <c r="AL260" s="311"/>
      <c r="AM260" s="311"/>
      <c r="AN260" s="330"/>
      <c r="AO260" s="330"/>
      <c r="AP260" s="311"/>
      <c r="AQ260" s="311"/>
      <c r="AR260" s="330"/>
      <c r="AS260" s="330"/>
      <c r="AT260" s="311"/>
      <c r="AU260" s="311"/>
      <c r="AV260" s="330"/>
      <c r="AW260" s="311"/>
      <c r="AX260" s="311"/>
      <c r="AY260" s="311"/>
      <c r="AZ260" s="311"/>
      <c r="BA260" s="311"/>
    </row>
    <row r="261" spans="1:53" s="322" customFormat="1" ht="15.75" customHeight="1" x14ac:dyDescent="0.2">
      <c r="A261" s="324"/>
      <c r="B261" s="325"/>
      <c r="C261" s="326"/>
      <c r="D261" s="327"/>
      <c r="E261" s="329"/>
      <c r="F261" s="326"/>
      <c r="G261" s="328"/>
      <c r="H261" s="328"/>
      <c r="I261" s="326"/>
      <c r="J261" s="326"/>
      <c r="K261" s="326"/>
      <c r="L261" s="311"/>
      <c r="M261" s="311"/>
      <c r="N261" s="311"/>
      <c r="O261" s="311"/>
      <c r="P261" s="311"/>
      <c r="Q261" s="311"/>
      <c r="R261" s="311"/>
      <c r="S261" s="311"/>
      <c r="T261" s="330"/>
      <c r="U261" s="331"/>
      <c r="V261" s="311"/>
      <c r="W261" s="311"/>
      <c r="X261" s="330"/>
      <c r="Y261" s="311"/>
      <c r="Z261" s="311"/>
      <c r="AA261" s="330"/>
      <c r="AB261" s="330"/>
      <c r="AC261" s="955"/>
      <c r="AD261" s="311"/>
      <c r="AE261" s="311"/>
      <c r="AF261" s="330"/>
      <c r="AG261" s="330"/>
      <c r="AH261" s="311"/>
      <c r="AI261" s="311"/>
      <c r="AJ261" s="330"/>
      <c r="AK261" s="330"/>
      <c r="AL261" s="311"/>
      <c r="AM261" s="311"/>
      <c r="AN261" s="330"/>
      <c r="AO261" s="330"/>
      <c r="AP261" s="311"/>
      <c r="AQ261" s="311"/>
      <c r="AR261" s="330"/>
      <c r="AS261" s="330"/>
      <c r="AT261" s="311"/>
      <c r="AU261" s="311"/>
      <c r="AV261" s="330"/>
      <c r="AW261" s="311"/>
      <c r="AX261" s="311"/>
      <c r="AY261" s="311"/>
      <c r="AZ261" s="311"/>
      <c r="BA261" s="311"/>
    </row>
    <row r="262" spans="1:53" s="322" customFormat="1" ht="15.75" customHeight="1" x14ac:dyDescent="0.2">
      <c r="A262" s="324"/>
      <c r="B262" s="325"/>
      <c r="C262" s="326"/>
      <c r="D262" s="327"/>
      <c r="E262" s="329"/>
      <c r="F262" s="326"/>
      <c r="G262" s="328"/>
      <c r="H262" s="328"/>
      <c r="I262" s="326"/>
      <c r="J262" s="326"/>
      <c r="K262" s="326"/>
      <c r="L262" s="311"/>
      <c r="M262" s="311"/>
      <c r="N262" s="311"/>
      <c r="O262" s="311"/>
      <c r="P262" s="311"/>
      <c r="Q262" s="311"/>
      <c r="R262" s="311"/>
      <c r="S262" s="311"/>
      <c r="T262" s="330"/>
      <c r="U262" s="331"/>
      <c r="V262" s="311"/>
      <c r="W262" s="311"/>
      <c r="X262" s="330"/>
      <c r="Y262" s="311"/>
      <c r="Z262" s="311"/>
      <c r="AA262" s="330"/>
      <c r="AB262" s="330"/>
      <c r="AC262" s="955"/>
      <c r="AD262" s="311"/>
      <c r="AE262" s="311"/>
      <c r="AF262" s="330"/>
      <c r="AG262" s="330"/>
      <c r="AH262" s="311"/>
      <c r="AI262" s="311"/>
      <c r="AJ262" s="330"/>
      <c r="AK262" s="330"/>
      <c r="AL262" s="311"/>
      <c r="AM262" s="311"/>
      <c r="AN262" s="330"/>
      <c r="AO262" s="330"/>
      <c r="AP262" s="311"/>
      <c r="AQ262" s="311"/>
      <c r="AR262" s="330"/>
      <c r="AS262" s="330"/>
      <c r="AT262" s="311"/>
      <c r="AU262" s="311"/>
      <c r="AV262" s="330"/>
      <c r="AW262" s="311"/>
      <c r="AX262" s="311"/>
      <c r="AY262" s="311"/>
      <c r="AZ262" s="311"/>
      <c r="BA262" s="311"/>
    </row>
    <row r="263" spans="1:53" s="322" customFormat="1" ht="15.75" customHeight="1" x14ac:dyDescent="0.2">
      <c r="A263" s="324"/>
      <c r="B263" s="325"/>
      <c r="C263" s="326"/>
      <c r="D263" s="327"/>
      <c r="E263" s="329"/>
      <c r="F263" s="326"/>
      <c r="G263" s="328"/>
      <c r="H263" s="328"/>
      <c r="I263" s="326"/>
      <c r="J263" s="326"/>
      <c r="K263" s="326"/>
      <c r="L263" s="311"/>
      <c r="M263" s="311"/>
      <c r="N263" s="311"/>
      <c r="O263" s="311"/>
      <c r="P263" s="311"/>
      <c r="Q263" s="311"/>
      <c r="R263" s="311"/>
      <c r="S263" s="311"/>
      <c r="T263" s="330"/>
      <c r="U263" s="331"/>
      <c r="V263" s="311"/>
      <c r="W263" s="311"/>
      <c r="X263" s="330"/>
      <c r="Y263" s="311"/>
      <c r="Z263" s="311"/>
      <c r="AA263" s="330"/>
      <c r="AB263" s="330"/>
      <c r="AC263" s="955"/>
      <c r="AD263" s="311"/>
      <c r="AE263" s="311"/>
      <c r="AF263" s="330"/>
      <c r="AG263" s="330"/>
      <c r="AH263" s="311"/>
      <c r="AI263" s="311"/>
      <c r="AJ263" s="330"/>
      <c r="AK263" s="330"/>
      <c r="AL263" s="311"/>
      <c r="AM263" s="311"/>
      <c r="AN263" s="330"/>
      <c r="AO263" s="330"/>
      <c r="AP263" s="311"/>
      <c r="AQ263" s="311"/>
      <c r="AR263" s="330"/>
      <c r="AS263" s="330"/>
      <c r="AT263" s="311"/>
      <c r="AU263" s="311"/>
      <c r="AV263" s="330"/>
      <c r="AW263" s="311"/>
      <c r="AX263" s="311"/>
      <c r="AY263" s="311"/>
      <c r="AZ263" s="311"/>
      <c r="BA263" s="311"/>
    </row>
    <row r="264" spans="1:53" s="322" customFormat="1" ht="15.75" customHeight="1" x14ac:dyDescent="0.2">
      <c r="A264" s="324"/>
      <c r="B264" s="325"/>
      <c r="C264" s="326"/>
      <c r="D264" s="327"/>
      <c r="E264" s="329"/>
      <c r="F264" s="326"/>
      <c r="G264" s="328"/>
      <c r="H264" s="328"/>
      <c r="I264" s="326"/>
      <c r="J264" s="326"/>
      <c r="K264" s="326"/>
      <c r="L264" s="311"/>
      <c r="M264" s="311"/>
      <c r="N264" s="311"/>
      <c r="O264" s="311"/>
      <c r="P264" s="311"/>
      <c r="Q264" s="311"/>
      <c r="R264" s="311"/>
      <c r="S264" s="311"/>
      <c r="T264" s="330"/>
      <c r="U264" s="331"/>
      <c r="V264" s="311"/>
      <c r="W264" s="311"/>
      <c r="X264" s="330"/>
      <c r="Y264" s="311"/>
      <c r="Z264" s="311"/>
      <c r="AA264" s="330"/>
      <c r="AB264" s="330"/>
      <c r="AC264" s="955"/>
      <c r="AD264" s="311"/>
      <c r="AE264" s="311"/>
      <c r="AF264" s="330"/>
      <c r="AG264" s="330"/>
      <c r="AH264" s="311"/>
      <c r="AI264" s="311"/>
      <c r="AJ264" s="330"/>
      <c r="AK264" s="330"/>
      <c r="AL264" s="311"/>
      <c r="AM264" s="311"/>
      <c r="AN264" s="330"/>
      <c r="AO264" s="330"/>
      <c r="AP264" s="311"/>
      <c r="AQ264" s="311"/>
      <c r="AR264" s="330"/>
      <c r="AS264" s="330"/>
      <c r="AT264" s="311"/>
      <c r="AU264" s="311"/>
      <c r="AV264" s="330"/>
      <c r="AW264" s="311"/>
      <c r="AX264" s="311"/>
      <c r="AY264" s="311"/>
      <c r="AZ264" s="311"/>
      <c r="BA264" s="311"/>
    </row>
    <row r="265" spans="1:53" s="322" customFormat="1" ht="15.75" customHeight="1" x14ac:dyDescent="0.2">
      <c r="A265" s="324"/>
      <c r="B265" s="325"/>
      <c r="C265" s="326"/>
      <c r="D265" s="327"/>
      <c r="E265" s="329"/>
      <c r="F265" s="326"/>
      <c r="G265" s="328"/>
      <c r="H265" s="328"/>
      <c r="I265" s="326"/>
      <c r="J265" s="326"/>
      <c r="K265" s="326"/>
      <c r="L265" s="311"/>
      <c r="M265" s="311"/>
      <c r="N265" s="311"/>
      <c r="O265" s="311"/>
      <c r="P265" s="311"/>
      <c r="Q265" s="311"/>
      <c r="R265" s="311"/>
      <c r="S265" s="311"/>
      <c r="T265" s="330"/>
      <c r="U265" s="331"/>
      <c r="V265" s="311"/>
      <c r="W265" s="311"/>
      <c r="X265" s="330"/>
      <c r="Y265" s="311"/>
      <c r="Z265" s="311"/>
      <c r="AA265" s="330"/>
      <c r="AB265" s="330"/>
      <c r="AC265" s="955"/>
      <c r="AD265" s="311"/>
      <c r="AE265" s="311"/>
      <c r="AF265" s="330"/>
      <c r="AG265" s="330"/>
      <c r="AH265" s="311"/>
      <c r="AI265" s="311"/>
      <c r="AJ265" s="330"/>
      <c r="AK265" s="330"/>
      <c r="AL265" s="311"/>
      <c r="AM265" s="311"/>
      <c r="AN265" s="330"/>
      <c r="AO265" s="330"/>
      <c r="AP265" s="311"/>
      <c r="AQ265" s="311"/>
      <c r="AR265" s="330"/>
      <c r="AS265" s="330"/>
      <c r="AT265" s="311"/>
      <c r="AU265" s="311"/>
      <c r="AV265" s="330"/>
      <c r="AW265" s="311"/>
      <c r="AX265" s="311"/>
      <c r="AY265" s="311"/>
      <c r="AZ265" s="311"/>
      <c r="BA265" s="311"/>
    </row>
    <row r="266" spans="1:53" s="322" customFormat="1" ht="15.75" customHeight="1" x14ac:dyDescent="0.2">
      <c r="A266" s="324"/>
      <c r="B266" s="325"/>
      <c r="C266" s="326"/>
      <c r="D266" s="327"/>
      <c r="E266" s="329"/>
      <c r="F266" s="326"/>
      <c r="G266" s="328"/>
      <c r="H266" s="328"/>
      <c r="I266" s="326"/>
      <c r="J266" s="326"/>
      <c r="K266" s="326"/>
      <c r="L266" s="311"/>
      <c r="M266" s="311"/>
      <c r="N266" s="311"/>
      <c r="O266" s="311"/>
      <c r="P266" s="311"/>
      <c r="Q266" s="311"/>
      <c r="R266" s="311"/>
      <c r="S266" s="311"/>
      <c r="T266" s="330"/>
      <c r="U266" s="331"/>
      <c r="V266" s="311"/>
      <c r="W266" s="311"/>
      <c r="X266" s="330"/>
      <c r="Y266" s="311"/>
      <c r="Z266" s="311"/>
      <c r="AA266" s="330"/>
      <c r="AB266" s="330"/>
      <c r="AC266" s="955"/>
      <c r="AD266" s="311"/>
      <c r="AE266" s="311"/>
      <c r="AF266" s="330"/>
      <c r="AG266" s="330"/>
      <c r="AH266" s="311"/>
      <c r="AI266" s="311"/>
      <c r="AJ266" s="330"/>
      <c r="AK266" s="330"/>
      <c r="AL266" s="311"/>
      <c r="AM266" s="311"/>
      <c r="AN266" s="330"/>
      <c r="AO266" s="330"/>
      <c r="AP266" s="311"/>
      <c r="AQ266" s="311"/>
      <c r="AR266" s="330"/>
      <c r="AS266" s="330"/>
      <c r="AT266" s="311"/>
      <c r="AU266" s="311"/>
      <c r="AV266" s="330"/>
      <c r="AW266" s="311"/>
      <c r="AX266" s="311"/>
      <c r="AY266" s="311"/>
      <c r="AZ266" s="311"/>
      <c r="BA266" s="311"/>
    </row>
    <row r="267" spans="1:53" s="322" customFormat="1" ht="15.75" customHeight="1" x14ac:dyDescent="0.2">
      <c r="A267" s="324"/>
      <c r="B267" s="325"/>
      <c r="C267" s="326"/>
      <c r="D267" s="327"/>
      <c r="E267" s="329"/>
      <c r="F267" s="326"/>
      <c r="G267" s="328"/>
      <c r="H267" s="328"/>
      <c r="I267" s="326"/>
      <c r="J267" s="326"/>
      <c r="K267" s="326"/>
      <c r="L267" s="311"/>
      <c r="M267" s="311"/>
      <c r="N267" s="311"/>
      <c r="O267" s="311"/>
      <c r="P267" s="311"/>
      <c r="Q267" s="311"/>
      <c r="R267" s="311"/>
      <c r="S267" s="311"/>
      <c r="T267" s="330"/>
      <c r="U267" s="331"/>
      <c r="V267" s="311"/>
      <c r="W267" s="311"/>
      <c r="X267" s="330"/>
      <c r="Y267" s="311"/>
      <c r="Z267" s="311"/>
      <c r="AA267" s="330"/>
      <c r="AB267" s="330"/>
      <c r="AC267" s="955"/>
      <c r="AD267" s="311"/>
      <c r="AE267" s="311"/>
      <c r="AF267" s="330"/>
      <c r="AG267" s="330"/>
      <c r="AH267" s="311"/>
      <c r="AI267" s="311"/>
      <c r="AJ267" s="330"/>
      <c r="AK267" s="330"/>
      <c r="AL267" s="311"/>
      <c r="AM267" s="311"/>
      <c r="AN267" s="330"/>
      <c r="AO267" s="330"/>
      <c r="AP267" s="311"/>
      <c r="AQ267" s="311"/>
      <c r="AR267" s="330"/>
      <c r="AS267" s="330"/>
      <c r="AT267" s="311"/>
      <c r="AU267" s="311"/>
      <c r="AV267" s="330"/>
      <c r="AW267" s="311"/>
      <c r="AX267" s="311"/>
      <c r="AY267" s="311"/>
      <c r="AZ267" s="311"/>
      <c r="BA267" s="311"/>
    </row>
    <row r="268" spans="1:53" s="322" customFormat="1" ht="15.75" customHeight="1" x14ac:dyDescent="0.2">
      <c r="A268" s="324"/>
      <c r="B268" s="325"/>
      <c r="C268" s="326"/>
      <c r="D268" s="327"/>
      <c r="E268" s="329"/>
      <c r="F268" s="326"/>
      <c r="G268" s="328"/>
      <c r="H268" s="328"/>
      <c r="I268" s="326"/>
      <c r="J268" s="326"/>
      <c r="K268" s="326"/>
      <c r="L268" s="311"/>
      <c r="M268" s="311"/>
      <c r="N268" s="311"/>
      <c r="O268" s="311"/>
      <c r="P268" s="311"/>
      <c r="Q268" s="311"/>
      <c r="R268" s="311"/>
      <c r="S268" s="311"/>
      <c r="T268" s="330"/>
      <c r="U268" s="331"/>
      <c r="V268" s="311"/>
      <c r="W268" s="311"/>
      <c r="X268" s="330"/>
      <c r="Y268" s="311"/>
      <c r="Z268" s="311"/>
      <c r="AA268" s="330"/>
      <c r="AB268" s="330"/>
      <c r="AC268" s="955"/>
      <c r="AD268" s="311"/>
      <c r="AE268" s="311"/>
      <c r="AF268" s="330"/>
      <c r="AG268" s="330"/>
      <c r="AH268" s="311"/>
      <c r="AI268" s="311"/>
      <c r="AJ268" s="330"/>
      <c r="AK268" s="330"/>
      <c r="AL268" s="311"/>
      <c r="AM268" s="311"/>
      <c r="AN268" s="330"/>
      <c r="AO268" s="330"/>
      <c r="AP268" s="311"/>
      <c r="AQ268" s="311"/>
      <c r="AR268" s="330"/>
      <c r="AS268" s="330"/>
      <c r="AT268" s="311"/>
      <c r="AU268" s="311"/>
      <c r="AV268" s="330"/>
      <c r="AW268" s="311"/>
      <c r="AX268" s="311"/>
      <c r="AY268" s="311"/>
      <c r="AZ268" s="311"/>
      <c r="BA268" s="311"/>
    </row>
    <row r="269" spans="1:53" s="322" customFormat="1" ht="15.75" customHeight="1" x14ac:dyDescent="0.2">
      <c r="A269" s="324"/>
      <c r="B269" s="325"/>
      <c r="C269" s="326"/>
      <c r="D269" s="327"/>
      <c r="E269" s="329"/>
      <c r="F269" s="326"/>
      <c r="G269" s="328"/>
      <c r="H269" s="328"/>
      <c r="I269" s="326"/>
      <c r="J269" s="326"/>
      <c r="K269" s="326"/>
      <c r="L269" s="311"/>
      <c r="M269" s="311"/>
      <c r="N269" s="311"/>
      <c r="O269" s="311"/>
      <c r="P269" s="311"/>
      <c r="Q269" s="311"/>
      <c r="R269" s="311"/>
      <c r="S269" s="311"/>
      <c r="T269" s="330"/>
      <c r="U269" s="331"/>
      <c r="V269" s="311"/>
      <c r="W269" s="311"/>
      <c r="X269" s="330"/>
      <c r="Y269" s="311"/>
      <c r="Z269" s="311"/>
      <c r="AA269" s="330"/>
      <c r="AB269" s="330"/>
      <c r="AC269" s="955"/>
      <c r="AD269" s="311"/>
      <c r="AE269" s="311"/>
      <c r="AF269" s="330"/>
      <c r="AG269" s="330"/>
      <c r="AH269" s="311"/>
      <c r="AI269" s="311"/>
      <c r="AJ269" s="330"/>
      <c r="AK269" s="330"/>
      <c r="AL269" s="311"/>
      <c r="AM269" s="311"/>
      <c r="AN269" s="330"/>
      <c r="AO269" s="330"/>
      <c r="AP269" s="311"/>
      <c r="AQ269" s="311"/>
      <c r="AR269" s="330"/>
      <c r="AS269" s="330"/>
      <c r="AT269" s="311"/>
      <c r="AU269" s="311"/>
      <c r="AV269" s="330"/>
      <c r="AW269" s="311"/>
      <c r="AX269" s="311"/>
      <c r="AY269" s="311"/>
      <c r="AZ269" s="311"/>
      <c r="BA269" s="311"/>
    </row>
    <row r="270" spans="1:53" s="322" customFormat="1" ht="15.75" customHeight="1" x14ac:dyDescent="0.2">
      <c r="A270" s="324"/>
      <c r="B270" s="325"/>
      <c r="C270" s="326"/>
      <c r="D270" s="327"/>
      <c r="E270" s="329"/>
      <c r="F270" s="326"/>
      <c r="G270" s="328"/>
      <c r="H270" s="328"/>
      <c r="I270" s="326"/>
      <c r="J270" s="326"/>
      <c r="K270" s="326"/>
      <c r="L270" s="311"/>
      <c r="M270" s="311"/>
      <c r="N270" s="311"/>
      <c r="O270" s="311"/>
      <c r="P270" s="311"/>
      <c r="Q270" s="311"/>
      <c r="R270" s="311"/>
      <c r="S270" s="311"/>
      <c r="T270" s="330"/>
      <c r="U270" s="331"/>
      <c r="V270" s="311"/>
      <c r="W270" s="311"/>
      <c r="X270" s="330"/>
      <c r="Y270" s="311"/>
      <c r="Z270" s="311"/>
      <c r="AA270" s="330"/>
      <c r="AB270" s="330"/>
      <c r="AC270" s="955"/>
      <c r="AD270" s="311"/>
      <c r="AE270" s="311"/>
      <c r="AF270" s="330"/>
      <c r="AG270" s="330"/>
      <c r="AH270" s="311"/>
      <c r="AI270" s="311"/>
      <c r="AJ270" s="330"/>
      <c r="AK270" s="330"/>
      <c r="AL270" s="311"/>
      <c r="AM270" s="311"/>
      <c r="AN270" s="330"/>
      <c r="AO270" s="330"/>
      <c r="AP270" s="311"/>
      <c r="AQ270" s="311"/>
      <c r="AR270" s="330"/>
      <c r="AS270" s="330"/>
      <c r="AT270" s="311"/>
      <c r="AU270" s="311"/>
      <c r="AV270" s="330"/>
      <c r="AW270" s="311"/>
      <c r="AX270" s="311"/>
      <c r="AY270" s="311"/>
      <c r="AZ270" s="311"/>
      <c r="BA270" s="311"/>
    </row>
    <row r="271" spans="1:53" s="322" customFormat="1" ht="15.75" customHeight="1" x14ac:dyDescent="0.2">
      <c r="A271" s="324"/>
      <c r="B271" s="325"/>
      <c r="C271" s="326"/>
      <c r="D271" s="327"/>
      <c r="E271" s="329"/>
      <c r="F271" s="326"/>
      <c r="G271" s="328"/>
      <c r="H271" s="328"/>
      <c r="I271" s="326"/>
      <c r="J271" s="326"/>
      <c r="K271" s="326"/>
      <c r="L271" s="311"/>
      <c r="M271" s="311"/>
      <c r="N271" s="311"/>
      <c r="O271" s="311"/>
      <c r="P271" s="311"/>
      <c r="Q271" s="311"/>
      <c r="R271" s="311"/>
      <c r="S271" s="311"/>
      <c r="T271" s="330"/>
      <c r="U271" s="331"/>
      <c r="V271" s="311"/>
      <c r="W271" s="311"/>
      <c r="X271" s="330"/>
      <c r="Y271" s="311"/>
      <c r="Z271" s="311"/>
      <c r="AA271" s="330"/>
      <c r="AB271" s="330"/>
      <c r="AC271" s="955"/>
      <c r="AD271" s="311"/>
      <c r="AE271" s="311"/>
      <c r="AF271" s="330"/>
      <c r="AG271" s="330"/>
      <c r="AH271" s="311"/>
      <c r="AI271" s="311"/>
      <c r="AJ271" s="330"/>
      <c r="AK271" s="330"/>
      <c r="AL271" s="311"/>
      <c r="AM271" s="311"/>
      <c r="AN271" s="330"/>
      <c r="AO271" s="330"/>
      <c r="AP271" s="311"/>
      <c r="AQ271" s="311"/>
      <c r="AR271" s="330"/>
      <c r="AS271" s="330"/>
      <c r="AT271" s="311"/>
      <c r="AU271" s="311"/>
      <c r="AV271" s="330"/>
      <c r="AW271" s="311"/>
      <c r="AX271" s="311"/>
      <c r="AY271" s="311"/>
      <c r="AZ271" s="311"/>
      <c r="BA271" s="311"/>
    </row>
    <row r="272" spans="1:53" s="322" customFormat="1" ht="15.75" customHeight="1" x14ac:dyDescent="0.2">
      <c r="A272" s="324"/>
      <c r="B272" s="325"/>
      <c r="C272" s="326"/>
      <c r="D272" s="327"/>
      <c r="E272" s="329"/>
      <c r="F272" s="326"/>
      <c r="G272" s="328"/>
      <c r="H272" s="328"/>
      <c r="I272" s="326"/>
      <c r="J272" s="326"/>
      <c r="K272" s="326"/>
      <c r="L272" s="311"/>
      <c r="M272" s="311"/>
      <c r="N272" s="311"/>
      <c r="O272" s="311"/>
      <c r="P272" s="311"/>
      <c r="Q272" s="311"/>
      <c r="R272" s="311"/>
      <c r="S272" s="311"/>
      <c r="T272" s="330"/>
      <c r="U272" s="331"/>
      <c r="V272" s="311"/>
      <c r="W272" s="311"/>
      <c r="X272" s="330"/>
      <c r="Y272" s="311"/>
      <c r="Z272" s="311"/>
      <c r="AA272" s="330"/>
      <c r="AB272" s="330"/>
      <c r="AC272" s="955"/>
      <c r="AD272" s="311"/>
      <c r="AE272" s="311"/>
      <c r="AF272" s="330"/>
      <c r="AG272" s="330"/>
      <c r="AH272" s="311"/>
      <c r="AI272" s="311"/>
      <c r="AJ272" s="330"/>
      <c r="AK272" s="330"/>
      <c r="AL272" s="311"/>
      <c r="AM272" s="311"/>
      <c r="AN272" s="330"/>
      <c r="AO272" s="330"/>
      <c r="AP272" s="311"/>
      <c r="AQ272" s="311"/>
      <c r="AR272" s="330"/>
      <c r="AS272" s="330"/>
      <c r="AT272" s="311"/>
      <c r="AU272" s="311"/>
      <c r="AV272" s="330"/>
      <c r="AW272" s="311"/>
      <c r="AX272" s="311"/>
      <c r="AY272" s="311"/>
      <c r="AZ272" s="311"/>
      <c r="BA272" s="311"/>
    </row>
    <row r="273" spans="1:53" s="322" customFormat="1" ht="15.75" customHeight="1" x14ac:dyDescent="0.2">
      <c r="A273" s="324"/>
      <c r="B273" s="325"/>
      <c r="C273" s="326"/>
      <c r="D273" s="327"/>
      <c r="E273" s="329"/>
      <c r="F273" s="326"/>
      <c r="G273" s="328"/>
      <c r="H273" s="328"/>
      <c r="I273" s="326"/>
      <c r="J273" s="326"/>
      <c r="K273" s="326"/>
      <c r="L273" s="311"/>
      <c r="M273" s="311"/>
      <c r="N273" s="311"/>
      <c r="O273" s="311"/>
      <c r="P273" s="311"/>
      <c r="Q273" s="311"/>
      <c r="R273" s="311"/>
      <c r="S273" s="311"/>
      <c r="T273" s="330"/>
      <c r="U273" s="331"/>
      <c r="V273" s="311"/>
      <c r="W273" s="311"/>
      <c r="X273" s="330"/>
      <c r="Y273" s="311"/>
      <c r="Z273" s="311"/>
      <c r="AA273" s="330"/>
      <c r="AB273" s="330"/>
      <c r="AC273" s="955"/>
      <c r="AD273" s="311"/>
      <c r="AE273" s="311"/>
      <c r="AF273" s="330"/>
      <c r="AG273" s="330"/>
      <c r="AH273" s="311"/>
      <c r="AI273" s="311"/>
      <c r="AJ273" s="330"/>
      <c r="AK273" s="330"/>
      <c r="AL273" s="311"/>
      <c r="AM273" s="311"/>
      <c r="AN273" s="330"/>
      <c r="AO273" s="330"/>
      <c r="AP273" s="311"/>
      <c r="AQ273" s="311"/>
      <c r="AR273" s="330"/>
      <c r="AS273" s="330"/>
      <c r="AT273" s="311"/>
      <c r="AU273" s="311"/>
      <c r="AV273" s="330"/>
      <c r="AW273" s="311"/>
      <c r="AX273" s="311"/>
      <c r="AY273" s="311"/>
      <c r="AZ273" s="311"/>
      <c r="BA273" s="311"/>
    </row>
    <row r="274" spans="1:53" s="322" customFormat="1" ht="15.75" customHeight="1" x14ac:dyDescent="0.2">
      <c r="A274" s="324"/>
      <c r="B274" s="325"/>
      <c r="C274" s="326"/>
      <c r="D274" s="327"/>
      <c r="E274" s="329"/>
      <c r="F274" s="326"/>
      <c r="G274" s="328"/>
      <c r="H274" s="328"/>
      <c r="I274" s="326"/>
      <c r="J274" s="326"/>
      <c r="K274" s="326"/>
      <c r="L274" s="311"/>
      <c r="M274" s="311"/>
      <c r="N274" s="311"/>
      <c r="O274" s="311"/>
      <c r="P274" s="311"/>
      <c r="Q274" s="311"/>
      <c r="R274" s="311"/>
      <c r="S274" s="311"/>
      <c r="T274" s="330"/>
      <c r="U274" s="331"/>
      <c r="V274" s="311"/>
      <c r="W274" s="311"/>
      <c r="X274" s="330"/>
      <c r="Y274" s="311"/>
      <c r="Z274" s="311"/>
      <c r="AA274" s="330"/>
      <c r="AB274" s="330"/>
      <c r="AC274" s="955"/>
      <c r="AD274" s="311"/>
      <c r="AE274" s="311"/>
      <c r="AF274" s="330"/>
      <c r="AG274" s="330"/>
      <c r="AH274" s="311"/>
      <c r="AI274" s="311"/>
      <c r="AJ274" s="330"/>
      <c r="AK274" s="330"/>
      <c r="AL274" s="311"/>
      <c r="AM274" s="311"/>
      <c r="AN274" s="330"/>
      <c r="AO274" s="330"/>
      <c r="AP274" s="311"/>
      <c r="AQ274" s="311"/>
      <c r="AR274" s="330"/>
      <c r="AS274" s="330"/>
      <c r="AT274" s="311"/>
      <c r="AU274" s="311"/>
      <c r="AV274" s="330"/>
      <c r="AW274" s="311"/>
      <c r="AX274" s="311"/>
      <c r="AY274" s="311"/>
      <c r="AZ274" s="311"/>
      <c r="BA274" s="311"/>
    </row>
    <row r="275" spans="1:53" s="322" customFormat="1" ht="15.75" customHeight="1" x14ac:dyDescent="0.2">
      <c r="A275" s="324"/>
      <c r="B275" s="325"/>
      <c r="C275" s="326"/>
      <c r="D275" s="327"/>
      <c r="E275" s="329"/>
      <c r="F275" s="326"/>
      <c r="G275" s="328"/>
      <c r="H275" s="328"/>
      <c r="I275" s="326"/>
      <c r="J275" s="326"/>
      <c r="K275" s="326"/>
      <c r="L275" s="311"/>
      <c r="M275" s="311"/>
      <c r="N275" s="311"/>
      <c r="O275" s="311"/>
      <c r="P275" s="311"/>
      <c r="Q275" s="311"/>
      <c r="R275" s="311"/>
      <c r="S275" s="311"/>
      <c r="T275" s="330"/>
      <c r="U275" s="331"/>
      <c r="V275" s="311"/>
      <c r="W275" s="311"/>
      <c r="X275" s="330"/>
      <c r="Y275" s="311"/>
      <c r="Z275" s="311"/>
      <c r="AA275" s="330"/>
      <c r="AB275" s="330"/>
      <c r="AC275" s="955"/>
      <c r="AD275" s="311"/>
      <c r="AE275" s="311"/>
      <c r="AF275" s="330"/>
      <c r="AG275" s="330"/>
      <c r="AH275" s="311"/>
      <c r="AI275" s="311"/>
      <c r="AJ275" s="330"/>
      <c r="AK275" s="330"/>
      <c r="AL275" s="311"/>
      <c r="AM275" s="311"/>
      <c r="AN275" s="330"/>
      <c r="AO275" s="330"/>
      <c r="AP275" s="311"/>
      <c r="AQ275" s="311"/>
      <c r="AR275" s="330"/>
      <c r="AS275" s="330"/>
      <c r="AT275" s="311"/>
      <c r="AU275" s="311"/>
      <c r="AV275" s="330"/>
      <c r="AW275" s="311"/>
      <c r="AX275" s="311"/>
      <c r="AY275" s="311"/>
      <c r="AZ275" s="311"/>
      <c r="BA275" s="311"/>
    </row>
    <row r="276" spans="1:53" s="322" customFormat="1" ht="15.75" customHeight="1" x14ac:dyDescent="0.2">
      <c r="A276" s="324"/>
      <c r="B276" s="325"/>
      <c r="C276" s="326"/>
      <c r="D276" s="327"/>
      <c r="E276" s="329"/>
      <c r="F276" s="326"/>
      <c r="G276" s="328"/>
      <c r="H276" s="328"/>
      <c r="I276" s="326"/>
      <c r="J276" s="326"/>
      <c r="K276" s="326"/>
      <c r="L276" s="311"/>
      <c r="M276" s="311"/>
      <c r="N276" s="311"/>
      <c r="O276" s="311"/>
      <c r="P276" s="311"/>
      <c r="Q276" s="311"/>
      <c r="R276" s="311"/>
      <c r="S276" s="311"/>
      <c r="T276" s="330"/>
      <c r="U276" s="331"/>
      <c r="V276" s="311"/>
      <c r="W276" s="311"/>
      <c r="X276" s="330"/>
      <c r="Y276" s="311"/>
      <c r="Z276" s="311"/>
      <c r="AA276" s="330"/>
      <c r="AB276" s="330"/>
      <c r="AC276" s="955"/>
      <c r="AD276" s="311"/>
      <c r="AE276" s="311"/>
      <c r="AF276" s="330"/>
      <c r="AG276" s="330"/>
      <c r="AH276" s="311"/>
      <c r="AI276" s="311"/>
      <c r="AJ276" s="330"/>
      <c r="AK276" s="330"/>
      <c r="AL276" s="311"/>
      <c r="AM276" s="311"/>
      <c r="AN276" s="330"/>
      <c r="AO276" s="330"/>
      <c r="AP276" s="311"/>
      <c r="AQ276" s="311"/>
      <c r="AR276" s="330"/>
      <c r="AS276" s="330"/>
      <c r="AT276" s="311"/>
      <c r="AU276" s="311"/>
      <c r="AV276" s="330"/>
      <c r="AW276" s="311"/>
      <c r="AX276" s="311"/>
      <c r="AY276" s="311"/>
      <c r="AZ276" s="311"/>
      <c r="BA276" s="311"/>
    </row>
    <row r="277" spans="1:53" s="322" customFormat="1" ht="15.75" customHeight="1" x14ac:dyDescent="0.2">
      <c r="A277" s="324"/>
      <c r="B277" s="325"/>
      <c r="C277" s="326"/>
      <c r="D277" s="327"/>
      <c r="E277" s="329"/>
      <c r="F277" s="326"/>
      <c r="G277" s="328"/>
      <c r="H277" s="328"/>
      <c r="I277" s="326"/>
      <c r="J277" s="326"/>
      <c r="K277" s="326"/>
      <c r="L277" s="311"/>
      <c r="M277" s="311"/>
      <c r="N277" s="311"/>
      <c r="O277" s="311"/>
      <c r="P277" s="311"/>
      <c r="Q277" s="311"/>
      <c r="R277" s="311"/>
      <c r="S277" s="311"/>
      <c r="T277" s="330"/>
      <c r="U277" s="331"/>
      <c r="V277" s="311"/>
      <c r="W277" s="311"/>
      <c r="X277" s="330"/>
      <c r="Y277" s="311"/>
      <c r="Z277" s="311"/>
      <c r="AA277" s="330"/>
      <c r="AB277" s="330"/>
      <c r="AC277" s="955"/>
      <c r="AD277" s="311"/>
      <c r="AE277" s="311"/>
      <c r="AF277" s="330"/>
      <c r="AG277" s="330"/>
      <c r="AH277" s="311"/>
      <c r="AI277" s="311"/>
      <c r="AJ277" s="330"/>
      <c r="AK277" s="330"/>
      <c r="AL277" s="311"/>
      <c r="AM277" s="311"/>
      <c r="AN277" s="330"/>
      <c r="AO277" s="330"/>
      <c r="AP277" s="311"/>
      <c r="AQ277" s="311"/>
      <c r="AR277" s="330"/>
      <c r="AS277" s="330"/>
      <c r="AT277" s="311"/>
      <c r="AU277" s="311"/>
      <c r="AV277" s="330"/>
      <c r="AW277" s="311"/>
      <c r="AX277" s="311"/>
      <c r="AY277" s="311"/>
      <c r="AZ277" s="311"/>
      <c r="BA277" s="311"/>
    </row>
    <row r="278" spans="1:53" s="322" customFormat="1" ht="15.75" customHeight="1" x14ac:dyDescent="0.2">
      <c r="A278" s="324"/>
      <c r="B278" s="325"/>
      <c r="C278" s="326"/>
      <c r="D278" s="327"/>
      <c r="E278" s="329"/>
      <c r="F278" s="326"/>
      <c r="G278" s="328"/>
      <c r="H278" s="328"/>
      <c r="I278" s="326"/>
      <c r="J278" s="326"/>
      <c r="K278" s="326"/>
      <c r="L278" s="311"/>
      <c r="M278" s="311"/>
      <c r="N278" s="311"/>
      <c r="O278" s="311"/>
      <c r="P278" s="311"/>
      <c r="Q278" s="311"/>
      <c r="R278" s="311"/>
      <c r="S278" s="311"/>
      <c r="T278" s="330"/>
      <c r="U278" s="331"/>
      <c r="V278" s="311"/>
      <c r="W278" s="311"/>
      <c r="X278" s="330"/>
      <c r="Y278" s="311"/>
      <c r="Z278" s="311"/>
      <c r="AA278" s="330"/>
      <c r="AB278" s="330"/>
      <c r="AC278" s="955"/>
      <c r="AD278" s="311"/>
      <c r="AE278" s="311"/>
      <c r="AF278" s="330"/>
      <c r="AG278" s="330"/>
      <c r="AH278" s="311"/>
      <c r="AI278" s="311"/>
      <c r="AJ278" s="330"/>
      <c r="AK278" s="330"/>
      <c r="AL278" s="311"/>
      <c r="AM278" s="311"/>
      <c r="AN278" s="330"/>
      <c r="AO278" s="330"/>
      <c r="AP278" s="311"/>
      <c r="AQ278" s="311"/>
      <c r="AR278" s="330"/>
      <c r="AS278" s="330"/>
      <c r="AT278" s="311"/>
      <c r="AU278" s="311"/>
      <c r="AV278" s="330"/>
      <c r="AW278" s="311"/>
      <c r="AX278" s="311"/>
      <c r="AY278" s="311"/>
      <c r="AZ278" s="311"/>
      <c r="BA278" s="311"/>
    </row>
    <row r="279" spans="1:53" s="322" customFormat="1" ht="15.75" customHeight="1" x14ac:dyDescent="0.2">
      <c r="A279" s="324"/>
      <c r="B279" s="325"/>
      <c r="C279" s="326"/>
      <c r="D279" s="327"/>
      <c r="E279" s="329"/>
      <c r="F279" s="326"/>
      <c r="G279" s="328"/>
      <c r="H279" s="328"/>
      <c r="I279" s="326"/>
      <c r="J279" s="326"/>
      <c r="K279" s="326"/>
      <c r="L279" s="311"/>
      <c r="M279" s="311"/>
      <c r="N279" s="311"/>
      <c r="O279" s="311"/>
      <c r="P279" s="311"/>
      <c r="Q279" s="311"/>
      <c r="R279" s="311"/>
      <c r="S279" s="311"/>
      <c r="T279" s="330"/>
      <c r="U279" s="331"/>
      <c r="V279" s="311"/>
      <c r="W279" s="311"/>
      <c r="X279" s="330"/>
      <c r="Y279" s="311"/>
      <c r="Z279" s="311"/>
      <c r="AA279" s="330"/>
      <c r="AB279" s="330"/>
      <c r="AC279" s="955"/>
      <c r="AD279" s="311"/>
      <c r="AE279" s="311"/>
      <c r="AF279" s="330"/>
      <c r="AG279" s="330"/>
      <c r="AH279" s="311"/>
      <c r="AI279" s="311"/>
      <c r="AJ279" s="330"/>
      <c r="AK279" s="330"/>
      <c r="AL279" s="311"/>
      <c r="AM279" s="311"/>
      <c r="AN279" s="330"/>
      <c r="AO279" s="330"/>
      <c r="AP279" s="311"/>
      <c r="AQ279" s="311"/>
      <c r="AR279" s="330"/>
      <c r="AS279" s="330"/>
      <c r="AT279" s="311"/>
      <c r="AU279" s="311"/>
      <c r="AV279" s="330"/>
      <c r="AW279" s="311"/>
      <c r="AX279" s="311"/>
      <c r="AY279" s="311"/>
      <c r="AZ279" s="311"/>
      <c r="BA279" s="311"/>
    </row>
    <row r="280" spans="1:53" s="322" customFormat="1" ht="15.75" customHeight="1" x14ac:dyDescent="0.2">
      <c r="A280" s="324"/>
      <c r="B280" s="325"/>
      <c r="C280" s="326"/>
      <c r="D280" s="327"/>
      <c r="E280" s="329"/>
      <c r="F280" s="326"/>
      <c r="G280" s="328"/>
      <c r="H280" s="328"/>
      <c r="I280" s="326"/>
      <c r="J280" s="326"/>
      <c r="K280" s="326"/>
      <c r="L280" s="311"/>
      <c r="M280" s="311"/>
      <c r="N280" s="311"/>
      <c r="O280" s="311"/>
      <c r="P280" s="311"/>
      <c r="Q280" s="311"/>
      <c r="R280" s="311"/>
      <c r="S280" s="311"/>
      <c r="T280" s="330"/>
      <c r="U280" s="331"/>
      <c r="V280" s="311"/>
      <c r="W280" s="311"/>
      <c r="X280" s="330"/>
      <c r="Y280" s="311"/>
      <c r="Z280" s="311"/>
      <c r="AA280" s="330"/>
      <c r="AB280" s="330"/>
      <c r="AC280" s="955"/>
      <c r="AD280" s="311"/>
      <c r="AE280" s="311"/>
      <c r="AF280" s="330"/>
      <c r="AG280" s="330"/>
      <c r="AH280" s="311"/>
      <c r="AI280" s="311"/>
      <c r="AJ280" s="330"/>
      <c r="AK280" s="330"/>
      <c r="AL280" s="311"/>
      <c r="AM280" s="311"/>
      <c r="AN280" s="330"/>
      <c r="AO280" s="330"/>
      <c r="AP280" s="311"/>
      <c r="AQ280" s="311"/>
      <c r="AR280" s="330"/>
      <c r="AS280" s="330"/>
      <c r="AT280" s="311"/>
      <c r="AU280" s="311"/>
      <c r="AV280" s="330"/>
      <c r="AW280" s="311"/>
      <c r="AX280" s="311"/>
      <c r="AY280" s="311"/>
      <c r="AZ280" s="311"/>
      <c r="BA280" s="311"/>
    </row>
    <row r="281" spans="1:53" s="322" customFormat="1" ht="15.75" customHeight="1" x14ac:dyDescent="0.2">
      <c r="A281" s="324"/>
      <c r="B281" s="325"/>
      <c r="C281" s="326"/>
      <c r="D281" s="327"/>
      <c r="E281" s="329"/>
      <c r="F281" s="326"/>
      <c r="G281" s="328"/>
      <c r="H281" s="328"/>
      <c r="I281" s="326"/>
      <c r="J281" s="326"/>
      <c r="K281" s="326"/>
      <c r="L281" s="311"/>
      <c r="M281" s="311"/>
      <c r="N281" s="311"/>
      <c r="O281" s="311"/>
      <c r="P281" s="311"/>
      <c r="Q281" s="311"/>
      <c r="R281" s="311"/>
      <c r="S281" s="311"/>
      <c r="T281" s="330"/>
      <c r="U281" s="331"/>
      <c r="V281" s="311"/>
      <c r="W281" s="311"/>
      <c r="X281" s="330"/>
      <c r="Y281" s="311"/>
      <c r="Z281" s="311"/>
      <c r="AA281" s="330"/>
      <c r="AB281" s="330"/>
      <c r="AC281" s="955"/>
      <c r="AD281" s="311"/>
      <c r="AE281" s="311"/>
      <c r="AF281" s="330"/>
      <c r="AG281" s="330"/>
      <c r="AH281" s="311"/>
      <c r="AI281" s="311"/>
      <c r="AJ281" s="330"/>
      <c r="AK281" s="330"/>
      <c r="AL281" s="311"/>
      <c r="AM281" s="311"/>
      <c r="AN281" s="330"/>
      <c r="AO281" s="330"/>
      <c r="AP281" s="311"/>
      <c r="AQ281" s="311"/>
      <c r="AR281" s="330"/>
      <c r="AS281" s="330"/>
      <c r="AT281" s="311"/>
      <c r="AU281" s="311"/>
      <c r="AV281" s="330"/>
      <c r="AW281" s="311"/>
      <c r="AX281" s="311"/>
      <c r="AY281" s="311"/>
      <c r="AZ281" s="311"/>
      <c r="BA281" s="311"/>
    </row>
    <row r="282" spans="1:53" s="322" customFormat="1" ht="15.75" customHeight="1" x14ac:dyDescent="0.2">
      <c r="A282" s="324"/>
      <c r="B282" s="325"/>
      <c r="C282" s="326"/>
      <c r="D282" s="327"/>
      <c r="E282" s="329"/>
      <c r="F282" s="326"/>
      <c r="G282" s="328"/>
      <c r="H282" s="328"/>
      <c r="I282" s="326"/>
      <c r="J282" s="326"/>
      <c r="K282" s="326"/>
      <c r="L282" s="311"/>
      <c r="M282" s="311"/>
      <c r="N282" s="311"/>
      <c r="O282" s="311"/>
      <c r="P282" s="311"/>
      <c r="Q282" s="311"/>
      <c r="R282" s="311"/>
      <c r="S282" s="311"/>
      <c r="T282" s="330"/>
      <c r="U282" s="331"/>
      <c r="V282" s="311"/>
      <c r="W282" s="311"/>
      <c r="X282" s="330"/>
      <c r="Y282" s="311"/>
      <c r="Z282" s="311"/>
      <c r="AA282" s="330"/>
      <c r="AB282" s="330"/>
      <c r="AC282" s="955"/>
      <c r="AD282" s="311"/>
      <c r="AE282" s="311"/>
      <c r="AF282" s="330"/>
      <c r="AG282" s="330"/>
      <c r="AH282" s="311"/>
      <c r="AI282" s="311"/>
      <c r="AJ282" s="330"/>
      <c r="AK282" s="330"/>
      <c r="AL282" s="311"/>
      <c r="AM282" s="311"/>
      <c r="AN282" s="330"/>
      <c r="AO282" s="330"/>
      <c r="AP282" s="311"/>
      <c r="AQ282" s="311"/>
      <c r="AR282" s="330"/>
      <c r="AS282" s="330"/>
      <c r="AT282" s="311"/>
      <c r="AU282" s="311"/>
      <c r="AV282" s="330"/>
      <c r="AW282" s="311"/>
      <c r="AX282" s="311"/>
      <c r="AY282" s="311"/>
      <c r="AZ282" s="311"/>
      <c r="BA282" s="311"/>
    </row>
    <row r="283" spans="1:53" s="322" customFormat="1" ht="15.75" customHeight="1" x14ac:dyDescent="0.2">
      <c r="A283" s="324"/>
      <c r="B283" s="325"/>
      <c r="C283" s="326"/>
      <c r="D283" s="327"/>
      <c r="E283" s="329"/>
      <c r="F283" s="326"/>
      <c r="G283" s="328"/>
      <c r="H283" s="328"/>
      <c r="I283" s="326"/>
      <c r="J283" s="326"/>
      <c r="K283" s="326"/>
      <c r="L283" s="311"/>
      <c r="M283" s="311"/>
      <c r="N283" s="311"/>
      <c r="O283" s="311"/>
      <c r="P283" s="311"/>
      <c r="Q283" s="311"/>
      <c r="R283" s="311"/>
      <c r="S283" s="311"/>
      <c r="T283" s="330"/>
      <c r="U283" s="331"/>
      <c r="V283" s="311"/>
      <c r="W283" s="311"/>
      <c r="X283" s="330"/>
      <c r="Y283" s="311"/>
      <c r="Z283" s="311"/>
      <c r="AA283" s="330"/>
      <c r="AB283" s="330"/>
      <c r="AC283" s="955"/>
      <c r="AD283" s="311"/>
      <c r="AE283" s="311"/>
      <c r="AF283" s="330"/>
      <c r="AG283" s="330"/>
      <c r="AH283" s="311"/>
      <c r="AI283" s="311"/>
      <c r="AJ283" s="330"/>
      <c r="AK283" s="330"/>
      <c r="AL283" s="311"/>
      <c r="AM283" s="311"/>
      <c r="AN283" s="330"/>
      <c r="AO283" s="330"/>
      <c r="AP283" s="311"/>
      <c r="AQ283" s="311"/>
      <c r="AR283" s="330"/>
      <c r="AS283" s="330"/>
      <c r="AT283" s="311"/>
      <c r="AU283" s="311"/>
      <c r="AV283" s="330"/>
      <c r="AW283" s="311"/>
      <c r="AX283" s="311"/>
      <c r="AY283" s="311"/>
      <c r="AZ283" s="311"/>
      <c r="BA283" s="311"/>
    </row>
    <row r="284" spans="1:53" s="322" customFormat="1" ht="15.75" customHeight="1" x14ac:dyDescent="0.2">
      <c r="A284" s="324"/>
      <c r="B284" s="325"/>
      <c r="C284" s="326"/>
      <c r="D284" s="327"/>
      <c r="E284" s="329"/>
      <c r="F284" s="326"/>
      <c r="G284" s="328"/>
      <c r="H284" s="328"/>
      <c r="I284" s="326"/>
      <c r="J284" s="326"/>
      <c r="K284" s="326"/>
      <c r="L284" s="311"/>
      <c r="M284" s="311"/>
      <c r="N284" s="311"/>
      <c r="O284" s="311"/>
      <c r="P284" s="311"/>
      <c r="Q284" s="311"/>
      <c r="R284" s="311"/>
      <c r="S284" s="311"/>
      <c r="T284" s="330"/>
      <c r="U284" s="331"/>
      <c r="V284" s="311"/>
      <c r="W284" s="311"/>
      <c r="X284" s="330"/>
      <c r="Y284" s="311"/>
      <c r="Z284" s="311"/>
      <c r="AA284" s="330"/>
      <c r="AB284" s="330"/>
      <c r="AC284" s="955"/>
      <c r="AD284" s="311"/>
      <c r="AE284" s="311"/>
      <c r="AF284" s="330"/>
      <c r="AG284" s="330"/>
      <c r="AH284" s="311"/>
      <c r="AI284" s="311"/>
      <c r="AJ284" s="330"/>
      <c r="AK284" s="330"/>
      <c r="AL284" s="311"/>
      <c r="AM284" s="311"/>
      <c r="AN284" s="330"/>
      <c r="AO284" s="330"/>
      <c r="AP284" s="311"/>
      <c r="AQ284" s="311"/>
      <c r="AR284" s="330"/>
      <c r="AS284" s="330"/>
      <c r="AT284" s="311"/>
      <c r="AU284" s="311"/>
      <c r="AV284" s="330"/>
      <c r="AW284" s="311"/>
      <c r="AX284" s="311"/>
      <c r="AY284" s="311"/>
      <c r="AZ284" s="311"/>
      <c r="BA284" s="311"/>
    </row>
    <row r="285" spans="1:53" s="322" customFormat="1" ht="15.75" customHeight="1" x14ac:dyDescent="0.2">
      <c r="A285" s="324"/>
      <c r="B285" s="325"/>
      <c r="C285" s="326"/>
      <c r="D285" s="327"/>
      <c r="E285" s="329"/>
      <c r="F285" s="326"/>
      <c r="G285" s="328"/>
      <c r="H285" s="328"/>
      <c r="I285" s="326"/>
      <c r="J285" s="326"/>
      <c r="K285" s="326"/>
      <c r="L285" s="311"/>
      <c r="M285" s="311"/>
      <c r="N285" s="311"/>
      <c r="O285" s="311"/>
      <c r="P285" s="311"/>
      <c r="Q285" s="311"/>
      <c r="R285" s="311"/>
      <c r="S285" s="311"/>
      <c r="T285" s="330"/>
      <c r="U285" s="331"/>
      <c r="V285" s="311"/>
      <c r="W285" s="311"/>
      <c r="X285" s="330"/>
      <c r="Y285" s="311"/>
      <c r="Z285" s="311"/>
      <c r="AA285" s="330"/>
      <c r="AB285" s="330"/>
      <c r="AC285" s="955"/>
      <c r="AD285" s="311"/>
      <c r="AE285" s="311"/>
      <c r="AF285" s="330"/>
      <c r="AG285" s="330"/>
      <c r="AH285" s="311"/>
      <c r="AI285" s="311"/>
      <c r="AJ285" s="330"/>
      <c r="AK285" s="330"/>
      <c r="AL285" s="311"/>
      <c r="AM285" s="311"/>
      <c r="AN285" s="330"/>
      <c r="AO285" s="330"/>
      <c r="AP285" s="311"/>
      <c r="AQ285" s="311"/>
      <c r="AR285" s="330"/>
      <c r="AS285" s="330"/>
      <c r="AT285" s="311"/>
      <c r="AU285" s="311"/>
      <c r="AV285" s="330"/>
      <c r="AW285" s="311"/>
      <c r="AX285" s="311"/>
      <c r="AY285" s="311"/>
      <c r="AZ285" s="311"/>
      <c r="BA285" s="311"/>
    </row>
    <row r="286" spans="1:53" s="322" customFormat="1" ht="15.75" customHeight="1" x14ac:dyDescent="0.2">
      <c r="A286" s="324"/>
      <c r="B286" s="325"/>
      <c r="C286" s="326"/>
      <c r="D286" s="327"/>
      <c r="E286" s="329"/>
      <c r="F286" s="326"/>
      <c r="G286" s="328"/>
      <c r="H286" s="328"/>
      <c r="I286" s="326"/>
      <c r="J286" s="326"/>
      <c r="K286" s="326"/>
      <c r="L286" s="311"/>
      <c r="M286" s="311"/>
      <c r="N286" s="311"/>
      <c r="O286" s="311"/>
      <c r="P286" s="311"/>
      <c r="Q286" s="311"/>
      <c r="R286" s="311"/>
      <c r="S286" s="311"/>
      <c r="T286" s="330"/>
      <c r="U286" s="331"/>
      <c r="V286" s="311"/>
      <c r="W286" s="311"/>
      <c r="X286" s="330"/>
      <c r="Y286" s="311"/>
      <c r="Z286" s="311"/>
      <c r="AA286" s="330"/>
      <c r="AB286" s="330"/>
      <c r="AC286" s="955"/>
      <c r="AD286" s="311"/>
      <c r="AE286" s="311"/>
      <c r="AF286" s="330"/>
      <c r="AG286" s="330"/>
      <c r="AH286" s="311"/>
      <c r="AI286" s="311"/>
      <c r="AJ286" s="330"/>
      <c r="AK286" s="330"/>
      <c r="AL286" s="311"/>
      <c r="AM286" s="311"/>
      <c r="AN286" s="330"/>
      <c r="AO286" s="330"/>
      <c r="AP286" s="311"/>
      <c r="AQ286" s="311"/>
      <c r="AR286" s="330"/>
      <c r="AS286" s="330"/>
      <c r="AT286" s="311"/>
      <c r="AU286" s="311"/>
      <c r="AV286" s="330"/>
      <c r="AW286" s="311"/>
      <c r="AX286" s="311"/>
      <c r="AY286" s="311"/>
      <c r="AZ286" s="311"/>
      <c r="BA286" s="311"/>
    </row>
    <row r="287" spans="1:53" s="322" customFormat="1" ht="15.75" customHeight="1" x14ac:dyDescent="0.2">
      <c r="A287" s="324"/>
      <c r="B287" s="325"/>
      <c r="C287" s="326"/>
      <c r="D287" s="327"/>
      <c r="E287" s="329"/>
      <c r="F287" s="326"/>
      <c r="G287" s="328"/>
      <c r="H287" s="328"/>
      <c r="I287" s="326"/>
      <c r="J287" s="326"/>
      <c r="K287" s="326"/>
      <c r="L287" s="311"/>
      <c r="M287" s="311"/>
      <c r="N287" s="311"/>
      <c r="O287" s="311"/>
      <c r="P287" s="311"/>
      <c r="Q287" s="311"/>
      <c r="R287" s="311"/>
      <c r="S287" s="311"/>
      <c r="T287" s="330"/>
      <c r="U287" s="331"/>
      <c r="V287" s="311"/>
      <c r="W287" s="311"/>
      <c r="X287" s="330"/>
      <c r="Y287" s="311"/>
      <c r="Z287" s="311"/>
      <c r="AA287" s="330"/>
      <c r="AB287" s="330"/>
      <c r="AC287" s="955"/>
      <c r="AD287" s="311"/>
      <c r="AE287" s="311"/>
      <c r="AF287" s="330"/>
      <c r="AG287" s="330"/>
      <c r="AH287" s="311"/>
      <c r="AI287" s="311"/>
      <c r="AJ287" s="330"/>
      <c r="AK287" s="330"/>
      <c r="AL287" s="311"/>
      <c r="AM287" s="311"/>
      <c r="AN287" s="330"/>
      <c r="AO287" s="330"/>
      <c r="AP287" s="311"/>
      <c r="AQ287" s="311"/>
      <c r="AR287" s="330"/>
      <c r="AS287" s="330"/>
      <c r="AT287" s="311"/>
      <c r="AU287" s="311"/>
      <c r="AV287" s="330"/>
      <c r="AW287" s="311"/>
      <c r="AX287" s="311"/>
      <c r="AY287" s="311"/>
      <c r="AZ287" s="311"/>
      <c r="BA287" s="311"/>
    </row>
    <row r="288" spans="1:53" s="322" customFormat="1" ht="15.75" customHeight="1" x14ac:dyDescent="0.2">
      <c r="A288" s="324"/>
      <c r="B288" s="325"/>
      <c r="C288" s="326"/>
      <c r="D288" s="327"/>
      <c r="E288" s="329"/>
      <c r="F288" s="326"/>
      <c r="G288" s="328"/>
      <c r="H288" s="328"/>
      <c r="I288" s="326"/>
      <c r="J288" s="326"/>
      <c r="K288" s="326"/>
      <c r="L288" s="311"/>
      <c r="M288" s="311"/>
      <c r="N288" s="311"/>
      <c r="O288" s="311"/>
      <c r="P288" s="311"/>
      <c r="Q288" s="311"/>
      <c r="R288" s="311"/>
      <c r="S288" s="311"/>
      <c r="T288" s="330"/>
      <c r="U288" s="331"/>
      <c r="V288" s="311"/>
      <c r="W288" s="311"/>
      <c r="X288" s="330"/>
      <c r="Y288" s="311"/>
      <c r="Z288" s="311"/>
      <c r="AA288" s="330"/>
      <c r="AB288" s="330"/>
      <c r="AC288" s="955"/>
      <c r="AD288" s="311"/>
      <c r="AE288" s="311"/>
      <c r="AF288" s="330"/>
      <c r="AG288" s="330"/>
      <c r="AH288" s="311"/>
      <c r="AI288" s="311"/>
      <c r="AJ288" s="330"/>
      <c r="AK288" s="330"/>
      <c r="AL288" s="311"/>
      <c r="AM288" s="311"/>
      <c r="AN288" s="330"/>
      <c r="AO288" s="330"/>
      <c r="AP288" s="311"/>
      <c r="AQ288" s="311"/>
      <c r="AR288" s="330"/>
      <c r="AS288" s="330"/>
      <c r="AT288" s="311"/>
      <c r="AU288" s="311"/>
      <c r="AV288" s="330"/>
      <c r="AW288" s="311"/>
      <c r="AX288" s="311"/>
      <c r="AY288" s="311"/>
      <c r="AZ288" s="311"/>
      <c r="BA288" s="311"/>
    </row>
    <row r="289" spans="1:53" s="322" customFormat="1" ht="15.75" customHeight="1" x14ac:dyDescent="0.2">
      <c r="A289" s="324"/>
      <c r="B289" s="325"/>
      <c r="C289" s="326"/>
      <c r="D289" s="327"/>
      <c r="E289" s="329"/>
      <c r="F289" s="326"/>
      <c r="G289" s="328"/>
      <c r="H289" s="328"/>
      <c r="I289" s="326"/>
      <c r="J289" s="326"/>
      <c r="K289" s="326"/>
      <c r="L289" s="311"/>
      <c r="M289" s="311"/>
      <c r="N289" s="311"/>
      <c r="O289" s="311"/>
      <c r="P289" s="311"/>
      <c r="Q289" s="311"/>
      <c r="R289" s="311"/>
      <c r="S289" s="311"/>
      <c r="T289" s="330"/>
      <c r="U289" s="331"/>
      <c r="V289" s="311"/>
      <c r="W289" s="311"/>
      <c r="X289" s="330"/>
      <c r="Y289" s="311"/>
      <c r="Z289" s="311"/>
      <c r="AA289" s="330"/>
      <c r="AB289" s="330"/>
      <c r="AC289" s="955"/>
      <c r="AD289" s="311"/>
      <c r="AE289" s="311"/>
      <c r="AF289" s="330"/>
      <c r="AG289" s="330"/>
      <c r="AH289" s="311"/>
      <c r="AI289" s="311"/>
      <c r="AJ289" s="330"/>
      <c r="AK289" s="330"/>
      <c r="AL289" s="311"/>
      <c r="AM289" s="311"/>
      <c r="AN289" s="330"/>
      <c r="AO289" s="330"/>
      <c r="AP289" s="311"/>
      <c r="AQ289" s="311"/>
      <c r="AR289" s="330"/>
      <c r="AS289" s="330"/>
      <c r="AT289" s="311"/>
      <c r="AU289" s="311"/>
      <c r="AV289" s="330"/>
      <c r="AW289" s="311"/>
      <c r="AX289" s="311"/>
      <c r="AY289" s="311"/>
      <c r="AZ289" s="311"/>
      <c r="BA289" s="311"/>
    </row>
    <row r="290" spans="1:53" s="322" customFormat="1" ht="15.75" customHeight="1" x14ac:dyDescent="0.2">
      <c r="A290" s="324"/>
      <c r="B290" s="325"/>
      <c r="C290" s="326"/>
      <c r="D290" s="327"/>
      <c r="E290" s="329"/>
      <c r="F290" s="326"/>
      <c r="G290" s="328"/>
      <c r="H290" s="328"/>
      <c r="I290" s="326"/>
      <c r="J290" s="326"/>
      <c r="K290" s="326"/>
      <c r="L290" s="311"/>
      <c r="M290" s="311"/>
      <c r="N290" s="311"/>
      <c r="O290" s="311"/>
      <c r="P290" s="311"/>
      <c r="Q290" s="311"/>
      <c r="R290" s="311"/>
      <c r="S290" s="311"/>
      <c r="T290" s="330"/>
      <c r="U290" s="331"/>
      <c r="V290" s="311"/>
      <c r="W290" s="311"/>
      <c r="X290" s="330"/>
      <c r="Y290" s="311"/>
      <c r="Z290" s="311"/>
      <c r="AA290" s="330"/>
      <c r="AB290" s="330"/>
      <c r="AC290" s="955"/>
      <c r="AD290" s="311"/>
      <c r="AE290" s="311"/>
      <c r="AF290" s="330"/>
      <c r="AG290" s="330"/>
      <c r="AH290" s="311"/>
      <c r="AI290" s="311"/>
      <c r="AJ290" s="330"/>
      <c r="AK290" s="330"/>
      <c r="AL290" s="311"/>
      <c r="AM290" s="311"/>
      <c r="AN290" s="330"/>
      <c r="AO290" s="330"/>
      <c r="AP290" s="311"/>
      <c r="AQ290" s="311"/>
      <c r="AR290" s="330"/>
      <c r="AS290" s="330"/>
      <c r="AT290" s="311"/>
      <c r="AU290" s="311"/>
      <c r="AV290" s="330"/>
      <c r="AW290" s="311"/>
      <c r="AX290" s="311"/>
      <c r="AY290" s="311"/>
      <c r="AZ290" s="311"/>
      <c r="BA290" s="311"/>
    </row>
    <row r="291" spans="1:53" s="322" customFormat="1" ht="15.75" customHeight="1" x14ac:dyDescent="0.2">
      <c r="A291" s="324"/>
      <c r="B291" s="325"/>
      <c r="C291" s="326"/>
      <c r="D291" s="327"/>
      <c r="E291" s="329"/>
      <c r="F291" s="326"/>
      <c r="G291" s="328"/>
      <c r="H291" s="328"/>
      <c r="I291" s="326"/>
      <c r="J291" s="326"/>
      <c r="K291" s="326"/>
      <c r="L291" s="311"/>
      <c r="M291" s="311"/>
      <c r="N291" s="311"/>
      <c r="O291" s="311"/>
      <c r="P291" s="311"/>
      <c r="Q291" s="311"/>
      <c r="R291" s="311"/>
      <c r="S291" s="311"/>
      <c r="T291" s="330"/>
      <c r="U291" s="331"/>
      <c r="V291" s="311"/>
      <c r="W291" s="311"/>
      <c r="X291" s="330"/>
      <c r="Y291" s="311"/>
      <c r="Z291" s="311"/>
      <c r="AA291" s="330"/>
      <c r="AB291" s="330"/>
      <c r="AC291" s="955"/>
      <c r="AD291" s="311"/>
      <c r="AE291" s="311"/>
      <c r="AF291" s="330"/>
      <c r="AG291" s="330"/>
      <c r="AH291" s="311"/>
      <c r="AI291" s="311"/>
      <c r="AJ291" s="330"/>
      <c r="AK291" s="330"/>
      <c r="AL291" s="311"/>
      <c r="AM291" s="311"/>
      <c r="AN291" s="330"/>
      <c r="AO291" s="330"/>
      <c r="AP291" s="311"/>
      <c r="AQ291" s="311"/>
      <c r="AR291" s="330"/>
      <c r="AS291" s="330"/>
      <c r="AT291" s="311"/>
      <c r="AU291" s="311"/>
      <c r="AV291" s="330"/>
      <c r="AW291" s="311"/>
      <c r="AX291" s="311"/>
      <c r="AY291" s="311"/>
      <c r="AZ291" s="311"/>
      <c r="BA291" s="311"/>
    </row>
    <row r="292" spans="1:53" s="322" customFormat="1" ht="15.75" customHeight="1" x14ac:dyDescent="0.2">
      <c r="A292" s="324"/>
      <c r="B292" s="325"/>
      <c r="C292" s="326"/>
      <c r="D292" s="327"/>
      <c r="E292" s="329"/>
      <c r="F292" s="326"/>
      <c r="G292" s="328"/>
      <c r="H292" s="328"/>
      <c r="I292" s="326"/>
      <c r="J292" s="326"/>
      <c r="K292" s="326"/>
      <c r="L292" s="311"/>
      <c r="M292" s="311"/>
      <c r="N292" s="311"/>
      <c r="O292" s="311"/>
      <c r="P292" s="311"/>
      <c r="Q292" s="311"/>
      <c r="R292" s="311"/>
      <c r="S292" s="311"/>
      <c r="T292" s="330"/>
      <c r="U292" s="331"/>
      <c r="V292" s="311"/>
      <c r="W292" s="311"/>
      <c r="X292" s="330"/>
      <c r="Y292" s="311"/>
      <c r="Z292" s="311"/>
      <c r="AA292" s="330"/>
      <c r="AB292" s="330"/>
      <c r="AC292" s="955"/>
      <c r="AD292" s="311"/>
      <c r="AE292" s="311"/>
      <c r="AF292" s="330"/>
      <c r="AG292" s="330"/>
      <c r="AH292" s="311"/>
      <c r="AI292" s="311"/>
      <c r="AJ292" s="330"/>
      <c r="AK292" s="330"/>
      <c r="AL292" s="311"/>
      <c r="AM292" s="311"/>
      <c r="AN292" s="330"/>
      <c r="AO292" s="330"/>
      <c r="AP292" s="311"/>
      <c r="AQ292" s="311"/>
      <c r="AR292" s="330"/>
      <c r="AS292" s="330"/>
      <c r="AT292" s="311"/>
      <c r="AU292" s="311"/>
      <c r="AV292" s="330"/>
      <c r="AW292" s="311"/>
      <c r="AX292" s="311"/>
      <c r="AY292" s="311"/>
      <c r="AZ292" s="311"/>
      <c r="BA292" s="311"/>
    </row>
    <row r="293" spans="1:53" s="322" customFormat="1" ht="15.75" customHeight="1" x14ac:dyDescent="0.2">
      <c r="A293" s="324"/>
      <c r="B293" s="325"/>
      <c r="C293" s="326"/>
      <c r="D293" s="327"/>
      <c r="E293" s="329"/>
      <c r="F293" s="326"/>
      <c r="G293" s="328"/>
      <c r="H293" s="328"/>
      <c r="I293" s="326"/>
      <c r="J293" s="326"/>
      <c r="K293" s="326"/>
      <c r="L293" s="311"/>
      <c r="M293" s="311"/>
      <c r="N293" s="311"/>
      <c r="O293" s="311"/>
      <c r="P293" s="311"/>
      <c r="Q293" s="311"/>
      <c r="R293" s="311"/>
      <c r="S293" s="311"/>
      <c r="T293" s="330"/>
      <c r="U293" s="331"/>
      <c r="V293" s="311"/>
      <c r="W293" s="311"/>
      <c r="X293" s="330"/>
      <c r="Y293" s="311"/>
      <c r="Z293" s="311"/>
      <c r="AA293" s="330"/>
      <c r="AB293" s="330"/>
      <c r="AC293" s="955"/>
      <c r="AD293" s="311"/>
      <c r="AE293" s="311"/>
      <c r="AF293" s="330"/>
      <c r="AG293" s="330"/>
      <c r="AH293" s="311"/>
      <c r="AI293" s="311"/>
      <c r="AJ293" s="330"/>
      <c r="AK293" s="330"/>
      <c r="AL293" s="311"/>
      <c r="AM293" s="311"/>
      <c r="AN293" s="330"/>
      <c r="AO293" s="330"/>
      <c r="AP293" s="311"/>
      <c r="AQ293" s="311"/>
      <c r="AR293" s="330"/>
      <c r="AS293" s="330"/>
      <c r="AT293" s="311"/>
      <c r="AU293" s="311"/>
      <c r="AV293" s="330"/>
      <c r="AW293" s="311"/>
      <c r="AX293" s="311"/>
      <c r="AY293" s="311"/>
      <c r="AZ293" s="311"/>
      <c r="BA293" s="311"/>
    </row>
    <row r="294" spans="1:53" s="322" customFormat="1" ht="15.75" customHeight="1" x14ac:dyDescent="0.2">
      <c r="A294" s="324"/>
      <c r="B294" s="325"/>
      <c r="C294" s="326"/>
      <c r="D294" s="327"/>
      <c r="E294" s="329"/>
      <c r="F294" s="326"/>
      <c r="G294" s="328"/>
      <c r="H294" s="328"/>
      <c r="I294" s="326"/>
      <c r="J294" s="326"/>
      <c r="K294" s="326"/>
      <c r="L294" s="311"/>
      <c r="M294" s="311"/>
      <c r="N294" s="311"/>
      <c r="O294" s="311"/>
      <c r="P294" s="311"/>
      <c r="Q294" s="311"/>
      <c r="R294" s="311"/>
      <c r="S294" s="311"/>
      <c r="T294" s="330"/>
      <c r="U294" s="331"/>
      <c r="V294" s="311"/>
      <c r="W294" s="311"/>
      <c r="X294" s="330"/>
      <c r="Y294" s="311"/>
      <c r="Z294" s="311"/>
      <c r="AA294" s="330"/>
      <c r="AB294" s="330"/>
      <c r="AC294" s="955"/>
      <c r="AD294" s="311"/>
      <c r="AE294" s="311"/>
      <c r="AF294" s="330"/>
      <c r="AG294" s="330"/>
      <c r="AH294" s="311"/>
      <c r="AI294" s="311"/>
      <c r="AJ294" s="330"/>
      <c r="AK294" s="330"/>
      <c r="AL294" s="311"/>
      <c r="AM294" s="311"/>
      <c r="AN294" s="330"/>
      <c r="AO294" s="330"/>
      <c r="AP294" s="311"/>
      <c r="AQ294" s="311"/>
      <c r="AR294" s="330"/>
      <c r="AS294" s="330"/>
      <c r="AT294" s="311"/>
      <c r="AU294" s="311"/>
      <c r="AV294" s="330"/>
      <c r="AW294" s="311"/>
      <c r="AX294" s="311"/>
      <c r="AY294" s="311"/>
      <c r="AZ294" s="311"/>
      <c r="BA294" s="311"/>
    </row>
    <row r="295" spans="1:53" s="322" customFormat="1" ht="15.75" customHeight="1" x14ac:dyDescent="0.2">
      <c r="A295" s="324"/>
      <c r="B295" s="325"/>
      <c r="C295" s="326"/>
      <c r="D295" s="327"/>
      <c r="E295" s="329"/>
      <c r="F295" s="326"/>
      <c r="G295" s="328"/>
      <c r="H295" s="328"/>
      <c r="I295" s="326"/>
      <c r="J295" s="326"/>
      <c r="K295" s="326"/>
      <c r="L295" s="311"/>
      <c r="M295" s="311"/>
      <c r="N295" s="311"/>
      <c r="O295" s="311"/>
      <c r="P295" s="311"/>
      <c r="Q295" s="311"/>
      <c r="R295" s="311"/>
      <c r="S295" s="311"/>
      <c r="T295" s="330"/>
      <c r="U295" s="331"/>
      <c r="V295" s="311"/>
      <c r="W295" s="311"/>
      <c r="X295" s="330"/>
      <c r="Y295" s="311"/>
      <c r="Z295" s="311"/>
      <c r="AA295" s="330"/>
      <c r="AB295" s="330"/>
      <c r="AC295" s="955"/>
      <c r="AD295" s="311"/>
      <c r="AE295" s="311"/>
      <c r="AF295" s="330"/>
      <c r="AG295" s="330"/>
      <c r="AH295" s="311"/>
      <c r="AI295" s="311"/>
      <c r="AJ295" s="330"/>
      <c r="AK295" s="330"/>
      <c r="AL295" s="311"/>
      <c r="AM295" s="311"/>
      <c r="AN295" s="330"/>
      <c r="AO295" s="330"/>
      <c r="AP295" s="311"/>
      <c r="AQ295" s="311"/>
      <c r="AR295" s="330"/>
      <c r="AS295" s="330"/>
      <c r="AT295" s="311"/>
      <c r="AU295" s="311"/>
      <c r="AV295" s="330"/>
      <c r="AW295" s="311"/>
      <c r="AX295" s="311"/>
      <c r="AY295" s="311"/>
      <c r="AZ295" s="311"/>
      <c r="BA295" s="311"/>
    </row>
    <row r="296" spans="1:53" s="322" customFormat="1" ht="15.75" customHeight="1" x14ac:dyDescent="0.2">
      <c r="A296" s="324"/>
      <c r="B296" s="325"/>
      <c r="C296" s="326"/>
      <c r="D296" s="327"/>
      <c r="E296" s="329"/>
      <c r="F296" s="326"/>
      <c r="G296" s="328"/>
      <c r="H296" s="328"/>
      <c r="I296" s="326"/>
      <c r="J296" s="326"/>
      <c r="K296" s="326"/>
      <c r="L296" s="311"/>
      <c r="M296" s="311"/>
      <c r="N296" s="311"/>
      <c r="O296" s="311"/>
      <c r="P296" s="311"/>
      <c r="Q296" s="311"/>
      <c r="R296" s="311"/>
      <c r="S296" s="311"/>
      <c r="T296" s="330"/>
      <c r="U296" s="331"/>
      <c r="V296" s="311"/>
      <c r="W296" s="311"/>
      <c r="X296" s="330"/>
      <c r="Y296" s="311"/>
      <c r="Z296" s="311"/>
      <c r="AA296" s="330"/>
      <c r="AB296" s="330"/>
      <c r="AC296" s="955"/>
      <c r="AD296" s="311"/>
      <c r="AE296" s="311"/>
      <c r="AF296" s="330"/>
      <c r="AG296" s="330"/>
      <c r="AH296" s="311"/>
      <c r="AI296" s="311"/>
      <c r="AJ296" s="330"/>
      <c r="AK296" s="330"/>
      <c r="AL296" s="311"/>
      <c r="AM296" s="311"/>
      <c r="AN296" s="330"/>
      <c r="AO296" s="330"/>
      <c r="AP296" s="311"/>
      <c r="AQ296" s="311"/>
      <c r="AR296" s="330"/>
      <c r="AS296" s="330"/>
      <c r="AT296" s="311"/>
      <c r="AU296" s="311"/>
      <c r="AV296" s="330"/>
      <c r="AW296" s="311"/>
      <c r="AX296" s="311"/>
      <c r="AY296" s="311"/>
      <c r="AZ296" s="311"/>
      <c r="BA296" s="311"/>
    </row>
    <row r="297" spans="1:53" s="322" customFormat="1" ht="15.75" customHeight="1" x14ac:dyDescent="0.2">
      <c r="A297" s="324"/>
      <c r="B297" s="325"/>
      <c r="C297" s="326"/>
      <c r="D297" s="327"/>
      <c r="E297" s="329"/>
      <c r="F297" s="326"/>
      <c r="G297" s="328"/>
      <c r="H297" s="328"/>
      <c r="I297" s="326"/>
      <c r="J297" s="326"/>
      <c r="K297" s="326"/>
      <c r="L297" s="311"/>
      <c r="M297" s="311"/>
      <c r="N297" s="311"/>
      <c r="O297" s="311"/>
      <c r="P297" s="311"/>
      <c r="Q297" s="311"/>
      <c r="R297" s="311"/>
      <c r="S297" s="311"/>
      <c r="T297" s="330"/>
      <c r="U297" s="331"/>
      <c r="V297" s="311"/>
      <c r="W297" s="311"/>
      <c r="X297" s="330"/>
      <c r="Y297" s="311"/>
      <c r="Z297" s="311"/>
      <c r="AA297" s="330"/>
      <c r="AB297" s="330"/>
      <c r="AC297" s="955"/>
      <c r="AD297" s="311"/>
      <c r="AE297" s="311"/>
      <c r="AF297" s="330"/>
      <c r="AG297" s="330"/>
      <c r="AH297" s="311"/>
      <c r="AI297" s="311"/>
      <c r="AJ297" s="330"/>
      <c r="AK297" s="330"/>
      <c r="AL297" s="311"/>
      <c r="AM297" s="311"/>
      <c r="AN297" s="330"/>
      <c r="AO297" s="330"/>
      <c r="AP297" s="311"/>
      <c r="AQ297" s="311"/>
      <c r="AR297" s="330"/>
      <c r="AS297" s="330"/>
      <c r="AT297" s="311"/>
      <c r="AU297" s="311"/>
      <c r="AV297" s="330"/>
      <c r="AW297" s="311"/>
      <c r="AX297" s="311"/>
      <c r="AY297" s="311"/>
      <c r="AZ297" s="311"/>
      <c r="BA297" s="311"/>
    </row>
    <row r="298" spans="1:53" s="322" customFormat="1" ht="15.75" customHeight="1" x14ac:dyDescent="0.2">
      <c r="A298" s="324"/>
      <c r="B298" s="325"/>
      <c r="C298" s="326"/>
      <c r="D298" s="327"/>
      <c r="E298" s="329"/>
      <c r="F298" s="326"/>
      <c r="G298" s="328"/>
      <c r="H298" s="328"/>
      <c r="I298" s="326"/>
      <c r="J298" s="326"/>
      <c r="K298" s="326"/>
      <c r="L298" s="311"/>
      <c r="M298" s="311"/>
      <c r="N298" s="311"/>
      <c r="O298" s="311"/>
      <c r="P298" s="311"/>
      <c r="Q298" s="311"/>
      <c r="R298" s="311"/>
      <c r="S298" s="311"/>
      <c r="T298" s="330"/>
      <c r="U298" s="331"/>
      <c r="V298" s="311"/>
      <c r="W298" s="311"/>
      <c r="X298" s="330"/>
      <c r="Y298" s="311"/>
      <c r="Z298" s="311"/>
      <c r="AA298" s="330"/>
      <c r="AB298" s="330"/>
      <c r="AC298" s="955"/>
      <c r="AD298" s="311"/>
      <c r="AE298" s="311"/>
      <c r="AF298" s="330"/>
      <c r="AG298" s="330"/>
      <c r="AH298" s="311"/>
      <c r="AI298" s="311"/>
      <c r="AJ298" s="330"/>
      <c r="AK298" s="330"/>
      <c r="AL298" s="311"/>
      <c r="AM298" s="311"/>
      <c r="AN298" s="330"/>
      <c r="AO298" s="330"/>
      <c r="AP298" s="311"/>
      <c r="AQ298" s="311"/>
      <c r="AR298" s="330"/>
      <c r="AS298" s="330"/>
      <c r="AT298" s="311"/>
      <c r="AU298" s="311"/>
      <c r="AV298" s="330"/>
      <c r="AW298" s="311"/>
      <c r="AX298" s="311"/>
      <c r="AY298" s="311"/>
      <c r="AZ298" s="311"/>
      <c r="BA298" s="311"/>
    </row>
    <row r="299" spans="1:53" s="322" customFormat="1" ht="15.75" customHeight="1" x14ac:dyDescent="0.2">
      <c r="A299" s="324"/>
      <c r="B299" s="325"/>
      <c r="C299" s="326"/>
      <c r="D299" s="327"/>
      <c r="E299" s="329"/>
      <c r="F299" s="326"/>
      <c r="G299" s="328"/>
      <c r="H299" s="328"/>
      <c r="I299" s="326"/>
      <c r="J299" s="326"/>
      <c r="K299" s="326"/>
      <c r="L299" s="311"/>
      <c r="M299" s="311"/>
      <c r="N299" s="311"/>
      <c r="O299" s="311"/>
      <c r="P299" s="311"/>
      <c r="Q299" s="311"/>
      <c r="R299" s="311"/>
      <c r="S299" s="311"/>
      <c r="T299" s="330"/>
      <c r="U299" s="331"/>
      <c r="V299" s="311"/>
      <c r="W299" s="311"/>
      <c r="X299" s="330"/>
      <c r="Y299" s="311"/>
      <c r="Z299" s="311"/>
      <c r="AA299" s="330"/>
      <c r="AB299" s="330"/>
      <c r="AC299" s="955"/>
      <c r="AD299" s="311"/>
      <c r="AE299" s="311"/>
      <c r="AF299" s="330"/>
      <c r="AG299" s="330"/>
      <c r="AH299" s="311"/>
      <c r="AI299" s="311"/>
      <c r="AJ299" s="330"/>
      <c r="AK299" s="330"/>
      <c r="AL299" s="311"/>
      <c r="AM299" s="311"/>
      <c r="AN299" s="330"/>
      <c r="AO299" s="330"/>
      <c r="AP299" s="311"/>
      <c r="AQ299" s="311"/>
      <c r="AR299" s="330"/>
      <c r="AS299" s="330"/>
      <c r="AT299" s="311"/>
      <c r="AU299" s="311"/>
      <c r="AV299" s="330"/>
      <c r="AW299" s="311"/>
      <c r="AX299" s="311"/>
      <c r="AY299" s="311"/>
      <c r="AZ299" s="311"/>
      <c r="BA299" s="311"/>
    </row>
    <row r="300" spans="1:53" s="322" customFormat="1" ht="15.75" customHeight="1" x14ac:dyDescent="0.2">
      <c r="A300" s="324"/>
      <c r="B300" s="325"/>
      <c r="C300" s="326"/>
      <c r="D300" s="327"/>
      <c r="E300" s="329"/>
      <c r="F300" s="326"/>
      <c r="G300" s="328"/>
      <c r="H300" s="328"/>
      <c r="I300" s="326"/>
      <c r="J300" s="326"/>
      <c r="K300" s="326"/>
      <c r="L300" s="311"/>
      <c r="M300" s="311"/>
      <c r="N300" s="311"/>
      <c r="O300" s="311"/>
      <c r="P300" s="311"/>
      <c r="Q300" s="311"/>
      <c r="R300" s="311"/>
      <c r="S300" s="311"/>
      <c r="T300" s="330"/>
      <c r="U300" s="331"/>
      <c r="V300" s="311"/>
      <c r="W300" s="311"/>
      <c r="X300" s="330"/>
      <c r="Y300" s="311"/>
      <c r="Z300" s="311"/>
      <c r="AA300" s="330"/>
      <c r="AB300" s="330"/>
      <c r="AC300" s="955"/>
      <c r="AD300" s="311"/>
      <c r="AE300" s="311"/>
      <c r="AF300" s="330"/>
      <c r="AG300" s="330"/>
      <c r="AH300" s="311"/>
      <c r="AI300" s="311"/>
      <c r="AJ300" s="330"/>
      <c r="AK300" s="330"/>
      <c r="AL300" s="311"/>
      <c r="AM300" s="311"/>
      <c r="AN300" s="330"/>
      <c r="AO300" s="330"/>
      <c r="AP300" s="311"/>
      <c r="AQ300" s="311"/>
      <c r="AR300" s="330"/>
      <c r="AS300" s="330"/>
      <c r="AT300" s="311"/>
      <c r="AU300" s="311"/>
      <c r="AV300" s="330"/>
      <c r="AW300" s="311"/>
      <c r="AX300" s="311"/>
      <c r="AY300" s="311"/>
      <c r="AZ300" s="311"/>
      <c r="BA300" s="311"/>
    </row>
    <row r="301" spans="1:53" s="322" customFormat="1" ht="15.75" customHeight="1" x14ac:dyDescent="0.2">
      <c r="A301" s="324"/>
      <c r="B301" s="325"/>
      <c r="C301" s="326"/>
      <c r="D301" s="327"/>
      <c r="E301" s="329"/>
      <c r="F301" s="326"/>
      <c r="G301" s="328"/>
      <c r="H301" s="328"/>
      <c r="I301" s="326"/>
      <c r="J301" s="326"/>
      <c r="K301" s="326"/>
      <c r="L301" s="311"/>
      <c r="M301" s="311"/>
      <c r="N301" s="311"/>
      <c r="O301" s="311"/>
      <c r="P301" s="311"/>
      <c r="Q301" s="311"/>
      <c r="R301" s="311"/>
      <c r="S301" s="311"/>
      <c r="T301" s="330"/>
      <c r="U301" s="331"/>
      <c r="V301" s="311"/>
      <c r="W301" s="311"/>
      <c r="X301" s="330"/>
      <c r="Y301" s="311"/>
      <c r="Z301" s="311"/>
      <c r="AA301" s="330"/>
      <c r="AB301" s="330"/>
      <c r="AC301" s="955"/>
      <c r="AD301" s="311"/>
      <c r="AE301" s="311"/>
      <c r="AF301" s="330"/>
      <c r="AG301" s="330"/>
      <c r="AH301" s="311"/>
      <c r="AI301" s="311"/>
      <c r="AJ301" s="330"/>
      <c r="AK301" s="330"/>
      <c r="AL301" s="311"/>
      <c r="AM301" s="311"/>
      <c r="AN301" s="330"/>
      <c r="AO301" s="330"/>
      <c r="AP301" s="311"/>
      <c r="AQ301" s="311"/>
      <c r="AR301" s="330"/>
      <c r="AS301" s="330"/>
      <c r="AT301" s="311"/>
      <c r="AU301" s="311"/>
      <c r="AV301" s="330"/>
      <c r="AW301" s="311"/>
      <c r="AX301" s="311"/>
      <c r="AY301" s="311"/>
      <c r="AZ301" s="311"/>
      <c r="BA301" s="311"/>
    </row>
    <row r="302" spans="1:53" s="322" customFormat="1" ht="15.75" customHeight="1" x14ac:dyDescent="0.2">
      <c r="A302" s="324"/>
      <c r="B302" s="325"/>
      <c r="C302" s="326"/>
      <c r="D302" s="327"/>
      <c r="E302" s="329"/>
      <c r="F302" s="326"/>
      <c r="G302" s="328"/>
      <c r="H302" s="328"/>
      <c r="I302" s="326"/>
      <c r="J302" s="326"/>
      <c r="K302" s="326"/>
      <c r="L302" s="311"/>
      <c r="M302" s="311"/>
      <c r="N302" s="311"/>
      <c r="O302" s="311"/>
      <c r="P302" s="311"/>
      <c r="Q302" s="311"/>
      <c r="R302" s="311"/>
      <c r="S302" s="311"/>
      <c r="T302" s="330"/>
      <c r="U302" s="331"/>
      <c r="V302" s="311"/>
      <c r="W302" s="311"/>
      <c r="X302" s="330"/>
      <c r="Y302" s="311"/>
      <c r="Z302" s="311"/>
      <c r="AA302" s="330"/>
      <c r="AB302" s="330"/>
      <c r="AC302" s="955"/>
      <c r="AD302" s="311"/>
      <c r="AE302" s="311"/>
      <c r="AF302" s="330"/>
      <c r="AG302" s="330"/>
      <c r="AH302" s="311"/>
      <c r="AI302" s="311"/>
      <c r="AJ302" s="330"/>
      <c r="AK302" s="330"/>
      <c r="AL302" s="311"/>
      <c r="AM302" s="311"/>
      <c r="AN302" s="330"/>
      <c r="AO302" s="330"/>
      <c r="AP302" s="311"/>
      <c r="AQ302" s="311"/>
      <c r="AR302" s="330"/>
      <c r="AS302" s="330"/>
      <c r="AT302" s="311"/>
      <c r="AU302" s="311"/>
      <c r="AV302" s="330"/>
      <c r="AW302" s="311"/>
      <c r="AX302" s="311"/>
      <c r="AY302" s="311"/>
      <c r="AZ302" s="311"/>
      <c r="BA302" s="311"/>
    </row>
    <row r="303" spans="1:53" s="322" customFormat="1" ht="15.75" customHeight="1" x14ac:dyDescent="0.2">
      <c r="A303" s="324"/>
      <c r="B303" s="325"/>
      <c r="C303" s="326"/>
      <c r="D303" s="327"/>
      <c r="E303" s="329"/>
      <c r="F303" s="326"/>
      <c r="G303" s="328"/>
      <c r="H303" s="328"/>
      <c r="I303" s="326"/>
      <c r="J303" s="326"/>
      <c r="K303" s="326"/>
      <c r="L303" s="311"/>
      <c r="M303" s="311"/>
      <c r="N303" s="311"/>
      <c r="O303" s="311"/>
      <c r="P303" s="311"/>
      <c r="Q303" s="311"/>
      <c r="R303" s="311"/>
      <c r="S303" s="311"/>
      <c r="T303" s="330"/>
      <c r="U303" s="331"/>
      <c r="V303" s="311"/>
      <c r="W303" s="311"/>
      <c r="X303" s="330"/>
      <c r="Y303" s="311"/>
      <c r="Z303" s="311"/>
      <c r="AA303" s="330"/>
      <c r="AB303" s="330"/>
      <c r="AC303" s="955"/>
      <c r="AD303" s="311"/>
      <c r="AE303" s="311"/>
      <c r="AF303" s="330"/>
      <c r="AG303" s="330"/>
      <c r="AH303" s="311"/>
      <c r="AI303" s="311"/>
      <c r="AJ303" s="330"/>
      <c r="AK303" s="330"/>
      <c r="AL303" s="311"/>
      <c r="AM303" s="311"/>
      <c r="AN303" s="330"/>
      <c r="AO303" s="330"/>
      <c r="AP303" s="311"/>
      <c r="AQ303" s="311"/>
      <c r="AR303" s="330"/>
      <c r="AS303" s="330"/>
      <c r="AT303" s="311"/>
      <c r="AU303" s="311"/>
      <c r="AV303" s="330"/>
      <c r="AW303" s="311"/>
      <c r="AX303" s="311"/>
      <c r="AY303" s="311"/>
      <c r="AZ303" s="311"/>
      <c r="BA303" s="311"/>
    </row>
    <row r="304" spans="1:53" s="322" customFormat="1" ht="15.75" customHeight="1" x14ac:dyDescent="0.2">
      <c r="A304" s="324"/>
      <c r="B304" s="325"/>
      <c r="C304" s="326"/>
      <c r="D304" s="327"/>
      <c r="E304" s="329"/>
      <c r="F304" s="326"/>
      <c r="G304" s="328"/>
      <c r="H304" s="328"/>
      <c r="I304" s="326"/>
      <c r="J304" s="326"/>
      <c r="K304" s="326"/>
      <c r="L304" s="311"/>
      <c r="M304" s="311"/>
      <c r="N304" s="311"/>
      <c r="O304" s="311"/>
      <c r="P304" s="311"/>
      <c r="Q304" s="311"/>
      <c r="R304" s="311"/>
      <c r="S304" s="311"/>
      <c r="T304" s="330"/>
      <c r="U304" s="331"/>
      <c r="V304" s="311"/>
      <c r="W304" s="311"/>
      <c r="X304" s="330"/>
      <c r="Y304" s="311"/>
      <c r="Z304" s="311"/>
      <c r="AA304" s="330"/>
      <c r="AB304" s="330"/>
      <c r="AC304" s="955"/>
      <c r="AD304" s="311"/>
      <c r="AE304" s="311"/>
      <c r="AF304" s="330"/>
      <c r="AG304" s="330"/>
      <c r="AH304" s="311"/>
      <c r="AI304" s="311"/>
      <c r="AJ304" s="330"/>
      <c r="AK304" s="330"/>
      <c r="AL304" s="311"/>
      <c r="AM304" s="311"/>
      <c r="AN304" s="330"/>
      <c r="AO304" s="330"/>
      <c r="AP304" s="311"/>
      <c r="AQ304" s="311"/>
      <c r="AR304" s="330"/>
      <c r="AS304" s="330"/>
      <c r="AT304" s="311"/>
      <c r="AU304" s="311"/>
      <c r="AV304" s="330"/>
      <c r="AW304" s="311"/>
      <c r="AX304" s="311"/>
      <c r="AY304" s="311"/>
      <c r="AZ304" s="311"/>
      <c r="BA304" s="311"/>
    </row>
    <row r="305" spans="1:53" s="322" customFormat="1" ht="15.75" customHeight="1" x14ac:dyDescent="0.2">
      <c r="A305" s="324"/>
      <c r="B305" s="325"/>
      <c r="C305" s="326"/>
      <c r="D305" s="327"/>
      <c r="E305" s="329"/>
      <c r="F305" s="326"/>
      <c r="G305" s="328"/>
      <c r="H305" s="328"/>
      <c r="I305" s="326"/>
      <c r="J305" s="326"/>
      <c r="K305" s="326"/>
      <c r="L305" s="311"/>
      <c r="M305" s="311"/>
      <c r="N305" s="311"/>
      <c r="O305" s="311"/>
      <c r="P305" s="311"/>
      <c r="Q305" s="311"/>
      <c r="R305" s="311"/>
      <c r="S305" s="311"/>
      <c r="T305" s="330"/>
      <c r="U305" s="331"/>
      <c r="V305" s="311"/>
      <c r="W305" s="311"/>
      <c r="X305" s="330"/>
      <c r="Y305" s="311"/>
      <c r="Z305" s="311"/>
      <c r="AA305" s="330"/>
      <c r="AB305" s="330"/>
      <c r="AC305" s="955"/>
      <c r="AD305" s="311"/>
      <c r="AE305" s="311"/>
      <c r="AF305" s="330"/>
      <c r="AG305" s="330"/>
      <c r="AH305" s="311"/>
      <c r="AI305" s="311"/>
      <c r="AJ305" s="330"/>
      <c r="AK305" s="330"/>
      <c r="AL305" s="311"/>
      <c r="AM305" s="311"/>
      <c r="AN305" s="330"/>
      <c r="AO305" s="330"/>
      <c r="AP305" s="311"/>
      <c r="AQ305" s="311"/>
      <c r="AR305" s="330"/>
      <c r="AS305" s="330"/>
      <c r="AT305" s="311"/>
      <c r="AU305" s="311"/>
      <c r="AV305" s="330"/>
      <c r="AW305" s="311"/>
      <c r="AX305" s="311"/>
      <c r="AY305" s="311"/>
      <c r="AZ305" s="311"/>
      <c r="BA305" s="311"/>
    </row>
    <row r="306" spans="1:53" s="322" customFormat="1" ht="15.75" customHeight="1" x14ac:dyDescent="0.2">
      <c r="A306" s="324"/>
      <c r="B306" s="325"/>
      <c r="C306" s="326"/>
      <c r="D306" s="327"/>
      <c r="E306" s="329"/>
      <c r="F306" s="326"/>
      <c r="G306" s="328"/>
      <c r="H306" s="328"/>
      <c r="I306" s="326"/>
      <c r="J306" s="326"/>
      <c r="K306" s="326"/>
      <c r="L306" s="311"/>
      <c r="M306" s="311"/>
      <c r="N306" s="311"/>
      <c r="O306" s="311"/>
      <c r="P306" s="311"/>
      <c r="Q306" s="311"/>
      <c r="R306" s="311"/>
      <c r="S306" s="311"/>
      <c r="T306" s="330"/>
      <c r="U306" s="331"/>
      <c r="V306" s="311"/>
      <c r="W306" s="311"/>
      <c r="X306" s="330"/>
      <c r="Y306" s="311"/>
      <c r="Z306" s="311"/>
      <c r="AA306" s="330"/>
      <c r="AB306" s="330"/>
      <c r="AC306" s="955"/>
      <c r="AD306" s="311"/>
      <c r="AE306" s="311"/>
      <c r="AF306" s="330"/>
      <c r="AG306" s="330"/>
      <c r="AH306" s="311"/>
      <c r="AI306" s="311"/>
      <c r="AJ306" s="330"/>
      <c r="AK306" s="330"/>
      <c r="AL306" s="311"/>
      <c r="AM306" s="311"/>
      <c r="AN306" s="330"/>
      <c r="AO306" s="330"/>
      <c r="AP306" s="311"/>
      <c r="AQ306" s="311"/>
      <c r="AR306" s="330"/>
      <c r="AS306" s="330"/>
      <c r="AT306" s="311"/>
      <c r="AU306" s="311"/>
      <c r="AV306" s="330"/>
      <c r="AW306" s="311"/>
      <c r="AX306" s="311"/>
      <c r="AY306" s="311"/>
      <c r="AZ306" s="311"/>
      <c r="BA306" s="311"/>
    </row>
    <row r="307" spans="1:53" s="322" customFormat="1" ht="15.75" customHeight="1" x14ac:dyDescent="0.2">
      <c r="A307" s="324"/>
      <c r="B307" s="325"/>
      <c r="C307" s="326"/>
      <c r="D307" s="327"/>
      <c r="E307" s="329"/>
      <c r="F307" s="326"/>
      <c r="G307" s="328"/>
      <c r="H307" s="328"/>
      <c r="I307" s="326"/>
      <c r="J307" s="326"/>
      <c r="K307" s="326"/>
      <c r="L307" s="311"/>
      <c r="M307" s="311"/>
      <c r="N307" s="311"/>
      <c r="O307" s="311"/>
      <c r="P307" s="311"/>
      <c r="Q307" s="311"/>
      <c r="R307" s="311"/>
      <c r="S307" s="311"/>
      <c r="T307" s="330"/>
      <c r="U307" s="331"/>
      <c r="V307" s="311"/>
      <c r="W307" s="311"/>
      <c r="X307" s="330"/>
      <c r="Y307" s="311"/>
      <c r="Z307" s="311"/>
      <c r="AA307" s="330"/>
      <c r="AB307" s="330"/>
      <c r="AC307" s="955"/>
      <c r="AD307" s="311"/>
      <c r="AE307" s="311"/>
      <c r="AF307" s="330"/>
      <c r="AG307" s="330"/>
      <c r="AH307" s="311"/>
      <c r="AI307" s="311"/>
      <c r="AJ307" s="330"/>
      <c r="AK307" s="330"/>
      <c r="AL307" s="311"/>
      <c r="AM307" s="311"/>
      <c r="AN307" s="330"/>
      <c r="AO307" s="330"/>
      <c r="AP307" s="311"/>
      <c r="AQ307" s="311"/>
      <c r="AR307" s="330"/>
      <c r="AS307" s="330"/>
      <c r="AT307" s="311"/>
      <c r="AU307" s="311"/>
      <c r="AV307" s="330"/>
      <c r="AW307" s="311"/>
      <c r="AX307" s="311"/>
      <c r="AY307" s="311"/>
      <c r="AZ307" s="311"/>
      <c r="BA307" s="311"/>
    </row>
    <row r="308" spans="1:53" s="322" customFormat="1" ht="15.75" customHeight="1" x14ac:dyDescent="0.2">
      <c r="A308" s="324"/>
      <c r="B308" s="325"/>
      <c r="C308" s="326"/>
      <c r="D308" s="327"/>
      <c r="E308" s="329"/>
      <c r="F308" s="326"/>
      <c r="G308" s="328"/>
      <c r="H308" s="328"/>
      <c r="I308" s="326"/>
      <c r="J308" s="326"/>
      <c r="K308" s="326"/>
      <c r="L308" s="311"/>
      <c r="M308" s="311"/>
      <c r="N308" s="311"/>
      <c r="O308" s="311"/>
      <c r="P308" s="311"/>
      <c r="Q308" s="311"/>
      <c r="R308" s="311"/>
      <c r="S308" s="311"/>
      <c r="T308" s="330"/>
      <c r="U308" s="331"/>
      <c r="V308" s="311"/>
      <c r="W308" s="311"/>
      <c r="X308" s="330"/>
      <c r="Y308" s="311"/>
      <c r="Z308" s="311"/>
      <c r="AA308" s="330"/>
      <c r="AB308" s="330"/>
      <c r="AC308" s="955"/>
      <c r="AD308" s="311"/>
      <c r="AE308" s="311"/>
      <c r="AF308" s="330"/>
      <c r="AG308" s="330"/>
      <c r="AH308" s="311"/>
      <c r="AI308" s="311"/>
      <c r="AJ308" s="330"/>
      <c r="AK308" s="330"/>
      <c r="AL308" s="311"/>
      <c r="AM308" s="311"/>
      <c r="AN308" s="330"/>
      <c r="AO308" s="330"/>
      <c r="AP308" s="311"/>
      <c r="AQ308" s="311"/>
      <c r="AR308" s="330"/>
      <c r="AS308" s="330"/>
      <c r="AT308" s="311"/>
      <c r="AU308" s="311"/>
      <c r="AV308" s="330"/>
      <c r="AW308" s="311"/>
      <c r="AX308" s="311"/>
      <c r="AY308" s="311"/>
      <c r="AZ308" s="311"/>
      <c r="BA308" s="311"/>
    </row>
    <row r="309" spans="1:53" s="322" customFormat="1" ht="15.75" customHeight="1" x14ac:dyDescent="0.2">
      <c r="A309" s="324"/>
      <c r="B309" s="325"/>
      <c r="C309" s="326"/>
      <c r="D309" s="327"/>
      <c r="E309" s="329"/>
      <c r="F309" s="326"/>
      <c r="G309" s="328"/>
      <c r="H309" s="328"/>
      <c r="I309" s="326"/>
      <c r="J309" s="326"/>
      <c r="K309" s="326"/>
      <c r="L309" s="311"/>
      <c r="M309" s="311"/>
      <c r="N309" s="311"/>
      <c r="O309" s="311"/>
      <c r="P309" s="311"/>
      <c r="Q309" s="311"/>
      <c r="R309" s="311"/>
      <c r="S309" s="311"/>
      <c r="T309" s="330"/>
      <c r="U309" s="331"/>
      <c r="V309" s="311"/>
      <c r="W309" s="311"/>
      <c r="X309" s="330"/>
      <c r="Y309" s="311"/>
      <c r="Z309" s="311"/>
      <c r="AA309" s="330"/>
      <c r="AB309" s="330"/>
      <c r="AC309" s="955"/>
      <c r="AD309" s="311"/>
      <c r="AE309" s="311"/>
      <c r="AF309" s="330"/>
      <c r="AG309" s="330"/>
      <c r="AH309" s="311"/>
      <c r="AI309" s="311"/>
      <c r="AJ309" s="330"/>
      <c r="AK309" s="330"/>
      <c r="AL309" s="311"/>
      <c r="AM309" s="311"/>
      <c r="AN309" s="330"/>
      <c r="AO309" s="330"/>
      <c r="AP309" s="311"/>
      <c r="AQ309" s="311"/>
      <c r="AR309" s="330"/>
      <c r="AS309" s="330"/>
      <c r="AT309" s="311"/>
      <c r="AU309" s="311"/>
      <c r="AV309" s="330"/>
      <c r="AW309" s="311"/>
      <c r="AX309" s="311"/>
      <c r="AY309" s="311"/>
      <c r="AZ309" s="311"/>
      <c r="BA309" s="311"/>
    </row>
    <row r="310" spans="1:53" s="322" customFormat="1" ht="15.75" customHeight="1" x14ac:dyDescent="0.2">
      <c r="A310" s="324"/>
      <c r="B310" s="325"/>
      <c r="C310" s="326"/>
      <c r="D310" s="327"/>
      <c r="E310" s="329"/>
      <c r="F310" s="326"/>
      <c r="G310" s="328"/>
      <c r="H310" s="328"/>
      <c r="I310" s="326"/>
      <c r="J310" s="326"/>
      <c r="K310" s="326"/>
      <c r="L310" s="311"/>
      <c r="M310" s="311"/>
      <c r="N310" s="311"/>
      <c r="O310" s="311"/>
      <c r="P310" s="311"/>
      <c r="Q310" s="311"/>
      <c r="R310" s="311"/>
      <c r="S310" s="311"/>
      <c r="T310" s="330"/>
      <c r="U310" s="331"/>
      <c r="V310" s="311"/>
      <c r="W310" s="311"/>
      <c r="X310" s="330"/>
      <c r="Y310" s="311"/>
      <c r="Z310" s="311"/>
      <c r="AA310" s="330"/>
      <c r="AB310" s="330"/>
      <c r="AC310" s="955"/>
      <c r="AD310" s="311"/>
      <c r="AE310" s="311"/>
      <c r="AF310" s="330"/>
      <c r="AG310" s="330"/>
      <c r="AH310" s="311"/>
      <c r="AI310" s="311"/>
      <c r="AJ310" s="330"/>
      <c r="AK310" s="330"/>
      <c r="AL310" s="311"/>
      <c r="AM310" s="311"/>
      <c r="AN310" s="330"/>
      <c r="AO310" s="330"/>
      <c r="AP310" s="311"/>
      <c r="AQ310" s="311"/>
      <c r="AR310" s="330"/>
      <c r="AS310" s="330"/>
      <c r="AT310" s="311"/>
      <c r="AU310" s="311"/>
      <c r="AV310" s="330"/>
      <c r="AW310" s="311"/>
      <c r="AX310" s="311"/>
      <c r="AY310" s="311"/>
      <c r="AZ310" s="311"/>
      <c r="BA310" s="311"/>
    </row>
    <row r="311" spans="1:53" s="322" customFormat="1" ht="15.75" customHeight="1" x14ac:dyDescent="0.2">
      <c r="A311" s="324"/>
      <c r="B311" s="325"/>
      <c r="C311" s="326"/>
      <c r="D311" s="327"/>
      <c r="E311" s="329"/>
      <c r="F311" s="326"/>
      <c r="G311" s="328"/>
      <c r="H311" s="328"/>
      <c r="I311" s="326"/>
      <c r="J311" s="326"/>
      <c r="K311" s="326"/>
      <c r="L311" s="311"/>
      <c r="M311" s="311"/>
      <c r="N311" s="311"/>
      <c r="O311" s="311"/>
      <c r="P311" s="311"/>
      <c r="Q311" s="311"/>
      <c r="R311" s="311"/>
      <c r="S311" s="311"/>
      <c r="T311" s="330"/>
      <c r="U311" s="331"/>
      <c r="V311" s="311"/>
      <c r="W311" s="311"/>
      <c r="X311" s="330"/>
      <c r="Y311" s="311"/>
      <c r="Z311" s="311"/>
      <c r="AA311" s="330"/>
      <c r="AB311" s="330"/>
      <c r="AC311" s="955"/>
      <c r="AD311" s="311"/>
      <c r="AE311" s="311"/>
      <c r="AF311" s="330"/>
      <c r="AG311" s="330"/>
      <c r="AH311" s="311"/>
      <c r="AI311" s="311"/>
      <c r="AJ311" s="330"/>
      <c r="AK311" s="330"/>
      <c r="AL311" s="311"/>
      <c r="AM311" s="311"/>
      <c r="AN311" s="330"/>
      <c r="AO311" s="330"/>
      <c r="AP311" s="311"/>
      <c r="AQ311" s="311"/>
      <c r="AR311" s="330"/>
      <c r="AS311" s="330"/>
      <c r="AT311" s="311"/>
      <c r="AU311" s="311"/>
      <c r="AV311" s="330"/>
      <c r="AW311" s="311"/>
      <c r="AX311" s="311"/>
      <c r="AY311" s="311"/>
      <c r="AZ311" s="311"/>
      <c r="BA311" s="311"/>
    </row>
    <row r="312" spans="1:53" s="322" customFormat="1" ht="15.75" customHeight="1" x14ac:dyDescent="0.2">
      <c r="A312" s="324"/>
      <c r="B312" s="325"/>
      <c r="C312" s="326"/>
      <c r="D312" s="327"/>
      <c r="E312" s="329"/>
      <c r="F312" s="326"/>
      <c r="G312" s="328"/>
      <c r="H312" s="328"/>
      <c r="I312" s="326"/>
      <c r="J312" s="326"/>
      <c r="K312" s="326"/>
      <c r="L312" s="311"/>
      <c r="M312" s="311"/>
      <c r="N312" s="311"/>
      <c r="O312" s="311"/>
      <c r="P312" s="311"/>
      <c r="Q312" s="311"/>
      <c r="R312" s="311"/>
      <c r="S312" s="311"/>
      <c r="T312" s="330"/>
      <c r="U312" s="331"/>
      <c r="V312" s="311"/>
      <c r="W312" s="311"/>
      <c r="X312" s="330"/>
      <c r="Y312" s="311"/>
      <c r="Z312" s="311"/>
      <c r="AA312" s="330"/>
      <c r="AB312" s="330"/>
      <c r="AC312" s="955"/>
      <c r="AD312" s="311"/>
      <c r="AE312" s="311"/>
      <c r="AF312" s="330"/>
      <c r="AG312" s="330"/>
      <c r="AH312" s="311"/>
      <c r="AI312" s="311"/>
      <c r="AJ312" s="330"/>
      <c r="AK312" s="330"/>
      <c r="AL312" s="311"/>
      <c r="AM312" s="311"/>
      <c r="AN312" s="330"/>
      <c r="AO312" s="330"/>
      <c r="AP312" s="311"/>
      <c r="AQ312" s="311"/>
      <c r="AR312" s="330"/>
      <c r="AS312" s="330"/>
      <c r="AT312" s="311"/>
      <c r="AU312" s="311"/>
      <c r="AV312" s="330"/>
      <c r="AW312" s="311"/>
      <c r="AX312" s="311"/>
      <c r="AY312" s="311"/>
      <c r="AZ312" s="311"/>
      <c r="BA312" s="311"/>
    </row>
    <row r="313" spans="1:53" s="322" customFormat="1" ht="15.75" customHeight="1" x14ac:dyDescent="0.2">
      <c r="A313" s="324"/>
      <c r="B313" s="325"/>
      <c r="C313" s="326"/>
      <c r="D313" s="327"/>
      <c r="E313" s="329"/>
      <c r="F313" s="326"/>
      <c r="G313" s="328"/>
      <c r="H313" s="328"/>
      <c r="I313" s="326"/>
      <c r="J313" s="326"/>
      <c r="K313" s="326"/>
      <c r="L313" s="311"/>
      <c r="M313" s="311"/>
      <c r="N313" s="311"/>
      <c r="O313" s="311"/>
      <c r="P313" s="311"/>
      <c r="Q313" s="311"/>
      <c r="R313" s="311"/>
      <c r="S313" s="311"/>
      <c r="T313" s="330"/>
      <c r="U313" s="331"/>
      <c r="V313" s="311"/>
      <c r="W313" s="311"/>
      <c r="X313" s="330"/>
      <c r="Y313" s="311"/>
      <c r="Z313" s="311"/>
      <c r="AA313" s="330"/>
      <c r="AB313" s="330"/>
      <c r="AC313" s="955"/>
      <c r="AD313" s="311"/>
      <c r="AE313" s="311"/>
      <c r="AF313" s="330"/>
      <c r="AG313" s="330"/>
      <c r="AH313" s="311"/>
      <c r="AI313" s="311"/>
      <c r="AJ313" s="330"/>
      <c r="AK313" s="330"/>
      <c r="AL313" s="311"/>
      <c r="AM313" s="311"/>
      <c r="AN313" s="330"/>
      <c r="AO313" s="330"/>
      <c r="AP313" s="311"/>
      <c r="AQ313" s="311"/>
      <c r="AR313" s="330"/>
      <c r="AS313" s="330"/>
      <c r="AT313" s="311"/>
      <c r="AU313" s="311"/>
      <c r="AV313" s="330"/>
      <c r="AW313" s="311"/>
      <c r="AX313" s="311"/>
      <c r="AY313" s="311"/>
      <c r="AZ313" s="311"/>
      <c r="BA313" s="311"/>
    </row>
    <row r="314" spans="1:53" s="322" customFormat="1" ht="15.75" customHeight="1" x14ac:dyDescent="0.2">
      <c r="A314" s="324"/>
      <c r="B314" s="325"/>
      <c r="C314" s="326"/>
      <c r="D314" s="327"/>
      <c r="E314" s="329"/>
      <c r="F314" s="326"/>
      <c r="G314" s="328"/>
      <c r="H314" s="328"/>
      <c r="I314" s="326"/>
      <c r="J314" s="326"/>
      <c r="K314" s="326"/>
      <c r="L314" s="311"/>
      <c r="M314" s="311"/>
      <c r="N314" s="311"/>
      <c r="O314" s="311"/>
      <c r="P314" s="311"/>
      <c r="Q314" s="311"/>
      <c r="R314" s="311"/>
      <c r="S314" s="311"/>
      <c r="T314" s="330"/>
      <c r="U314" s="331"/>
      <c r="V314" s="311"/>
      <c r="W314" s="311"/>
      <c r="X314" s="330"/>
      <c r="Y314" s="311"/>
      <c r="Z314" s="311"/>
      <c r="AA314" s="330"/>
      <c r="AB314" s="330"/>
      <c r="AC314" s="955"/>
      <c r="AD314" s="311"/>
      <c r="AE314" s="311"/>
      <c r="AF314" s="330"/>
      <c r="AG314" s="330"/>
      <c r="AH314" s="311"/>
      <c r="AI314" s="311"/>
      <c r="AJ314" s="330"/>
      <c r="AK314" s="330"/>
      <c r="AL314" s="311"/>
      <c r="AM314" s="311"/>
      <c r="AN314" s="330"/>
      <c r="AO314" s="330"/>
      <c r="AP314" s="311"/>
      <c r="AQ314" s="311"/>
      <c r="AR314" s="330"/>
      <c r="AS314" s="330"/>
      <c r="AT314" s="311"/>
      <c r="AU314" s="311"/>
      <c r="AV314" s="330"/>
      <c r="AW314" s="311"/>
      <c r="AX314" s="311"/>
      <c r="AY314" s="311"/>
      <c r="AZ314" s="311"/>
      <c r="BA314" s="311"/>
    </row>
    <row r="315" spans="1:53" s="322" customFormat="1" ht="15.75" customHeight="1" x14ac:dyDescent="0.2">
      <c r="A315" s="324"/>
      <c r="B315" s="325"/>
      <c r="C315" s="326"/>
      <c r="D315" s="327"/>
      <c r="E315" s="329"/>
      <c r="F315" s="326"/>
      <c r="G315" s="328"/>
      <c r="H315" s="328"/>
      <c r="I315" s="326"/>
      <c r="J315" s="326"/>
      <c r="K315" s="326"/>
      <c r="L315" s="311"/>
      <c r="M315" s="311"/>
      <c r="N315" s="311"/>
      <c r="O315" s="311"/>
      <c r="P315" s="311"/>
      <c r="Q315" s="311"/>
      <c r="R315" s="311"/>
      <c r="S315" s="311"/>
      <c r="T315" s="330"/>
      <c r="U315" s="331"/>
      <c r="V315" s="311"/>
      <c r="W315" s="311"/>
      <c r="X315" s="330"/>
      <c r="Y315" s="311"/>
      <c r="Z315" s="311"/>
      <c r="AA315" s="330"/>
      <c r="AB315" s="330"/>
      <c r="AC315" s="955"/>
      <c r="AD315" s="311"/>
      <c r="AE315" s="311"/>
      <c r="AF315" s="330"/>
      <c r="AG315" s="330"/>
      <c r="AH315" s="311"/>
      <c r="AI315" s="311"/>
      <c r="AJ315" s="330"/>
      <c r="AK315" s="330"/>
      <c r="AL315" s="311"/>
      <c r="AM315" s="311"/>
      <c r="AN315" s="330"/>
      <c r="AO315" s="330"/>
      <c r="AP315" s="311"/>
      <c r="AQ315" s="311"/>
      <c r="AR315" s="330"/>
      <c r="AS315" s="330"/>
      <c r="AT315" s="311"/>
      <c r="AU315" s="311"/>
      <c r="AV315" s="330"/>
      <c r="AW315" s="311"/>
      <c r="AX315" s="311"/>
      <c r="AY315" s="311"/>
      <c r="AZ315" s="311"/>
      <c r="BA315" s="311"/>
    </row>
    <row r="316" spans="1:53" s="322" customFormat="1" ht="15.75" customHeight="1" x14ac:dyDescent="0.2">
      <c r="A316" s="324"/>
      <c r="B316" s="325"/>
      <c r="C316" s="326"/>
      <c r="D316" s="327"/>
      <c r="E316" s="329"/>
      <c r="F316" s="326"/>
      <c r="G316" s="328"/>
      <c r="H316" s="328"/>
      <c r="I316" s="326"/>
      <c r="J316" s="326"/>
      <c r="K316" s="326"/>
      <c r="L316" s="311"/>
      <c r="M316" s="311"/>
      <c r="N316" s="311"/>
      <c r="O316" s="311"/>
      <c r="P316" s="311"/>
      <c r="Q316" s="311"/>
      <c r="R316" s="311"/>
      <c r="S316" s="311"/>
      <c r="T316" s="330"/>
      <c r="U316" s="331"/>
      <c r="V316" s="311"/>
      <c r="W316" s="311"/>
      <c r="X316" s="330"/>
      <c r="Y316" s="311"/>
      <c r="Z316" s="311"/>
      <c r="AA316" s="330"/>
      <c r="AB316" s="330"/>
      <c r="AC316" s="955"/>
      <c r="AD316" s="311"/>
      <c r="AE316" s="311"/>
      <c r="AF316" s="330"/>
      <c r="AG316" s="330"/>
      <c r="AH316" s="311"/>
      <c r="AI316" s="311"/>
      <c r="AJ316" s="330"/>
      <c r="AK316" s="330"/>
      <c r="AL316" s="311"/>
      <c r="AM316" s="311"/>
      <c r="AN316" s="330"/>
      <c r="AO316" s="330"/>
      <c r="AP316" s="311"/>
      <c r="AQ316" s="311"/>
      <c r="AR316" s="330"/>
      <c r="AS316" s="330"/>
      <c r="AT316" s="311"/>
      <c r="AU316" s="311"/>
      <c r="AV316" s="330"/>
      <c r="AW316" s="311"/>
      <c r="AX316" s="311"/>
      <c r="AY316" s="311"/>
      <c r="AZ316" s="311"/>
      <c r="BA316" s="311"/>
    </row>
    <row r="317" spans="1:53" s="322" customFormat="1" ht="15.75" customHeight="1" x14ac:dyDescent="0.2">
      <c r="A317" s="324"/>
      <c r="B317" s="325"/>
      <c r="C317" s="326"/>
      <c r="D317" s="327"/>
      <c r="E317" s="329"/>
      <c r="F317" s="326"/>
      <c r="G317" s="328"/>
      <c r="H317" s="328"/>
      <c r="I317" s="326"/>
      <c r="J317" s="326"/>
      <c r="K317" s="326"/>
      <c r="L317" s="311"/>
      <c r="M317" s="311"/>
      <c r="N317" s="311"/>
      <c r="O317" s="311"/>
      <c r="P317" s="311"/>
      <c r="Q317" s="311"/>
      <c r="R317" s="311"/>
      <c r="S317" s="311"/>
      <c r="T317" s="330"/>
      <c r="U317" s="331"/>
      <c r="V317" s="311"/>
      <c r="W317" s="311"/>
      <c r="X317" s="330"/>
      <c r="Y317" s="311"/>
      <c r="Z317" s="311"/>
      <c r="AA317" s="330"/>
      <c r="AB317" s="330"/>
      <c r="AC317" s="955"/>
      <c r="AD317" s="311"/>
      <c r="AE317" s="311"/>
      <c r="AF317" s="330"/>
      <c r="AG317" s="330"/>
      <c r="AH317" s="311"/>
      <c r="AI317" s="311"/>
      <c r="AJ317" s="330"/>
      <c r="AK317" s="330"/>
      <c r="AL317" s="311"/>
      <c r="AM317" s="311"/>
      <c r="AN317" s="330"/>
      <c r="AO317" s="330"/>
      <c r="AP317" s="311"/>
      <c r="AQ317" s="311"/>
      <c r="AR317" s="330"/>
      <c r="AS317" s="330"/>
      <c r="AT317" s="311"/>
      <c r="AU317" s="311"/>
      <c r="AV317" s="330"/>
      <c r="AW317" s="311"/>
      <c r="AX317" s="311"/>
      <c r="AY317" s="311"/>
      <c r="AZ317" s="311"/>
      <c r="BA317" s="311"/>
    </row>
    <row r="318" spans="1:53" s="322" customFormat="1" ht="15.75" customHeight="1" x14ac:dyDescent="0.2">
      <c r="A318" s="324"/>
      <c r="B318" s="325"/>
      <c r="C318" s="326"/>
      <c r="D318" s="327"/>
      <c r="E318" s="329"/>
      <c r="F318" s="326"/>
      <c r="G318" s="328"/>
      <c r="H318" s="328"/>
      <c r="I318" s="326"/>
      <c r="J318" s="326"/>
      <c r="K318" s="326"/>
      <c r="L318" s="311"/>
      <c r="M318" s="311"/>
      <c r="N318" s="311"/>
      <c r="O318" s="311"/>
      <c r="P318" s="311"/>
      <c r="Q318" s="311"/>
      <c r="R318" s="311"/>
      <c r="S318" s="311"/>
      <c r="T318" s="330"/>
      <c r="U318" s="331"/>
      <c r="V318" s="311"/>
      <c r="W318" s="311"/>
      <c r="X318" s="330"/>
      <c r="Y318" s="311"/>
      <c r="Z318" s="311"/>
      <c r="AA318" s="330"/>
      <c r="AB318" s="330"/>
      <c r="AC318" s="955"/>
      <c r="AD318" s="311"/>
      <c r="AE318" s="311"/>
      <c r="AF318" s="330"/>
      <c r="AG318" s="330"/>
      <c r="AH318" s="311"/>
      <c r="AI318" s="311"/>
      <c r="AJ318" s="330"/>
      <c r="AK318" s="330"/>
      <c r="AL318" s="311"/>
      <c r="AM318" s="311"/>
      <c r="AN318" s="330"/>
      <c r="AO318" s="330"/>
      <c r="AP318" s="311"/>
      <c r="AQ318" s="311"/>
      <c r="AR318" s="330"/>
      <c r="AS318" s="330"/>
      <c r="AT318" s="311"/>
      <c r="AU318" s="311"/>
      <c r="AV318" s="330"/>
      <c r="AW318" s="311"/>
      <c r="AX318" s="311"/>
      <c r="AY318" s="311"/>
      <c r="AZ318" s="311"/>
      <c r="BA318" s="311"/>
    </row>
    <row r="319" spans="1:53" s="322" customFormat="1" ht="15.75" customHeight="1" x14ac:dyDescent="0.2">
      <c r="A319" s="324"/>
      <c r="B319" s="325"/>
      <c r="C319" s="326"/>
      <c r="D319" s="327"/>
      <c r="E319" s="329"/>
      <c r="F319" s="326"/>
      <c r="G319" s="328"/>
      <c r="H319" s="328"/>
      <c r="I319" s="326"/>
      <c r="J319" s="326"/>
      <c r="K319" s="326"/>
      <c r="L319" s="311"/>
      <c r="M319" s="311"/>
      <c r="N319" s="311"/>
      <c r="O319" s="311"/>
      <c r="P319" s="311"/>
      <c r="Q319" s="311"/>
      <c r="R319" s="311"/>
      <c r="S319" s="311"/>
      <c r="T319" s="330"/>
      <c r="U319" s="331"/>
      <c r="V319" s="311"/>
      <c r="W319" s="311"/>
      <c r="X319" s="330"/>
      <c r="Y319" s="311"/>
      <c r="Z319" s="311"/>
      <c r="AA319" s="330"/>
      <c r="AB319" s="330"/>
      <c r="AC319" s="955"/>
      <c r="AD319" s="311"/>
      <c r="AE319" s="311"/>
      <c r="AF319" s="330"/>
      <c r="AG319" s="330"/>
      <c r="AH319" s="311"/>
      <c r="AI319" s="311"/>
      <c r="AJ319" s="330"/>
      <c r="AK319" s="330"/>
      <c r="AL319" s="311"/>
      <c r="AM319" s="311"/>
      <c r="AN319" s="330"/>
      <c r="AO319" s="330"/>
      <c r="AP319" s="311"/>
      <c r="AQ319" s="311"/>
      <c r="AR319" s="330"/>
      <c r="AS319" s="330"/>
      <c r="AT319" s="311"/>
      <c r="AU319" s="311"/>
      <c r="AV319" s="330"/>
      <c r="AW319" s="311"/>
      <c r="AX319" s="311"/>
      <c r="AY319" s="311"/>
      <c r="AZ319" s="311"/>
      <c r="BA319" s="311"/>
    </row>
    <row r="320" spans="1:53" s="322" customFormat="1" ht="15.75" customHeight="1" x14ac:dyDescent="0.2">
      <c r="A320" s="324"/>
      <c r="B320" s="325"/>
      <c r="C320" s="326"/>
      <c r="D320" s="327"/>
      <c r="E320" s="329"/>
      <c r="F320" s="326"/>
      <c r="G320" s="328"/>
      <c r="H320" s="328"/>
      <c r="I320" s="326"/>
      <c r="J320" s="326"/>
      <c r="K320" s="326"/>
      <c r="L320" s="311"/>
      <c r="M320" s="311"/>
      <c r="N320" s="311"/>
      <c r="O320" s="311"/>
      <c r="P320" s="311"/>
      <c r="Q320" s="311"/>
      <c r="R320" s="311"/>
      <c r="S320" s="311"/>
      <c r="T320" s="330"/>
      <c r="U320" s="331"/>
      <c r="V320" s="311"/>
      <c r="W320" s="311"/>
      <c r="X320" s="330"/>
      <c r="Y320" s="311"/>
      <c r="Z320" s="311"/>
      <c r="AA320" s="330"/>
      <c r="AB320" s="330"/>
      <c r="AC320" s="955"/>
      <c r="AD320" s="311"/>
      <c r="AE320" s="311"/>
      <c r="AF320" s="330"/>
      <c r="AG320" s="330"/>
      <c r="AH320" s="311"/>
      <c r="AI320" s="311"/>
      <c r="AJ320" s="330"/>
      <c r="AK320" s="330"/>
      <c r="AL320" s="311"/>
      <c r="AM320" s="311"/>
      <c r="AN320" s="330"/>
      <c r="AO320" s="330"/>
      <c r="AP320" s="311"/>
      <c r="AQ320" s="311"/>
      <c r="AR320" s="330"/>
      <c r="AS320" s="330"/>
      <c r="AT320" s="311"/>
      <c r="AU320" s="311"/>
      <c r="AV320" s="330"/>
      <c r="AW320" s="311"/>
      <c r="AX320" s="311"/>
      <c r="AY320" s="311"/>
      <c r="AZ320" s="311"/>
      <c r="BA320" s="311"/>
    </row>
    <row r="321" spans="1:53" s="322" customFormat="1" ht="15.75" customHeight="1" x14ac:dyDescent="0.2">
      <c r="A321" s="324"/>
      <c r="B321" s="325"/>
      <c r="C321" s="326"/>
      <c r="D321" s="327"/>
      <c r="E321" s="329"/>
      <c r="F321" s="326"/>
      <c r="G321" s="328"/>
      <c r="H321" s="328"/>
      <c r="I321" s="326"/>
      <c r="J321" s="326"/>
      <c r="K321" s="326"/>
      <c r="L321" s="311"/>
      <c r="M321" s="311"/>
      <c r="N321" s="311"/>
      <c r="O321" s="311"/>
      <c r="P321" s="311"/>
      <c r="Q321" s="311"/>
      <c r="R321" s="311"/>
      <c r="S321" s="311"/>
      <c r="T321" s="330"/>
      <c r="U321" s="331"/>
      <c r="V321" s="311"/>
      <c r="W321" s="311"/>
      <c r="X321" s="330"/>
      <c r="Y321" s="311"/>
      <c r="Z321" s="311"/>
      <c r="AA321" s="330"/>
      <c r="AB321" s="330"/>
      <c r="AC321" s="955"/>
      <c r="AD321" s="311"/>
      <c r="AE321" s="311"/>
      <c r="AF321" s="330"/>
      <c r="AG321" s="330"/>
      <c r="AH321" s="311"/>
      <c r="AI321" s="311"/>
      <c r="AJ321" s="330"/>
      <c r="AK321" s="330"/>
      <c r="AL321" s="311"/>
      <c r="AM321" s="311"/>
      <c r="AN321" s="330"/>
      <c r="AO321" s="330"/>
      <c r="AP321" s="311"/>
      <c r="AQ321" s="311"/>
      <c r="AR321" s="330"/>
      <c r="AS321" s="330"/>
      <c r="AT321" s="311"/>
      <c r="AU321" s="311"/>
      <c r="AV321" s="330"/>
      <c r="AW321" s="311"/>
      <c r="AX321" s="311"/>
      <c r="AY321" s="311"/>
      <c r="AZ321" s="311"/>
      <c r="BA321" s="311"/>
    </row>
    <row r="322" spans="1:53" s="322" customFormat="1" ht="15.75" customHeight="1" x14ac:dyDescent="0.2">
      <c r="A322" s="324"/>
      <c r="B322" s="325"/>
      <c r="C322" s="326"/>
      <c r="D322" s="327"/>
      <c r="E322" s="329"/>
      <c r="F322" s="326"/>
      <c r="G322" s="328"/>
      <c r="H322" s="328"/>
      <c r="I322" s="326"/>
      <c r="J322" s="326"/>
      <c r="K322" s="326"/>
      <c r="L322" s="311"/>
      <c r="M322" s="311"/>
      <c r="N322" s="311"/>
      <c r="O322" s="311"/>
      <c r="P322" s="311"/>
      <c r="Q322" s="311"/>
      <c r="R322" s="311"/>
      <c r="S322" s="311"/>
      <c r="T322" s="330"/>
      <c r="U322" s="331"/>
      <c r="V322" s="311"/>
      <c r="W322" s="311"/>
      <c r="X322" s="330"/>
      <c r="Y322" s="311"/>
      <c r="Z322" s="311"/>
      <c r="AA322" s="330"/>
      <c r="AB322" s="330"/>
      <c r="AC322" s="955"/>
      <c r="AD322" s="311"/>
      <c r="AE322" s="311"/>
      <c r="AF322" s="330"/>
      <c r="AG322" s="330"/>
      <c r="AH322" s="311"/>
      <c r="AI322" s="311"/>
      <c r="AJ322" s="330"/>
      <c r="AK322" s="330"/>
      <c r="AL322" s="311"/>
      <c r="AM322" s="311"/>
      <c r="AN322" s="330"/>
      <c r="AO322" s="330"/>
      <c r="AP322" s="311"/>
      <c r="AQ322" s="311"/>
      <c r="AR322" s="330"/>
      <c r="AS322" s="330"/>
      <c r="AT322" s="311"/>
      <c r="AU322" s="311"/>
      <c r="AV322" s="330"/>
      <c r="AW322" s="311"/>
      <c r="AX322" s="311"/>
      <c r="AY322" s="311"/>
      <c r="AZ322" s="311"/>
      <c r="BA322" s="311"/>
    </row>
    <row r="323" spans="1:53" s="322" customFormat="1" ht="15.75" customHeight="1" x14ac:dyDescent="0.2">
      <c r="A323" s="324"/>
      <c r="B323" s="325"/>
      <c r="C323" s="326"/>
      <c r="D323" s="327"/>
      <c r="E323" s="329"/>
      <c r="F323" s="326"/>
      <c r="G323" s="328"/>
      <c r="H323" s="328"/>
      <c r="I323" s="326"/>
      <c r="J323" s="326"/>
      <c r="K323" s="326"/>
      <c r="L323" s="311"/>
      <c r="M323" s="311"/>
      <c r="N323" s="311"/>
      <c r="O323" s="311"/>
      <c r="P323" s="311"/>
      <c r="Q323" s="311"/>
      <c r="R323" s="311"/>
      <c r="S323" s="311"/>
      <c r="T323" s="330"/>
      <c r="U323" s="331"/>
      <c r="V323" s="311"/>
      <c r="W323" s="311"/>
      <c r="X323" s="330"/>
      <c r="Y323" s="311"/>
      <c r="Z323" s="311"/>
      <c r="AA323" s="330"/>
      <c r="AB323" s="330"/>
      <c r="AC323" s="955"/>
      <c r="AD323" s="311"/>
      <c r="AE323" s="311"/>
      <c r="AF323" s="330"/>
      <c r="AG323" s="330"/>
      <c r="AH323" s="311"/>
      <c r="AI323" s="311"/>
      <c r="AJ323" s="330"/>
      <c r="AK323" s="330"/>
      <c r="AL323" s="311"/>
      <c r="AM323" s="311"/>
      <c r="AN323" s="330"/>
      <c r="AO323" s="330"/>
      <c r="AP323" s="311"/>
      <c r="AQ323" s="311"/>
      <c r="AR323" s="330"/>
      <c r="AS323" s="330"/>
      <c r="AT323" s="311"/>
      <c r="AU323" s="311"/>
      <c r="AV323" s="330"/>
      <c r="AW323" s="311"/>
      <c r="AX323" s="311"/>
      <c r="AY323" s="311"/>
      <c r="AZ323" s="311"/>
      <c r="BA323" s="311"/>
    </row>
    <row r="324" spans="1:53" s="322" customFormat="1" ht="15.75" customHeight="1" x14ac:dyDescent="0.2">
      <c r="A324" s="324"/>
      <c r="B324" s="325"/>
      <c r="C324" s="326"/>
      <c r="D324" s="327"/>
      <c r="E324" s="329"/>
      <c r="F324" s="326"/>
      <c r="G324" s="328"/>
      <c r="H324" s="328"/>
      <c r="I324" s="326"/>
      <c r="J324" s="326"/>
      <c r="K324" s="326"/>
      <c r="L324" s="311"/>
      <c r="M324" s="311"/>
      <c r="N324" s="311"/>
      <c r="O324" s="311"/>
      <c r="P324" s="311"/>
      <c r="Q324" s="311"/>
      <c r="R324" s="311"/>
      <c r="S324" s="311"/>
      <c r="T324" s="330"/>
      <c r="U324" s="331"/>
      <c r="V324" s="311"/>
      <c r="W324" s="311"/>
      <c r="X324" s="330"/>
      <c r="Y324" s="311"/>
      <c r="Z324" s="311"/>
      <c r="AA324" s="330"/>
      <c r="AB324" s="330"/>
      <c r="AC324" s="955"/>
      <c r="AD324" s="311"/>
      <c r="AE324" s="311"/>
      <c r="AF324" s="330"/>
      <c r="AG324" s="330"/>
      <c r="AH324" s="311"/>
      <c r="AI324" s="311"/>
      <c r="AJ324" s="330"/>
      <c r="AK324" s="330"/>
      <c r="AL324" s="311"/>
      <c r="AM324" s="311"/>
      <c r="AN324" s="330"/>
      <c r="AO324" s="330"/>
      <c r="AP324" s="311"/>
      <c r="AQ324" s="311"/>
      <c r="AR324" s="330"/>
      <c r="AS324" s="330"/>
      <c r="AT324" s="311"/>
      <c r="AU324" s="311"/>
      <c r="AV324" s="330"/>
      <c r="AW324" s="311"/>
      <c r="AX324" s="311"/>
      <c r="AY324" s="311"/>
      <c r="AZ324" s="311"/>
      <c r="BA324" s="311"/>
    </row>
    <row r="325" spans="1:53" s="322" customFormat="1" ht="15.75" customHeight="1" x14ac:dyDescent="0.2">
      <c r="A325" s="324"/>
      <c r="B325" s="325"/>
      <c r="C325" s="326"/>
      <c r="D325" s="327"/>
      <c r="E325" s="329"/>
      <c r="F325" s="326"/>
      <c r="G325" s="328"/>
      <c r="H325" s="328"/>
      <c r="I325" s="326"/>
      <c r="J325" s="326"/>
      <c r="K325" s="326"/>
      <c r="L325" s="311"/>
      <c r="M325" s="311"/>
      <c r="N325" s="311"/>
      <c r="O325" s="311"/>
      <c r="P325" s="311"/>
      <c r="Q325" s="311"/>
      <c r="R325" s="311"/>
      <c r="S325" s="311"/>
      <c r="T325" s="330"/>
      <c r="U325" s="331"/>
      <c r="V325" s="311"/>
      <c r="W325" s="311"/>
      <c r="X325" s="330"/>
      <c r="Y325" s="311"/>
      <c r="Z325" s="311"/>
      <c r="AA325" s="330"/>
      <c r="AB325" s="330"/>
      <c r="AC325" s="955"/>
      <c r="AD325" s="311"/>
      <c r="AE325" s="311"/>
      <c r="AF325" s="330"/>
      <c r="AG325" s="330"/>
      <c r="AH325" s="311"/>
      <c r="AI325" s="311"/>
      <c r="AJ325" s="330"/>
      <c r="AK325" s="330"/>
      <c r="AL325" s="311"/>
      <c r="AM325" s="311"/>
      <c r="AN325" s="330"/>
      <c r="AO325" s="330"/>
      <c r="AP325" s="311"/>
      <c r="AQ325" s="311"/>
      <c r="AR325" s="330"/>
      <c r="AS325" s="330"/>
      <c r="AT325" s="311"/>
      <c r="AU325" s="311"/>
      <c r="AV325" s="330"/>
      <c r="AW325" s="311"/>
      <c r="AX325" s="311"/>
      <c r="AY325" s="311"/>
      <c r="AZ325" s="311"/>
      <c r="BA325" s="311"/>
    </row>
    <row r="326" spans="1:53" s="322" customFormat="1" ht="15.75" customHeight="1" x14ac:dyDescent="0.2">
      <c r="A326" s="324"/>
      <c r="B326" s="325"/>
      <c r="C326" s="326"/>
      <c r="D326" s="327"/>
      <c r="E326" s="329"/>
      <c r="F326" s="326"/>
      <c r="G326" s="328"/>
      <c r="H326" s="328"/>
      <c r="I326" s="326"/>
      <c r="J326" s="326"/>
      <c r="K326" s="326"/>
      <c r="L326" s="311"/>
      <c r="M326" s="311"/>
      <c r="N326" s="311"/>
      <c r="O326" s="311"/>
      <c r="P326" s="311"/>
      <c r="Q326" s="311"/>
      <c r="R326" s="311"/>
      <c r="S326" s="311"/>
      <c r="T326" s="330"/>
      <c r="U326" s="331"/>
      <c r="V326" s="311"/>
      <c r="W326" s="311"/>
      <c r="X326" s="330"/>
      <c r="Y326" s="311"/>
      <c r="Z326" s="311"/>
      <c r="AA326" s="330"/>
      <c r="AB326" s="330"/>
      <c r="AC326" s="955"/>
      <c r="AD326" s="311"/>
      <c r="AE326" s="311"/>
      <c r="AF326" s="330"/>
      <c r="AG326" s="330"/>
      <c r="AH326" s="311"/>
      <c r="AI326" s="311"/>
      <c r="AJ326" s="330"/>
      <c r="AK326" s="330"/>
      <c r="AL326" s="311"/>
      <c r="AM326" s="311"/>
      <c r="AN326" s="330"/>
      <c r="AO326" s="330"/>
      <c r="AP326" s="311"/>
      <c r="AQ326" s="311"/>
      <c r="AR326" s="330"/>
      <c r="AS326" s="330"/>
      <c r="AT326" s="311"/>
      <c r="AU326" s="311"/>
      <c r="AV326" s="330"/>
      <c r="AW326" s="311"/>
      <c r="AX326" s="311"/>
      <c r="AY326" s="311"/>
      <c r="AZ326" s="311"/>
      <c r="BA326" s="311"/>
    </row>
    <row r="327" spans="1:53" s="322" customFormat="1" ht="15.75" customHeight="1" x14ac:dyDescent="0.2">
      <c r="A327" s="324"/>
      <c r="B327" s="325"/>
      <c r="C327" s="326"/>
      <c r="D327" s="327"/>
      <c r="E327" s="329"/>
      <c r="F327" s="326"/>
      <c r="G327" s="328"/>
      <c r="H327" s="328"/>
      <c r="I327" s="326"/>
      <c r="J327" s="326"/>
      <c r="K327" s="326"/>
      <c r="L327" s="311"/>
      <c r="M327" s="311"/>
      <c r="N327" s="311"/>
      <c r="O327" s="311"/>
      <c r="P327" s="311"/>
      <c r="Q327" s="311"/>
      <c r="R327" s="311"/>
      <c r="S327" s="311"/>
      <c r="T327" s="330"/>
      <c r="U327" s="331"/>
      <c r="V327" s="311"/>
      <c r="W327" s="311"/>
      <c r="X327" s="330"/>
      <c r="Y327" s="311"/>
      <c r="Z327" s="311"/>
      <c r="AA327" s="330"/>
      <c r="AB327" s="330"/>
      <c r="AC327" s="955"/>
      <c r="AD327" s="311"/>
      <c r="AE327" s="311"/>
      <c r="AF327" s="330"/>
      <c r="AG327" s="330"/>
      <c r="AH327" s="311"/>
      <c r="AI327" s="311"/>
      <c r="AJ327" s="330"/>
      <c r="AK327" s="330"/>
      <c r="AL327" s="311"/>
      <c r="AM327" s="311"/>
      <c r="AN327" s="330"/>
      <c r="AO327" s="330"/>
      <c r="AP327" s="311"/>
      <c r="AQ327" s="311"/>
      <c r="AR327" s="330"/>
      <c r="AS327" s="330"/>
      <c r="AT327" s="311"/>
      <c r="AU327" s="311"/>
      <c r="AV327" s="330"/>
      <c r="AW327" s="311"/>
      <c r="AX327" s="311"/>
      <c r="AY327" s="311"/>
      <c r="AZ327" s="311"/>
      <c r="BA327" s="311"/>
    </row>
    <row r="328" spans="1:53" s="322" customFormat="1" ht="15.75" customHeight="1" x14ac:dyDescent="0.2">
      <c r="A328" s="324"/>
      <c r="B328" s="325"/>
      <c r="C328" s="326"/>
      <c r="D328" s="327"/>
      <c r="E328" s="329"/>
      <c r="F328" s="326"/>
      <c r="G328" s="328"/>
      <c r="H328" s="328"/>
      <c r="I328" s="326"/>
      <c r="J328" s="326"/>
      <c r="K328" s="326"/>
      <c r="L328" s="311"/>
      <c r="M328" s="311"/>
      <c r="N328" s="311"/>
      <c r="O328" s="311"/>
      <c r="P328" s="311"/>
      <c r="Q328" s="311"/>
      <c r="R328" s="311"/>
      <c r="S328" s="311"/>
      <c r="T328" s="330"/>
      <c r="U328" s="331"/>
      <c r="V328" s="311"/>
      <c r="W328" s="311"/>
      <c r="X328" s="330"/>
      <c r="Y328" s="311"/>
      <c r="Z328" s="311"/>
      <c r="AA328" s="330"/>
      <c r="AB328" s="330"/>
      <c r="AC328" s="955"/>
      <c r="AD328" s="311"/>
      <c r="AE328" s="311"/>
      <c r="AF328" s="330"/>
      <c r="AG328" s="330"/>
      <c r="AH328" s="311"/>
      <c r="AI328" s="311"/>
      <c r="AJ328" s="330"/>
      <c r="AK328" s="330"/>
      <c r="AL328" s="311"/>
      <c r="AM328" s="311"/>
      <c r="AN328" s="330"/>
      <c r="AO328" s="330"/>
      <c r="AP328" s="311"/>
      <c r="AQ328" s="311"/>
      <c r="AR328" s="330"/>
      <c r="AS328" s="330"/>
      <c r="AT328" s="311"/>
      <c r="AU328" s="311"/>
      <c r="AV328" s="330"/>
      <c r="AW328" s="311"/>
      <c r="AX328" s="311"/>
      <c r="AY328" s="311"/>
      <c r="AZ328" s="311"/>
      <c r="BA328" s="311"/>
    </row>
    <row r="329" spans="1:53" s="322" customFormat="1" ht="15.75" customHeight="1" x14ac:dyDescent="0.2">
      <c r="A329" s="324"/>
      <c r="B329" s="325"/>
      <c r="C329" s="326"/>
      <c r="D329" s="327"/>
      <c r="E329" s="329"/>
      <c r="F329" s="326"/>
      <c r="G329" s="328"/>
      <c r="H329" s="328"/>
      <c r="I329" s="326"/>
      <c r="J329" s="326"/>
      <c r="K329" s="326"/>
      <c r="L329" s="311"/>
      <c r="M329" s="311"/>
      <c r="N329" s="311"/>
      <c r="O329" s="311"/>
      <c r="P329" s="311"/>
      <c r="Q329" s="311"/>
      <c r="R329" s="311"/>
      <c r="S329" s="311"/>
      <c r="T329" s="330"/>
      <c r="U329" s="331"/>
      <c r="V329" s="311"/>
      <c r="W329" s="311"/>
      <c r="X329" s="330"/>
      <c r="Y329" s="311"/>
      <c r="Z329" s="311"/>
      <c r="AA329" s="330"/>
      <c r="AB329" s="330"/>
      <c r="AC329" s="955"/>
      <c r="AD329" s="311"/>
      <c r="AE329" s="311"/>
      <c r="AF329" s="330"/>
      <c r="AG329" s="330"/>
      <c r="AH329" s="311"/>
      <c r="AI329" s="311"/>
      <c r="AJ329" s="330"/>
      <c r="AK329" s="330"/>
      <c r="AL329" s="311"/>
      <c r="AM329" s="311"/>
      <c r="AN329" s="330"/>
      <c r="AO329" s="330"/>
      <c r="AP329" s="311"/>
      <c r="AQ329" s="311"/>
      <c r="AR329" s="330"/>
      <c r="AS329" s="330"/>
      <c r="AT329" s="311"/>
      <c r="AU329" s="311"/>
      <c r="AV329" s="330"/>
      <c r="AW329" s="311"/>
      <c r="AX329" s="311"/>
      <c r="AY329" s="311"/>
      <c r="AZ329" s="311"/>
      <c r="BA329" s="311"/>
    </row>
    <row r="330" spans="1:53" s="322" customFormat="1" ht="15.75" customHeight="1" x14ac:dyDescent="0.2">
      <c r="A330" s="324"/>
      <c r="B330" s="325"/>
      <c r="C330" s="326"/>
      <c r="D330" s="327"/>
      <c r="E330" s="329"/>
      <c r="F330" s="326"/>
      <c r="G330" s="328"/>
      <c r="H330" s="328"/>
      <c r="I330" s="326"/>
      <c r="J330" s="326"/>
      <c r="K330" s="326"/>
      <c r="L330" s="311"/>
      <c r="M330" s="311"/>
      <c r="N330" s="311"/>
      <c r="O330" s="311"/>
      <c r="P330" s="311"/>
      <c r="Q330" s="311"/>
      <c r="R330" s="311"/>
      <c r="S330" s="311"/>
      <c r="T330" s="330"/>
      <c r="U330" s="331"/>
      <c r="V330" s="311"/>
      <c r="W330" s="311"/>
      <c r="X330" s="330"/>
      <c r="Y330" s="311"/>
      <c r="Z330" s="311"/>
      <c r="AA330" s="330"/>
      <c r="AB330" s="330"/>
      <c r="AC330" s="955"/>
      <c r="AD330" s="311"/>
      <c r="AE330" s="311"/>
      <c r="AF330" s="330"/>
      <c r="AG330" s="330"/>
      <c r="AH330" s="311"/>
      <c r="AI330" s="311"/>
      <c r="AJ330" s="330"/>
      <c r="AK330" s="330"/>
      <c r="AL330" s="311"/>
      <c r="AM330" s="311"/>
      <c r="AN330" s="330"/>
      <c r="AO330" s="330"/>
      <c r="AP330" s="311"/>
      <c r="AQ330" s="311"/>
      <c r="AR330" s="330"/>
      <c r="AS330" s="330"/>
      <c r="AT330" s="311"/>
      <c r="AU330" s="311"/>
      <c r="AV330" s="330"/>
      <c r="AW330" s="311"/>
      <c r="AX330" s="311"/>
      <c r="AY330" s="311"/>
      <c r="AZ330" s="311"/>
      <c r="BA330" s="311"/>
    </row>
    <row r="331" spans="1:53" s="322" customFormat="1" ht="15.75" customHeight="1" x14ac:dyDescent="0.2">
      <c r="A331" s="324"/>
      <c r="B331" s="325"/>
      <c r="C331" s="326"/>
      <c r="D331" s="327"/>
      <c r="E331" s="329"/>
      <c r="F331" s="326"/>
      <c r="G331" s="328"/>
      <c r="H331" s="328"/>
      <c r="I331" s="326"/>
      <c r="J331" s="326"/>
      <c r="K331" s="326"/>
      <c r="L331" s="311"/>
      <c r="M331" s="311"/>
      <c r="N331" s="311"/>
      <c r="O331" s="311"/>
      <c r="P331" s="311"/>
      <c r="Q331" s="311"/>
      <c r="R331" s="311"/>
      <c r="S331" s="311"/>
      <c r="T331" s="330"/>
      <c r="U331" s="331"/>
      <c r="V331" s="311"/>
      <c r="W331" s="311"/>
      <c r="X331" s="330"/>
      <c r="Y331" s="311"/>
      <c r="Z331" s="311"/>
      <c r="AA331" s="330"/>
      <c r="AB331" s="330"/>
      <c r="AC331" s="955"/>
      <c r="AD331" s="311"/>
      <c r="AE331" s="311"/>
      <c r="AF331" s="330"/>
      <c r="AG331" s="330"/>
      <c r="AH331" s="311"/>
      <c r="AI331" s="311"/>
      <c r="AJ331" s="330"/>
      <c r="AK331" s="330"/>
      <c r="AL331" s="311"/>
      <c r="AM331" s="311"/>
      <c r="AN331" s="330"/>
      <c r="AO331" s="330"/>
      <c r="AP331" s="311"/>
      <c r="AQ331" s="311"/>
      <c r="AR331" s="330"/>
      <c r="AS331" s="330"/>
      <c r="AT331" s="311"/>
      <c r="AU331" s="311"/>
      <c r="AV331" s="330"/>
      <c r="AW331" s="311"/>
      <c r="AX331" s="311"/>
      <c r="AY331" s="311"/>
      <c r="AZ331" s="311"/>
      <c r="BA331" s="311"/>
    </row>
    <row r="332" spans="1:53" s="322" customFormat="1" ht="15.75" customHeight="1" x14ac:dyDescent="0.2">
      <c r="A332" s="324"/>
      <c r="B332" s="325"/>
      <c r="C332" s="326"/>
      <c r="D332" s="327"/>
      <c r="E332" s="329"/>
      <c r="F332" s="326"/>
      <c r="G332" s="328"/>
      <c r="H332" s="328"/>
      <c r="I332" s="326"/>
      <c r="J332" s="326"/>
      <c r="K332" s="326"/>
      <c r="L332" s="311"/>
      <c r="M332" s="311"/>
      <c r="N332" s="311"/>
      <c r="O332" s="311"/>
      <c r="P332" s="311"/>
      <c r="Q332" s="311"/>
      <c r="R332" s="311"/>
      <c r="S332" s="311"/>
      <c r="T332" s="330"/>
      <c r="U332" s="331"/>
      <c r="V332" s="311"/>
      <c r="W332" s="311"/>
      <c r="X332" s="330"/>
      <c r="Y332" s="311"/>
      <c r="Z332" s="311"/>
      <c r="AA332" s="330"/>
      <c r="AB332" s="330"/>
      <c r="AC332" s="955"/>
      <c r="AD332" s="311"/>
      <c r="AE332" s="311"/>
      <c r="AF332" s="330"/>
      <c r="AG332" s="330"/>
      <c r="AH332" s="311"/>
      <c r="AI332" s="311"/>
      <c r="AJ332" s="330"/>
      <c r="AK332" s="330"/>
      <c r="AL332" s="311"/>
      <c r="AM332" s="311"/>
      <c r="AN332" s="330"/>
      <c r="AO332" s="330"/>
      <c r="AP332" s="311"/>
      <c r="AQ332" s="311"/>
      <c r="AR332" s="330"/>
      <c r="AS332" s="330"/>
      <c r="AT332" s="311"/>
      <c r="AU332" s="311"/>
      <c r="AV332" s="330"/>
      <c r="AW332" s="311"/>
      <c r="AX332" s="311"/>
      <c r="AY332" s="311"/>
      <c r="AZ332" s="311"/>
      <c r="BA332" s="311"/>
    </row>
    <row r="333" spans="1:53" s="322" customFormat="1" ht="15.75" customHeight="1" x14ac:dyDescent="0.2">
      <c r="A333" s="324"/>
      <c r="B333" s="325"/>
      <c r="C333" s="326"/>
      <c r="D333" s="327"/>
      <c r="E333" s="329"/>
      <c r="F333" s="326"/>
      <c r="G333" s="328"/>
      <c r="H333" s="328"/>
      <c r="I333" s="326"/>
      <c r="J333" s="326"/>
      <c r="K333" s="326"/>
      <c r="L333" s="311"/>
      <c r="M333" s="311"/>
      <c r="N333" s="311"/>
      <c r="O333" s="311"/>
      <c r="P333" s="311"/>
      <c r="Q333" s="311"/>
      <c r="R333" s="311"/>
      <c r="S333" s="311"/>
      <c r="T333" s="330"/>
      <c r="U333" s="331"/>
      <c r="V333" s="311"/>
      <c r="W333" s="311"/>
      <c r="X333" s="330"/>
      <c r="Y333" s="311"/>
      <c r="Z333" s="311"/>
      <c r="AA333" s="330"/>
      <c r="AB333" s="330"/>
      <c r="AC333" s="955"/>
      <c r="AD333" s="311"/>
      <c r="AE333" s="311"/>
      <c r="AF333" s="330"/>
      <c r="AG333" s="330"/>
      <c r="AH333" s="311"/>
      <c r="AI333" s="311"/>
      <c r="AJ333" s="330"/>
      <c r="AK333" s="330"/>
      <c r="AL333" s="311"/>
      <c r="AM333" s="311"/>
      <c r="AN333" s="330"/>
      <c r="AO333" s="330"/>
      <c r="AP333" s="311"/>
      <c r="AQ333" s="311"/>
      <c r="AR333" s="330"/>
      <c r="AS333" s="330"/>
      <c r="AT333" s="311"/>
      <c r="AU333" s="311"/>
      <c r="AV333" s="330"/>
      <c r="AW333" s="311"/>
      <c r="AX333" s="311"/>
      <c r="AY333" s="311"/>
      <c r="AZ333" s="311"/>
      <c r="BA333" s="311"/>
    </row>
    <row r="334" spans="1:53" s="322" customFormat="1" ht="15.75" customHeight="1" x14ac:dyDescent="0.2">
      <c r="A334" s="324"/>
      <c r="B334" s="325"/>
      <c r="C334" s="326"/>
      <c r="D334" s="327"/>
      <c r="E334" s="329"/>
      <c r="F334" s="326"/>
      <c r="G334" s="328"/>
      <c r="H334" s="328"/>
      <c r="I334" s="326"/>
      <c r="J334" s="326"/>
      <c r="K334" s="326"/>
      <c r="L334" s="311"/>
      <c r="M334" s="311"/>
      <c r="N334" s="311"/>
      <c r="O334" s="311"/>
      <c r="P334" s="311"/>
      <c r="Q334" s="311"/>
      <c r="R334" s="311"/>
      <c r="S334" s="311"/>
      <c r="T334" s="330"/>
      <c r="U334" s="331"/>
      <c r="V334" s="311"/>
      <c r="W334" s="311"/>
      <c r="X334" s="330"/>
      <c r="Y334" s="311"/>
      <c r="Z334" s="311"/>
      <c r="AA334" s="330"/>
      <c r="AB334" s="330"/>
      <c r="AC334" s="955"/>
      <c r="AD334" s="311"/>
      <c r="AE334" s="311"/>
      <c r="AF334" s="330"/>
      <c r="AG334" s="330"/>
      <c r="AH334" s="311"/>
      <c r="AI334" s="311"/>
      <c r="AJ334" s="330"/>
      <c r="AK334" s="330"/>
      <c r="AL334" s="311"/>
      <c r="AM334" s="311"/>
      <c r="AN334" s="330"/>
      <c r="AO334" s="330"/>
      <c r="AP334" s="311"/>
      <c r="AQ334" s="311"/>
      <c r="AR334" s="330"/>
      <c r="AS334" s="330"/>
      <c r="AT334" s="311"/>
      <c r="AU334" s="311"/>
      <c r="AV334" s="330"/>
      <c r="AW334" s="311"/>
      <c r="AX334" s="311"/>
      <c r="AY334" s="311"/>
      <c r="AZ334" s="311"/>
      <c r="BA334" s="311"/>
    </row>
    <row r="335" spans="1:53" s="322" customFormat="1" ht="15.75" customHeight="1" x14ac:dyDescent="0.2">
      <c r="A335" s="324"/>
      <c r="B335" s="325"/>
      <c r="C335" s="326"/>
      <c r="D335" s="327"/>
      <c r="E335" s="329"/>
      <c r="F335" s="326"/>
      <c r="G335" s="328"/>
      <c r="H335" s="328"/>
      <c r="I335" s="326"/>
      <c r="J335" s="326"/>
      <c r="K335" s="326"/>
      <c r="L335" s="311"/>
      <c r="M335" s="311"/>
      <c r="N335" s="311"/>
      <c r="O335" s="311"/>
      <c r="P335" s="311"/>
      <c r="Q335" s="311"/>
      <c r="R335" s="311"/>
      <c r="S335" s="311"/>
      <c r="T335" s="330"/>
      <c r="U335" s="331"/>
      <c r="V335" s="311"/>
      <c r="W335" s="311"/>
      <c r="X335" s="330"/>
      <c r="Y335" s="311"/>
      <c r="Z335" s="311"/>
      <c r="AA335" s="330"/>
      <c r="AB335" s="330"/>
      <c r="AC335" s="955"/>
      <c r="AD335" s="311"/>
      <c r="AE335" s="311"/>
      <c r="AF335" s="330"/>
      <c r="AG335" s="330"/>
      <c r="AH335" s="311"/>
      <c r="AI335" s="311"/>
      <c r="AJ335" s="330"/>
      <c r="AK335" s="330"/>
      <c r="AL335" s="311"/>
      <c r="AM335" s="311"/>
      <c r="AN335" s="330"/>
      <c r="AO335" s="330"/>
      <c r="AP335" s="311"/>
      <c r="AQ335" s="311"/>
      <c r="AR335" s="330"/>
      <c r="AS335" s="330"/>
      <c r="AT335" s="311"/>
      <c r="AU335" s="311"/>
      <c r="AV335" s="330"/>
      <c r="AW335" s="311"/>
      <c r="AX335" s="311"/>
      <c r="AY335" s="311"/>
      <c r="AZ335" s="311"/>
      <c r="BA335" s="311"/>
    </row>
    <row r="336" spans="1:53" s="322" customFormat="1" ht="15.75" customHeight="1" x14ac:dyDescent="0.2">
      <c r="A336" s="324"/>
      <c r="B336" s="325"/>
      <c r="C336" s="326"/>
      <c r="D336" s="327"/>
      <c r="E336" s="329"/>
      <c r="F336" s="326"/>
      <c r="G336" s="328"/>
      <c r="H336" s="328"/>
      <c r="I336" s="326"/>
      <c r="J336" s="326"/>
      <c r="K336" s="326"/>
      <c r="L336" s="311"/>
      <c r="M336" s="311"/>
      <c r="N336" s="311"/>
      <c r="O336" s="311"/>
      <c r="P336" s="311"/>
      <c r="Q336" s="311"/>
      <c r="R336" s="311"/>
      <c r="S336" s="311"/>
      <c r="T336" s="330"/>
      <c r="U336" s="331"/>
      <c r="V336" s="311"/>
      <c r="W336" s="311"/>
      <c r="X336" s="330"/>
      <c r="Y336" s="311"/>
      <c r="Z336" s="311"/>
      <c r="AA336" s="330"/>
      <c r="AB336" s="330"/>
      <c r="AC336" s="955"/>
      <c r="AD336" s="311"/>
      <c r="AE336" s="311"/>
      <c r="AF336" s="330"/>
      <c r="AG336" s="330"/>
      <c r="AH336" s="311"/>
      <c r="AI336" s="311"/>
      <c r="AJ336" s="330"/>
      <c r="AK336" s="330"/>
      <c r="AL336" s="311"/>
      <c r="AM336" s="311"/>
      <c r="AN336" s="330"/>
      <c r="AO336" s="330"/>
      <c r="AP336" s="311"/>
      <c r="AQ336" s="311"/>
      <c r="AR336" s="330"/>
      <c r="AS336" s="330"/>
      <c r="AT336" s="311"/>
      <c r="AU336" s="311"/>
      <c r="AV336" s="330"/>
      <c r="AW336" s="311"/>
      <c r="AX336" s="311"/>
      <c r="AY336" s="311"/>
      <c r="AZ336" s="311"/>
      <c r="BA336" s="311"/>
    </row>
    <row r="337" spans="1:53" s="322" customFormat="1" ht="15.75" customHeight="1" x14ac:dyDescent="0.2">
      <c r="A337" s="324"/>
      <c r="B337" s="325"/>
      <c r="C337" s="326"/>
      <c r="D337" s="327"/>
      <c r="E337" s="329"/>
      <c r="F337" s="326"/>
      <c r="G337" s="328"/>
      <c r="H337" s="328"/>
      <c r="I337" s="326"/>
      <c r="J337" s="326"/>
      <c r="K337" s="326"/>
      <c r="L337" s="311"/>
      <c r="M337" s="311"/>
      <c r="N337" s="311"/>
      <c r="O337" s="311"/>
      <c r="P337" s="311"/>
      <c r="Q337" s="311"/>
      <c r="R337" s="311"/>
      <c r="S337" s="311"/>
      <c r="T337" s="330"/>
      <c r="U337" s="331"/>
      <c r="V337" s="311"/>
      <c r="W337" s="311"/>
      <c r="X337" s="330"/>
      <c r="Y337" s="311"/>
      <c r="Z337" s="311"/>
      <c r="AA337" s="330"/>
      <c r="AB337" s="330"/>
      <c r="AC337" s="955"/>
      <c r="AD337" s="311"/>
      <c r="AE337" s="311"/>
      <c r="AF337" s="330"/>
      <c r="AG337" s="330"/>
      <c r="AH337" s="311"/>
      <c r="AI337" s="311"/>
      <c r="AJ337" s="330"/>
      <c r="AK337" s="330"/>
      <c r="AL337" s="311"/>
      <c r="AM337" s="311"/>
      <c r="AN337" s="330"/>
      <c r="AO337" s="330"/>
      <c r="AP337" s="311"/>
      <c r="AQ337" s="311"/>
      <c r="AR337" s="330"/>
      <c r="AS337" s="330"/>
      <c r="AT337" s="311"/>
      <c r="AU337" s="311"/>
      <c r="AV337" s="330"/>
      <c r="AW337" s="311"/>
      <c r="AX337" s="311"/>
      <c r="AY337" s="311"/>
      <c r="AZ337" s="311"/>
      <c r="BA337" s="311"/>
    </row>
    <row r="338" spans="1:53" s="322" customFormat="1" ht="15.75" customHeight="1" x14ac:dyDescent="0.2">
      <c r="A338" s="324"/>
      <c r="B338" s="325"/>
      <c r="C338" s="326"/>
      <c r="D338" s="327"/>
      <c r="E338" s="329"/>
      <c r="F338" s="326"/>
      <c r="G338" s="328"/>
      <c r="H338" s="328"/>
      <c r="I338" s="326"/>
      <c r="J338" s="326"/>
      <c r="K338" s="326"/>
      <c r="L338" s="311"/>
      <c r="M338" s="311"/>
      <c r="N338" s="311"/>
      <c r="O338" s="311"/>
      <c r="P338" s="311"/>
      <c r="Q338" s="311"/>
      <c r="R338" s="311"/>
      <c r="S338" s="311"/>
      <c r="T338" s="330"/>
      <c r="U338" s="331"/>
      <c r="V338" s="311"/>
      <c r="W338" s="311"/>
      <c r="X338" s="330"/>
      <c r="Y338" s="311"/>
      <c r="Z338" s="311"/>
      <c r="AA338" s="330"/>
      <c r="AB338" s="330"/>
      <c r="AC338" s="955"/>
      <c r="AD338" s="311"/>
      <c r="AE338" s="311"/>
      <c r="AF338" s="330"/>
      <c r="AG338" s="330"/>
      <c r="AH338" s="311"/>
      <c r="AI338" s="311"/>
      <c r="AJ338" s="330"/>
      <c r="AK338" s="330"/>
      <c r="AL338" s="311"/>
      <c r="AM338" s="311"/>
      <c r="AN338" s="330"/>
      <c r="AO338" s="330"/>
      <c r="AP338" s="311"/>
      <c r="AQ338" s="311"/>
      <c r="AR338" s="330"/>
      <c r="AS338" s="330"/>
      <c r="AT338" s="311"/>
      <c r="AU338" s="311"/>
      <c r="AV338" s="330"/>
      <c r="AW338" s="311"/>
      <c r="AX338" s="311"/>
      <c r="AY338" s="311"/>
      <c r="AZ338" s="311"/>
      <c r="BA338" s="311"/>
    </row>
    <row r="339" spans="1:53" s="322" customFormat="1" ht="15.75" customHeight="1" x14ac:dyDescent="0.2">
      <c r="A339" s="324"/>
      <c r="B339" s="325"/>
      <c r="C339" s="326"/>
      <c r="D339" s="327"/>
      <c r="E339" s="329"/>
      <c r="F339" s="326"/>
      <c r="G339" s="328"/>
      <c r="H339" s="328"/>
      <c r="I339" s="326"/>
      <c r="J339" s="326"/>
      <c r="K339" s="326"/>
      <c r="L339" s="311"/>
      <c r="M339" s="311"/>
      <c r="N339" s="311"/>
      <c r="O339" s="311"/>
      <c r="P339" s="311"/>
      <c r="Q339" s="311"/>
      <c r="R339" s="311"/>
      <c r="S339" s="311"/>
      <c r="T339" s="330"/>
      <c r="U339" s="331"/>
      <c r="V339" s="311"/>
      <c r="W339" s="311"/>
      <c r="X339" s="330"/>
      <c r="Y339" s="311"/>
      <c r="Z339" s="311"/>
      <c r="AA339" s="330"/>
      <c r="AB339" s="330"/>
      <c r="AC339" s="955"/>
      <c r="AD339" s="311"/>
      <c r="AE339" s="311"/>
      <c r="AF339" s="330"/>
      <c r="AG339" s="330"/>
      <c r="AH339" s="311"/>
      <c r="AI339" s="311"/>
      <c r="AJ339" s="330"/>
      <c r="AK339" s="330"/>
      <c r="AL339" s="311"/>
      <c r="AM339" s="311"/>
      <c r="AN339" s="330"/>
      <c r="AO339" s="330"/>
      <c r="AP339" s="311"/>
      <c r="AQ339" s="311"/>
      <c r="AR339" s="330"/>
      <c r="AS339" s="330"/>
      <c r="AT339" s="311"/>
      <c r="AU339" s="311"/>
      <c r="AV339" s="330"/>
      <c r="AW339" s="311"/>
      <c r="AX339" s="311"/>
      <c r="AY339" s="311"/>
      <c r="AZ339" s="311"/>
      <c r="BA339" s="311"/>
    </row>
    <row r="340" spans="1:53" s="322" customFormat="1" ht="15.75" customHeight="1" x14ac:dyDescent="0.2">
      <c r="A340" s="324"/>
      <c r="B340" s="325"/>
      <c r="C340" s="326"/>
      <c r="D340" s="327"/>
      <c r="E340" s="329"/>
      <c r="F340" s="326"/>
      <c r="G340" s="328"/>
      <c r="H340" s="328"/>
      <c r="I340" s="326"/>
      <c r="J340" s="326"/>
      <c r="K340" s="326"/>
      <c r="L340" s="311"/>
      <c r="M340" s="311"/>
      <c r="N340" s="311"/>
      <c r="O340" s="311"/>
      <c r="P340" s="311"/>
      <c r="Q340" s="311"/>
      <c r="R340" s="311"/>
      <c r="S340" s="311"/>
      <c r="T340" s="330"/>
      <c r="U340" s="331"/>
      <c r="V340" s="311"/>
      <c r="W340" s="311"/>
      <c r="X340" s="330"/>
      <c r="Y340" s="311"/>
      <c r="Z340" s="311"/>
      <c r="AA340" s="330"/>
      <c r="AB340" s="330"/>
      <c r="AC340" s="955"/>
      <c r="AD340" s="311"/>
      <c r="AE340" s="311"/>
      <c r="AF340" s="330"/>
      <c r="AG340" s="330"/>
      <c r="AH340" s="311"/>
      <c r="AI340" s="311"/>
      <c r="AJ340" s="330"/>
      <c r="AK340" s="330"/>
      <c r="AL340" s="311"/>
      <c r="AM340" s="311"/>
      <c r="AN340" s="330"/>
      <c r="AO340" s="330"/>
      <c r="AP340" s="311"/>
      <c r="AQ340" s="311"/>
      <c r="AR340" s="330"/>
      <c r="AS340" s="330"/>
      <c r="AT340" s="311"/>
      <c r="AU340" s="311"/>
      <c r="AV340" s="330"/>
      <c r="AW340" s="311"/>
      <c r="AX340" s="311"/>
      <c r="AY340" s="311"/>
      <c r="AZ340" s="311"/>
      <c r="BA340" s="311"/>
    </row>
    <row r="341" spans="1:53" s="322" customFormat="1" ht="15.75" customHeight="1" x14ac:dyDescent="0.2">
      <c r="A341" s="324"/>
      <c r="B341" s="325"/>
      <c r="C341" s="326"/>
      <c r="D341" s="327"/>
      <c r="E341" s="329"/>
      <c r="F341" s="326"/>
      <c r="G341" s="328"/>
      <c r="H341" s="328"/>
      <c r="I341" s="326"/>
      <c r="J341" s="326"/>
      <c r="K341" s="326"/>
      <c r="L341" s="311"/>
      <c r="M341" s="311"/>
      <c r="N341" s="311"/>
      <c r="O341" s="311"/>
      <c r="P341" s="311"/>
      <c r="Q341" s="311"/>
      <c r="R341" s="311"/>
      <c r="S341" s="311"/>
      <c r="T341" s="330"/>
      <c r="U341" s="331"/>
      <c r="V341" s="311"/>
      <c r="W341" s="311"/>
      <c r="X341" s="330"/>
      <c r="Y341" s="311"/>
      <c r="Z341" s="311"/>
      <c r="AA341" s="330"/>
      <c r="AB341" s="330"/>
      <c r="AC341" s="955"/>
      <c r="AD341" s="311"/>
      <c r="AE341" s="311"/>
      <c r="AF341" s="330"/>
      <c r="AG341" s="330"/>
      <c r="AH341" s="311"/>
      <c r="AI341" s="311"/>
      <c r="AJ341" s="330"/>
      <c r="AK341" s="330"/>
      <c r="AL341" s="311"/>
      <c r="AM341" s="311"/>
      <c r="AN341" s="330"/>
      <c r="AO341" s="330"/>
      <c r="AP341" s="311"/>
      <c r="AQ341" s="311"/>
      <c r="AR341" s="330"/>
      <c r="AS341" s="330"/>
      <c r="AT341" s="311"/>
      <c r="AU341" s="311"/>
      <c r="AV341" s="330"/>
      <c r="AW341" s="311"/>
      <c r="AX341" s="311"/>
      <c r="AY341" s="311"/>
      <c r="AZ341" s="311"/>
      <c r="BA341" s="311"/>
    </row>
    <row r="342" spans="1:53" s="322" customFormat="1" ht="15.75" customHeight="1" x14ac:dyDescent="0.2">
      <c r="A342" s="324"/>
      <c r="B342" s="325"/>
      <c r="C342" s="326"/>
      <c r="D342" s="327"/>
      <c r="E342" s="329"/>
      <c r="F342" s="326"/>
      <c r="G342" s="328"/>
      <c r="H342" s="328"/>
      <c r="I342" s="326"/>
      <c r="J342" s="326"/>
      <c r="K342" s="326"/>
      <c r="L342" s="311"/>
      <c r="M342" s="311"/>
      <c r="N342" s="311"/>
      <c r="O342" s="311"/>
      <c r="P342" s="311"/>
      <c r="Q342" s="311"/>
      <c r="R342" s="311"/>
      <c r="S342" s="311"/>
      <c r="T342" s="330"/>
      <c r="U342" s="331"/>
      <c r="V342" s="311"/>
      <c r="W342" s="311"/>
      <c r="X342" s="330"/>
      <c r="Y342" s="311"/>
      <c r="Z342" s="311"/>
      <c r="AA342" s="330"/>
      <c r="AB342" s="330"/>
      <c r="AC342" s="955"/>
      <c r="AD342" s="311"/>
      <c r="AE342" s="311"/>
      <c r="AF342" s="330"/>
      <c r="AG342" s="330"/>
      <c r="AH342" s="311"/>
      <c r="AI342" s="311"/>
      <c r="AJ342" s="330"/>
      <c r="AK342" s="330"/>
      <c r="AL342" s="311"/>
      <c r="AM342" s="311"/>
      <c r="AN342" s="330"/>
      <c r="AO342" s="330"/>
      <c r="AP342" s="311"/>
      <c r="AQ342" s="311"/>
      <c r="AR342" s="330"/>
      <c r="AS342" s="330"/>
      <c r="AT342" s="311"/>
      <c r="AU342" s="311"/>
      <c r="AV342" s="330"/>
      <c r="AW342" s="311"/>
      <c r="AX342" s="311"/>
      <c r="AY342" s="311"/>
      <c r="AZ342" s="311"/>
      <c r="BA342" s="311"/>
    </row>
    <row r="343" spans="1:53" s="322" customFormat="1" ht="15.75" customHeight="1" x14ac:dyDescent="0.2">
      <c r="A343" s="324"/>
      <c r="B343" s="325"/>
      <c r="C343" s="326"/>
      <c r="D343" s="327"/>
      <c r="E343" s="329"/>
      <c r="F343" s="326"/>
      <c r="G343" s="328"/>
      <c r="H343" s="328"/>
      <c r="I343" s="326"/>
      <c r="J343" s="326"/>
      <c r="K343" s="326"/>
      <c r="L343" s="311"/>
      <c r="M343" s="311"/>
      <c r="N343" s="311"/>
      <c r="O343" s="311"/>
      <c r="P343" s="311"/>
      <c r="Q343" s="311"/>
      <c r="R343" s="311"/>
      <c r="S343" s="311"/>
      <c r="T343" s="330"/>
      <c r="U343" s="331"/>
      <c r="V343" s="311"/>
      <c r="W343" s="311"/>
      <c r="X343" s="330"/>
      <c r="Y343" s="311"/>
      <c r="Z343" s="311"/>
      <c r="AA343" s="330"/>
      <c r="AB343" s="330"/>
      <c r="AC343" s="955"/>
      <c r="AD343" s="311"/>
      <c r="AE343" s="311"/>
      <c r="AF343" s="330"/>
      <c r="AG343" s="330"/>
      <c r="AH343" s="311"/>
      <c r="AI343" s="311"/>
      <c r="AJ343" s="330"/>
      <c r="AK343" s="330"/>
      <c r="AL343" s="311"/>
      <c r="AM343" s="311"/>
      <c r="AN343" s="330"/>
      <c r="AO343" s="330"/>
      <c r="AP343" s="311"/>
      <c r="AQ343" s="311"/>
      <c r="AR343" s="330"/>
      <c r="AS343" s="330"/>
      <c r="AT343" s="311"/>
      <c r="AU343" s="311"/>
      <c r="AV343" s="330"/>
      <c r="AW343" s="311"/>
      <c r="AX343" s="311"/>
      <c r="AY343" s="311"/>
      <c r="AZ343" s="311"/>
      <c r="BA343" s="311"/>
    </row>
    <row r="344" spans="1:53" s="322" customFormat="1" ht="15.75" customHeight="1" x14ac:dyDescent="0.2">
      <c r="A344" s="324"/>
      <c r="B344" s="325"/>
      <c r="C344" s="326"/>
      <c r="D344" s="327"/>
      <c r="E344" s="329"/>
      <c r="F344" s="326"/>
      <c r="G344" s="328"/>
      <c r="H344" s="328"/>
      <c r="I344" s="326"/>
      <c r="J344" s="326"/>
      <c r="K344" s="326"/>
      <c r="L344" s="311"/>
      <c r="M344" s="311"/>
      <c r="N344" s="311"/>
      <c r="O344" s="311"/>
      <c r="P344" s="311"/>
      <c r="Q344" s="311"/>
      <c r="R344" s="311"/>
      <c r="S344" s="311"/>
      <c r="T344" s="330"/>
      <c r="U344" s="331"/>
      <c r="V344" s="311"/>
      <c r="W344" s="311"/>
      <c r="X344" s="330"/>
      <c r="Y344" s="311"/>
      <c r="Z344" s="311"/>
      <c r="AA344" s="330"/>
      <c r="AB344" s="330"/>
      <c r="AC344" s="955"/>
      <c r="AD344" s="311"/>
      <c r="AE344" s="311"/>
      <c r="AF344" s="330"/>
      <c r="AG344" s="330"/>
      <c r="AH344" s="311"/>
      <c r="AI344" s="311"/>
      <c r="AJ344" s="330"/>
      <c r="AK344" s="330"/>
      <c r="AL344" s="311"/>
      <c r="AM344" s="311"/>
      <c r="AN344" s="330"/>
      <c r="AO344" s="330"/>
      <c r="AP344" s="311"/>
      <c r="AQ344" s="311"/>
      <c r="AR344" s="330"/>
      <c r="AS344" s="330"/>
      <c r="AT344" s="311"/>
      <c r="AU344" s="311"/>
      <c r="AV344" s="330"/>
      <c r="AW344" s="311"/>
      <c r="AX344" s="311"/>
      <c r="AY344" s="311"/>
      <c r="AZ344" s="311"/>
      <c r="BA344" s="311"/>
    </row>
    <row r="345" spans="1:53" s="322" customFormat="1" ht="15.75" customHeight="1" x14ac:dyDescent="0.2">
      <c r="A345" s="324"/>
      <c r="B345" s="325"/>
      <c r="C345" s="326"/>
      <c r="D345" s="327"/>
      <c r="E345" s="329"/>
      <c r="F345" s="326"/>
      <c r="G345" s="328"/>
      <c r="H345" s="328"/>
      <c r="I345" s="326"/>
      <c r="J345" s="326"/>
      <c r="K345" s="326"/>
      <c r="L345" s="311"/>
      <c r="M345" s="311"/>
      <c r="N345" s="311"/>
      <c r="O345" s="311"/>
      <c r="P345" s="311"/>
      <c r="Q345" s="311"/>
      <c r="R345" s="311"/>
      <c r="S345" s="311"/>
      <c r="T345" s="330"/>
      <c r="U345" s="331"/>
      <c r="V345" s="311"/>
      <c r="W345" s="311"/>
      <c r="X345" s="330"/>
      <c r="Y345" s="311"/>
      <c r="Z345" s="311"/>
      <c r="AA345" s="330"/>
      <c r="AB345" s="330"/>
      <c r="AC345" s="955"/>
      <c r="AD345" s="311"/>
      <c r="AE345" s="311"/>
      <c r="AF345" s="330"/>
      <c r="AG345" s="330"/>
      <c r="AH345" s="311"/>
      <c r="AI345" s="311"/>
      <c r="AJ345" s="330"/>
      <c r="AK345" s="330"/>
      <c r="AL345" s="311"/>
      <c r="AM345" s="311"/>
      <c r="AN345" s="330"/>
      <c r="AO345" s="330"/>
      <c r="AP345" s="311"/>
      <c r="AQ345" s="311"/>
      <c r="AR345" s="330"/>
      <c r="AS345" s="330"/>
      <c r="AT345" s="311"/>
      <c r="AU345" s="311"/>
      <c r="AV345" s="330"/>
      <c r="AW345" s="311"/>
      <c r="AX345" s="311"/>
      <c r="AY345" s="311"/>
      <c r="AZ345" s="311"/>
      <c r="BA345" s="311"/>
    </row>
    <row r="346" spans="1:53" s="322" customFormat="1" ht="15.75" customHeight="1" x14ac:dyDescent="0.2">
      <c r="A346" s="324"/>
      <c r="B346" s="325"/>
      <c r="C346" s="326"/>
      <c r="D346" s="327"/>
      <c r="E346" s="329"/>
      <c r="F346" s="326"/>
      <c r="G346" s="328"/>
      <c r="H346" s="328"/>
      <c r="I346" s="326"/>
      <c r="J346" s="326"/>
      <c r="K346" s="326"/>
      <c r="L346" s="311"/>
      <c r="M346" s="311"/>
      <c r="N346" s="311"/>
      <c r="O346" s="311"/>
      <c r="P346" s="311"/>
      <c r="Q346" s="311"/>
      <c r="R346" s="311"/>
      <c r="S346" s="311"/>
      <c r="T346" s="330"/>
      <c r="U346" s="331"/>
      <c r="V346" s="311"/>
      <c r="W346" s="311"/>
      <c r="X346" s="330"/>
      <c r="Y346" s="311"/>
      <c r="Z346" s="311"/>
      <c r="AA346" s="330"/>
      <c r="AB346" s="330"/>
      <c r="AC346" s="955"/>
      <c r="AD346" s="311"/>
      <c r="AE346" s="311"/>
      <c r="AF346" s="330"/>
      <c r="AG346" s="330"/>
      <c r="AH346" s="311"/>
      <c r="AI346" s="311"/>
      <c r="AJ346" s="330"/>
      <c r="AK346" s="330"/>
      <c r="AL346" s="311"/>
      <c r="AM346" s="311"/>
      <c r="AN346" s="330"/>
      <c r="AO346" s="330"/>
      <c r="AP346" s="311"/>
      <c r="AQ346" s="311"/>
      <c r="AR346" s="330"/>
      <c r="AS346" s="330"/>
      <c r="AT346" s="311"/>
      <c r="AU346" s="311"/>
      <c r="AV346" s="330"/>
      <c r="AW346" s="311"/>
      <c r="AX346" s="311"/>
      <c r="AY346" s="311"/>
      <c r="AZ346" s="311"/>
      <c r="BA346" s="311"/>
    </row>
    <row r="347" spans="1:53" s="322" customFormat="1" ht="15.75" customHeight="1" x14ac:dyDescent="0.2">
      <c r="A347" s="324"/>
      <c r="B347" s="325"/>
      <c r="C347" s="326"/>
      <c r="D347" s="327"/>
      <c r="E347" s="329"/>
      <c r="F347" s="326"/>
      <c r="G347" s="328"/>
      <c r="H347" s="328"/>
      <c r="I347" s="326"/>
      <c r="J347" s="326"/>
      <c r="K347" s="326"/>
      <c r="L347" s="311"/>
      <c r="M347" s="311"/>
      <c r="N347" s="311"/>
      <c r="O347" s="311"/>
      <c r="P347" s="311"/>
      <c r="Q347" s="311"/>
      <c r="R347" s="311"/>
      <c r="S347" s="311"/>
      <c r="T347" s="330"/>
      <c r="U347" s="331"/>
      <c r="V347" s="311"/>
      <c r="W347" s="311"/>
      <c r="X347" s="330"/>
      <c r="Y347" s="311"/>
      <c r="Z347" s="311"/>
      <c r="AA347" s="330"/>
      <c r="AB347" s="330"/>
      <c r="AC347" s="955"/>
      <c r="AD347" s="311"/>
      <c r="AE347" s="311"/>
      <c r="AF347" s="330"/>
      <c r="AG347" s="330"/>
      <c r="AH347" s="311"/>
      <c r="AI347" s="311"/>
      <c r="AJ347" s="330"/>
      <c r="AK347" s="330"/>
      <c r="AL347" s="311"/>
      <c r="AM347" s="311"/>
      <c r="AN347" s="330"/>
      <c r="AO347" s="330"/>
      <c r="AP347" s="311"/>
      <c r="AQ347" s="311"/>
      <c r="AR347" s="330"/>
      <c r="AS347" s="330"/>
      <c r="AT347" s="311"/>
      <c r="AU347" s="311"/>
      <c r="AV347" s="330"/>
      <c r="AW347" s="311"/>
      <c r="AX347" s="311"/>
      <c r="AY347" s="311"/>
      <c r="AZ347" s="311"/>
      <c r="BA347" s="311"/>
    </row>
    <row r="348" spans="1:53" s="322" customFormat="1" ht="15.75" customHeight="1" x14ac:dyDescent="0.2">
      <c r="A348" s="324"/>
      <c r="B348" s="325"/>
      <c r="C348" s="326"/>
      <c r="D348" s="327"/>
      <c r="E348" s="329"/>
      <c r="F348" s="326"/>
      <c r="G348" s="328"/>
      <c r="H348" s="328"/>
      <c r="I348" s="326"/>
      <c r="J348" s="326"/>
      <c r="K348" s="326"/>
      <c r="L348" s="311"/>
      <c r="M348" s="311"/>
      <c r="N348" s="311"/>
      <c r="O348" s="311"/>
      <c r="P348" s="311"/>
      <c r="Q348" s="311"/>
      <c r="R348" s="311"/>
      <c r="S348" s="311"/>
      <c r="T348" s="330"/>
      <c r="U348" s="331"/>
      <c r="V348" s="311"/>
      <c r="W348" s="311"/>
      <c r="X348" s="330"/>
      <c r="Y348" s="311"/>
      <c r="Z348" s="311"/>
      <c r="AA348" s="330"/>
      <c r="AB348" s="330"/>
      <c r="AC348" s="955"/>
      <c r="AD348" s="311"/>
      <c r="AE348" s="311"/>
      <c r="AF348" s="330"/>
      <c r="AG348" s="330"/>
      <c r="AH348" s="311"/>
      <c r="AI348" s="311"/>
      <c r="AJ348" s="330"/>
      <c r="AK348" s="330"/>
      <c r="AL348" s="311"/>
      <c r="AM348" s="311"/>
      <c r="AN348" s="330"/>
      <c r="AO348" s="330"/>
      <c r="AP348" s="311"/>
      <c r="AQ348" s="311"/>
      <c r="AR348" s="330"/>
      <c r="AS348" s="330"/>
      <c r="AT348" s="311"/>
      <c r="AU348" s="311"/>
      <c r="AV348" s="330"/>
      <c r="AW348" s="311"/>
      <c r="AX348" s="311"/>
      <c r="AY348" s="311"/>
      <c r="AZ348" s="311"/>
      <c r="BA348" s="311"/>
    </row>
    <row r="349" spans="1:53" s="322" customFormat="1" ht="15.75" customHeight="1" x14ac:dyDescent="0.2">
      <c r="A349" s="324"/>
      <c r="B349" s="325"/>
      <c r="C349" s="326"/>
      <c r="D349" s="327"/>
      <c r="E349" s="329"/>
      <c r="F349" s="326"/>
      <c r="G349" s="328"/>
      <c r="H349" s="328"/>
      <c r="I349" s="326"/>
      <c r="J349" s="326"/>
      <c r="K349" s="326"/>
      <c r="L349" s="311"/>
      <c r="M349" s="311"/>
      <c r="N349" s="311"/>
      <c r="O349" s="311"/>
      <c r="P349" s="311"/>
      <c r="Q349" s="311"/>
      <c r="R349" s="311"/>
      <c r="S349" s="311"/>
      <c r="T349" s="330"/>
      <c r="U349" s="331"/>
      <c r="V349" s="311"/>
      <c r="W349" s="311"/>
      <c r="X349" s="330"/>
      <c r="Y349" s="311"/>
      <c r="Z349" s="311"/>
      <c r="AA349" s="330"/>
      <c r="AB349" s="330"/>
      <c r="AC349" s="955"/>
      <c r="AD349" s="311"/>
      <c r="AE349" s="311"/>
      <c r="AF349" s="330"/>
      <c r="AG349" s="330"/>
      <c r="AH349" s="311"/>
      <c r="AI349" s="311"/>
      <c r="AJ349" s="330"/>
      <c r="AK349" s="330"/>
      <c r="AL349" s="311"/>
      <c r="AM349" s="311"/>
      <c r="AN349" s="330"/>
      <c r="AO349" s="330"/>
      <c r="AP349" s="311"/>
      <c r="AQ349" s="311"/>
      <c r="AR349" s="330"/>
      <c r="AS349" s="330"/>
      <c r="AT349" s="311"/>
      <c r="AU349" s="311"/>
      <c r="AV349" s="330"/>
      <c r="AW349" s="311"/>
      <c r="AX349" s="311"/>
      <c r="AY349" s="311"/>
      <c r="AZ349" s="311"/>
      <c r="BA349" s="311"/>
    </row>
    <row r="350" spans="1:53" s="322" customFormat="1" ht="15.75" customHeight="1" x14ac:dyDescent="0.2">
      <c r="A350" s="324"/>
      <c r="B350" s="325"/>
      <c r="C350" s="326"/>
      <c r="D350" s="327"/>
      <c r="E350" s="329"/>
      <c r="F350" s="326"/>
      <c r="G350" s="328"/>
      <c r="H350" s="328"/>
      <c r="I350" s="326"/>
      <c r="J350" s="326"/>
      <c r="K350" s="326"/>
      <c r="L350" s="311"/>
      <c r="M350" s="311"/>
      <c r="N350" s="311"/>
      <c r="O350" s="311"/>
      <c r="P350" s="311"/>
      <c r="Q350" s="311"/>
      <c r="R350" s="311"/>
      <c r="S350" s="311"/>
      <c r="T350" s="330"/>
      <c r="U350" s="331"/>
      <c r="V350" s="311"/>
      <c r="W350" s="311"/>
      <c r="X350" s="330"/>
      <c r="Y350" s="311"/>
      <c r="Z350" s="311"/>
      <c r="AA350" s="330"/>
      <c r="AB350" s="330"/>
      <c r="AC350" s="955"/>
      <c r="AD350" s="311"/>
      <c r="AE350" s="311"/>
      <c r="AF350" s="330"/>
      <c r="AG350" s="330"/>
      <c r="AH350" s="311"/>
      <c r="AI350" s="311"/>
      <c r="AJ350" s="330"/>
      <c r="AK350" s="330"/>
      <c r="AL350" s="311"/>
      <c r="AM350" s="311"/>
      <c r="AN350" s="330"/>
      <c r="AO350" s="330"/>
      <c r="AP350" s="311"/>
      <c r="AQ350" s="311"/>
      <c r="AR350" s="330"/>
      <c r="AS350" s="330"/>
      <c r="AT350" s="311"/>
      <c r="AU350" s="311"/>
      <c r="AV350" s="330"/>
      <c r="AW350" s="311"/>
      <c r="AX350" s="311"/>
      <c r="AY350" s="311"/>
      <c r="AZ350" s="311"/>
      <c r="BA350" s="311"/>
    </row>
    <row r="351" spans="1:53" s="322" customFormat="1" ht="15.75" customHeight="1" x14ac:dyDescent="0.2">
      <c r="A351" s="324"/>
      <c r="B351" s="325"/>
      <c r="C351" s="326"/>
      <c r="D351" s="327"/>
      <c r="E351" s="329"/>
      <c r="F351" s="326"/>
      <c r="G351" s="328"/>
      <c r="H351" s="328"/>
      <c r="I351" s="326"/>
      <c r="J351" s="326"/>
      <c r="K351" s="326"/>
      <c r="L351" s="311"/>
      <c r="M351" s="311"/>
      <c r="N351" s="311"/>
      <c r="O351" s="311"/>
      <c r="P351" s="311"/>
      <c r="Q351" s="311"/>
      <c r="R351" s="311"/>
      <c r="S351" s="311"/>
      <c r="T351" s="330"/>
      <c r="U351" s="331"/>
      <c r="V351" s="311"/>
      <c r="W351" s="311"/>
      <c r="X351" s="330"/>
      <c r="Y351" s="311"/>
      <c r="Z351" s="311"/>
      <c r="AA351" s="330"/>
      <c r="AB351" s="330"/>
      <c r="AC351" s="955"/>
      <c r="AD351" s="311"/>
      <c r="AE351" s="311"/>
      <c r="AF351" s="330"/>
      <c r="AG351" s="330"/>
      <c r="AH351" s="311"/>
      <c r="AI351" s="311"/>
      <c r="AJ351" s="330"/>
      <c r="AK351" s="330"/>
      <c r="AL351" s="311"/>
      <c r="AM351" s="311"/>
      <c r="AN351" s="330"/>
      <c r="AO351" s="330"/>
      <c r="AP351" s="311"/>
      <c r="AQ351" s="311"/>
      <c r="AR351" s="330"/>
      <c r="AS351" s="330"/>
      <c r="AT351" s="311"/>
      <c r="AU351" s="311"/>
      <c r="AV351" s="330"/>
      <c r="AW351" s="311"/>
      <c r="AX351" s="311"/>
      <c r="AY351" s="311"/>
      <c r="AZ351" s="311"/>
      <c r="BA351" s="311"/>
    </row>
    <row r="352" spans="1:53" s="322" customFormat="1" ht="15.75" customHeight="1" x14ac:dyDescent="0.2">
      <c r="A352" s="324"/>
      <c r="B352" s="325"/>
      <c r="C352" s="326"/>
      <c r="D352" s="327"/>
      <c r="E352" s="329"/>
      <c r="F352" s="326"/>
      <c r="G352" s="328"/>
      <c r="H352" s="328"/>
      <c r="I352" s="326"/>
      <c r="J352" s="326"/>
      <c r="K352" s="326"/>
      <c r="L352" s="311"/>
      <c r="M352" s="311"/>
      <c r="N352" s="311"/>
      <c r="O352" s="311"/>
      <c r="P352" s="311"/>
      <c r="Q352" s="311"/>
      <c r="R352" s="311"/>
      <c r="S352" s="311"/>
      <c r="T352" s="330"/>
      <c r="U352" s="331"/>
      <c r="V352" s="311"/>
      <c r="W352" s="311"/>
      <c r="X352" s="330"/>
      <c r="Y352" s="311"/>
      <c r="Z352" s="311"/>
      <c r="AA352" s="330"/>
      <c r="AB352" s="330"/>
      <c r="AC352" s="955"/>
      <c r="AD352" s="311"/>
      <c r="AE352" s="311"/>
      <c r="AF352" s="330"/>
      <c r="AG352" s="330"/>
      <c r="AH352" s="311"/>
      <c r="AI352" s="311"/>
      <c r="AJ352" s="330"/>
      <c r="AK352" s="330"/>
      <c r="AL352" s="311"/>
      <c r="AM352" s="311"/>
      <c r="AN352" s="330"/>
      <c r="AO352" s="330"/>
      <c r="AP352" s="311"/>
      <c r="AQ352" s="311"/>
      <c r="AR352" s="330"/>
      <c r="AS352" s="330"/>
      <c r="AT352" s="311"/>
      <c r="AU352" s="311"/>
      <c r="AV352" s="330"/>
      <c r="AW352" s="311"/>
      <c r="AX352" s="311"/>
      <c r="AY352" s="311"/>
      <c r="AZ352" s="311"/>
      <c r="BA352" s="311"/>
    </row>
    <row r="353" spans="1:53" s="322" customFormat="1" ht="15.75" customHeight="1" x14ac:dyDescent="0.2">
      <c r="A353" s="324"/>
      <c r="B353" s="325"/>
      <c r="C353" s="326"/>
      <c r="D353" s="327"/>
      <c r="E353" s="329"/>
      <c r="F353" s="326"/>
      <c r="G353" s="328"/>
      <c r="H353" s="328"/>
      <c r="I353" s="326"/>
      <c r="J353" s="326"/>
      <c r="K353" s="326"/>
      <c r="L353" s="311"/>
      <c r="M353" s="311"/>
      <c r="N353" s="311"/>
      <c r="O353" s="311"/>
      <c r="P353" s="311"/>
      <c r="Q353" s="311"/>
      <c r="R353" s="311"/>
      <c r="S353" s="311"/>
      <c r="T353" s="330"/>
      <c r="U353" s="331"/>
      <c r="V353" s="311"/>
      <c r="W353" s="311"/>
      <c r="X353" s="330"/>
      <c r="Y353" s="311"/>
      <c r="Z353" s="311"/>
      <c r="AA353" s="330"/>
      <c r="AB353" s="330"/>
      <c r="AC353" s="955"/>
      <c r="AD353" s="311"/>
      <c r="AE353" s="311"/>
      <c r="AF353" s="330"/>
      <c r="AG353" s="330"/>
      <c r="AH353" s="311"/>
      <c r="AI353" s="311"/>
      <c r="AJ353" s="330"/>
      <c r="AK353" s="330"/>
      <c r="AL353" s="311"/>
      <c r="AM353" s="311"/>
      <c r="AN353" s="330"/>
      <c r="AO353" s="330"/>
      <c r="AP353" s="311"/>
      <c r="AQ353" s="311"/>
      <c r="AR353" s="330"/>
      <c r="AS353" s="330"/>
      <c r="AT353" s="311"/>
      <c r="AU353" s="311"/>
      <c r="AV353" s="330"/>
      <c r="AW353" s="311"/>
      <c r="AX353" s="311"/>
      <c r="AY353" s="311"/>
      <c r="AZ353" s="311"/>
      <c r="BA353" s="311"/>
    </row>
    <row r="354" spans="1:53" s="322" customFormat="1" ht="15.75" customHeight="1" x14ac:dyDescent="0.2">
      <c r="A354" s="324"/>
      <c r="B354" s="325"/>
      <c r="C354" s="326"/>
      <c r="D354" s="327"/>
      <c r="E354" s="329"/>
      <c r="F354" s="326"/>
      <c r="G354" s="328"/>
      <c r="H354" s="328"/>
      <c r="I354" s="326"/>
      <c r="J354" s="326"/>
      <c r="K354" s="326"/>
      <c r="L354" s="311"/>
      <c r="M354" s="311"/>
      <c r="N354" s="311"/>
      <c r="O354" s="311"/>
      <c r="P354" s="311"/>
      <c r="Q354" s="311"/>
      <c r="R354" s="311"/>
      <c r="S354" s="311"/>
      <c r="T354" s="330"/>
      <c r="U354" s="331"/>
      <c r="V354" s="311"/>
      <c r="W354" s="311"/>
      <c r="X354" s="330"/>
      <c r="Y354" s="311"/>
      <c r="Z354" s="311"/>
      <c r="AA354" s="330"/>
      <c r="AB354" s="330"/>
      <c r="AC354" s="955"/>
      <c r="AD354" s="311"/>
      <c r="AE354" s="311"/>
      <c r="AF354" s="330"/>
      <c r="AG354" s="330"/>
      <c r="AH354" s="311"/>
      <c r="AI354" s="311"/>
      <c r="AJ354" s="330"/>
      <c r="AK354" s="330"/>
      <c r="AL354" s="311"/>
      <c r="AM354" s="311"/>
      <c r="AN354" s="330"/>
      <c r="AO354" s="330"/>
      <c r="AP354" s="311"/>
      <c r="AQ354" s="311"/>
      <c r="AR354" s="330"/>
      <c r="AS354" s="330"/>
      <c r="AT354" s="311"/>
      <c r="AU354" s="311"/>
      <c r="AV354" s="330"/>
      <c r="AW354" s="311"/>
      <c r="AX354" s="311"/>
      <c r="AY354" s="311"/>
      <c r="AZ354" s="311"/>
      <c r="BA354" s="311"/>
    </row>
    <row r="355" spans="1:53" s="322" customFormat="1" ht="15.75" customHeight="1" x14ac:dyDescent="0.2">
      <c r="A355" s="324"/>
      <c r="B355" s="325"/>
      <c r="C355" s="326"/>
      <c r="D355" s="327"/>
      <c r="E355" s="329"/>
      <c r="F355" s="326"/>
      <c r="G355" s="328"/>
      <c r="H355" s="328"/>
      <c r="I355" s="326"/>
      <c r="J355" s="326"/>
      <c r="K355" s="326"/>
      <c r="L355" s="311"/>
      <c r="M355" s="311"/>
      <c r="N355" s="311"/>
      <c r="O355" s="311"/>
      <c r="P355" s="311"/>
      <c r="Q355" s="311"/>
      <c r="R355" s="311"/>
      <c r="S355" s="311"/>
      <c r="T355" s="330"/>
      <c r="U355" s="331"/>
      <c r="V355" s="311"/>
      <c r="W355" s="311"/>
      <c r="X355" s="330"/>
      <c r="Y355" s="311"/>
      <c r="Z355" s="311"/>
      <c r="AA355" s="330"/>
      <c r="AB355" s="330"/>
      <c r="AC355" s="955"/>
      <c r="AD355" s="311"/>
      <c r="AE355" s="311"/>
      <c r="AF355" s="330"/>
      <c r="AG355" s="330"/>
      <c r="AH355" s="311"/>
      <c r="AI355" s="311"/>
      <c r="AJ355" s="330"/>
      <c r="AK355" s="330"/>
      <c r="AL355" s="311"/>
      <c r="AM355" s="311"/>
      <c r="AN355" s="330"/>
      <c r="AO355" s="330"/>
      <c r="AP355" s="311"/>
      <c r="AQ355" s="311"/>
      <c r="AR355" s="330"/>
      <c r="AS355" s="330"/>
      <c r="AT355" s="311"/>
      <c r="AU355" s="311"/>
      <c r="AV355" s="330"/>
      <c r="AW355" s="311"/>
      <c r="AX355" s="311"/>
      <c r="AY355" s="311"/>
      <c r="AZ355" s="311"/>
      <c r="BA355" s="311"/>
    </row>
    <row r="356" spans="1:53" s="322" customFormat="1" ht="15.75" customHeight="1" x14ac:dyDescent="0.2">
      <c r="A356" s="324"/>
      <c r="B356" s="325"/>
      <c r="C356" s="326"/>
      <c r="D356" s="327"/>
      <c r="E356" s="329"/>
      <c r="F356" s="326"/>
      <c r="G356" s="328"/>
      <c r="H356" s="328"/>
      <c r="I356" s="326"/>
      <c r="J356" s="326"/>
      <c r="K356" s="326"/>
      <c r="L356" s="311"/>
      <c r="M356" s="311"/>
      <c r="N356" s="311"/>
      <c r="O356" s="311"/>
      <c r="P356" s="311"/>
      <c r="Q356" s="311"/>
      <c r="R356" s="311"/>
      <c r="S356" s="311"/>
      <c r="T356" s="330"/>
      <c r="U356" s="331"/>
      <c r="V356" s="311"/>
      <c r="W356" s="311"/>
      <c r="X356" s="330"/>
      <c r="Y356" s="311"/>
      <c r="Z356" s="311"/>
      <c r="AA356" s="330"/>
      <c r="AB356" s="330"/>
      <c r="AC356" s="955"/>
      <c r="AD356" s="311"/>
      <c r="AE356" s="311"/>
      <c r="AF356" s="330"/>
      <c r="AG356" s="330"/>
      <c r="AH356" s="311"/>
      <c r="AI356" s="311"/>
      <c r="AJ356" s="330"/>
      <c r="AK356" s="330"/>
      <c r="AL356" s="311"/>
      <c r="AM356" s="311"/>
      <c r="AN356" s="330"/>
      <c r="AO356" s="330"/>
      <c r="AP356" s="311"/>
      <c r="AQ356" s="311"/>
      <c r="AR356" s="330"/>
      <c r="AS356" s="330"/>
      <c r="AT356" s="311"/>
      <c r="AU356" s="311"/>
      <c r="AV356" s="330"/>
      <c r="AW356" s="311"/>
      <c r="AX356" s="311"/>
      <c r="AY356" s="311"/>
      <c r="AZ356" s="311"/>
      <c r="BA356" s="311"/>
    </row>
    <row r="357" spans="1:53" s="322" customFormat="1" ht="15.75" customHeight="1" x14ac:dyDescent="0.2">
      <c r="A357" s="324"/>
      <c r="B357" s="325"/>
      <c r="C357" s="326"/>
      <c r="D357" s="327"/>
      <c r="E357" s="329"/>
      <c r="F357" s="326"/>
      <c r="G357" s="328"/>
      <c r="H357" s="328"/>
      <c r="I357" s="326"/>
      <c r="J357" s="326"/>
      <c r="K357" s="326"/>
      <c r="L357" s="311"/>
      <c r="M357" s="311"/>
      <c r="N357" s="311"/>
      <c r="O357" s="311"/>
      <c r="P357" s="311"/>
      <c r="Q357" s="311"/>
      <c r="R357" s="311"/>
      <c r="S357" s="311"/>
      <c r="T357" s="330"/>
      <c r="U357" s="331"/>
      <c r="V357" s="311"/>
      <c r="W357" s="311"/>
      <c r="X357" s="330"/>
      <c r="Y357" s="311"/>
      <c r="Z357" s="311"/>
      <c r="AA357" s="330"/>
      <c r="AB357" s="330"/>
      <c r="AC357" s="955"/>
      <c r="AD357" s="311"/>
      <c r="AE357" s="311"/>
      <c r="AF357" s="330"/>
      <c r="AG357" s="330"/>
      <c r="AH357" s="311"/>
      <c r="AI357" s="311"/>
      <c r="AJ357" s="330"/>
      <c r="AK357" s="330"/>
      <c r="AL357" s="311"/>
      <c r="AM357" s="311"/>
      <c r="AN357" s="330"/>
      <c r="AO357" s="330"/>
      <c r="AP357" s="311"/>
      <c r="AQ357" s="311"/>
      <c r="AR357" s="330"/>
      <c r="AS357" s="330"/>
      <c r="AT357" s="311"/>
      <c r="AU357" s="311"/>
      <c r="AV357" s="330"/>
      <c r="AW357" s="311"/>
      <c r="AX357" s="311"/>
      <c r="AY357" s="311"/>
      <c r="AZ357" s="311"/>
      <c r="BA357" s="311"/>
    </row>
    <row r="358" spans="1:53" s="322" customFormat="1" ht="15.75" customHeight="1" x14ac:dyDescent="0.2">
      <c r="A358" s="324"/>
      <c r="B358" s="325"/>
      <c r="C358" s="326"/>
      <c r="D358" s="327"/>
      <c r="E358" s="329"/>
      <c r="F358" s="326"/>
      <c r="G358" s="328"/>
      <c r="H358" s="328"/>
      <c r="I358" s="326"/>
      <c r="J358" s="326"/>
      <c r="K358" s="326"/>
      <c r="L358" s="311"/>
      <c r="M358" s="311"/>
      <c r="N358" s="311"/>
      <c r="O358" s="311"/>
      <c r="P358" s="311"/>
      <c r="Q358" s="311"/>
      <c r="R358" s="311"/>
      <c r="S358" s="311"/>
      <c r="T358" s="330"/>
      <c r="U358" s="331"/>
      <c r="V358" s="311"/>
      <c r="W358" s="311"/>
      <c r="X358" s="330"/>
      <c r="Y358" s="311"/>
      <c r="Z358" s="311"/>
      <c r="AA358" s="330"/>
      <c r="AB358" s="330"/>
      <c r="AC358" s="955"/>
      <c r="AD358" s="311"/>
      <c r="AE358" s="311"/>
      <c r="AF358" s="330"/>
      <c r="AG358" s="330"/>
      <c r="AH358" s="311"/>
      <c r="AI358" s="311"/>
      <c r="AJ358" s="330"/>
      <c r="AK358" s="330"/>
      <c r="AL358" s="311"/>
      <c r="AM358" s="311"/>
      <c r="AN358" s="330"/>
      <c r="AO358" s="330"/>
      <c r="AP358" s="311"/>
      <c r="AQ358" s="311"/>
      <c r="AR358" s="330"/>
      <c r="AS358" s="330"/>
      <c r="AT358" s="311"/>
      <c r="AU358" s="311"/>
      <c r="AV358" s="330"/>
      <c r="AW358" s="311"/>
      <c r="AX358" s="311"/>
      <c r="AY358" s="311"/>
      <c r="AZ358" s="311"/>
      <c r="BA358" s="311"/>
    </row>
    <row r="359" spans="1:53" s="322" customFormat="1" ht="15.75" customHeight="1" x14ac:dyDescent="0.2">
      <c r="A359" s="324"/>
      <c r="B359" s="325"/>
      <c r="C359" s="326"/>
      <c r="D359" s="327"/>
      <c r="E359" s="329"/>
      <c r="F359" s="326"/>
      <c r="G359" s="328"/>
      <c r="H359" s="328"/>
      <c r="I359" s="326"/>
      <c r="J359" s="326"/>
      <c r="K359" s="326"/>
      <c r="L359" s="311"/>
      <c r="M359" s="311"/>
      <c r="N359" s="311"/>
      <c r="O359" s="311"/>
      <c r="P359" s="311"/>
      <c r="Q359" s="311"/>
      <c r="R359" s="311"/>
      <c r="S359" s="311"/>
      <c r="T359" s="330"/>
      <c r="U359" s="331"/>
      <c r="V359" s="311"/>
      <c r="W359" s="311"/>
      <c r="X359" s="330"/>
      <c r="Y359" s="311"/>
      <c r="Z359" s="311"/>
      <c r="AA359" s="330"/>
      <c r="AB359" s="330"/>
      <c r="AC359" s="955"/>
      <c r="AD359" s="311"/>
      <c r="AE359" s="311"/>
      <c r="AF359" s="330"/>
      <c r="AG359" s="330"/>
      <c r="AH359" s="311"/>
      <c r="AI359" s="311"/>
      <c r="AJ359" s="330"/>
      <c r="AK359" s="330"/>
      <c r="AL359" s="311"/>
      <c r="AM359" s="311"/>
      <c r="AN359" s="330"/>
      <c r="AO359" s="330"/>
      <c r="AP359" s="311"/>
      <c r="AQ359" s="311"/>
      <c r="AR359" s="330"/>
      <c r="AS359" s="330"/>
      <c r="AT359" s="311"/>
      <c r="AU359" s="311"/>
      <c r="AV359" s="330"/>
      <c r="AW359" s="311"/>
      <c r="AX359" s="311"/>
      <c r="AY359" s="311"/>
      <c r="AZ359" s="311"/>
      <c r="BA359" s="311"/>
    </row>
    <row r="360" spans="1:53" s="322" customFormat="1" ht="15.75" customHeight="1" x14ac:dyDescent="0.2">
      <c r="A360" s="324"/>
      <c r="B360" s="325"/>
      <c r="C360" s="326"/>
      <c r="D360" s="327"/>
      <c r="E360" s="329"/>
      <c r="F360" s="326"/>
      <c r="G360" s="328"/>
      <c r="H360" s="328"/>
      <c r="I360" s="326"/>
      <c r="J360" s="326"/>
      <c r="K360" s="326"/>
      <c r="L360" s="311"/>
      <c r="M360" s="311"/>
      <c r="N360" s="311"/>
      <c r="O360" s="311"/>
      <c r="P360" s="311"/>
      <c r="Q360" s="311"/>
      <c r="R360" s="311"/>
      <c r="S360" s="311"/>
      <c r="T360" s="330"/>
      <c r="U360" s="331"/>
      <c r="V360" s="311"/>
      <c r="W360" s="311"/>
      <c r="X360" s="330"/>
      <c r="Y360" s="311"/>
      <c r="Z360" s="311"/>
      <c r="AA360" s="330"/>
      <c r="AB360" s="330"/>
      <c r="AC360" s="955"/>
      <c r="AD360" s="311"/>
      <c r="AE360" s="311"/>
      <c r="AF360" s="330"/>
      <c r="AG360" s="330"/>
      <c r="AH360" s="311"/>
      <c r="AI360" s="311"/>
      <c r="AJ360" s="330"/>
      <c r="AK360" s="330"/>
      <c r="AL360" s="311"/>
      <c r="AM360" s="311"/>
      <c r="AN360" s="330"/>
      <c r="AO360" s="330"/>
      <c r="AP360" s="311"/>
      <c r="AQ360" s="311"/>
      <c r="AR360" s="330"/>
      <c r="AS360" s="330"/>
      <c r="AT360" s="311"/>
      <c r="AU360" s="311"/>
      <c r="AV360" s="330"/>
      <c r="AW360" s="311"/>
      <c r="AX360" s="311"/>
      <c r="AY360" s="311"/>
      <c r="AZ360" s="311"/>
      <c r="BA360" s="311"/>
    </row>
    <row r="361" spans="1:53" s="322" customFormat="1" ht="15.75" customHeight="1" x14ac:dyDescent="0.2">
      <c r="A361" s="324"/>
      <c r="B361" s="325"/>
      <c r="C361" s="326"/>
      <c r="D361" s="327"/>
      <c r="E361" s="329"/>
      <c r="F361" s="326"/>
      <c r="G361" s="328"/>
      <c r="H361" s="328"/>
      <c r="I361" s="326"/>
      <c r="J361" s="326"/>
      <c r="K361" s="326"/>
      <c r="L361" s="311"/>
      <c r="M361" s="311"/>
      <c r="N361" s="311"/>
      <c r="O361" s="311"/>
      <c r="P361" s="311"/>
      <c r="Q361" s="311"/>
      <c r="R361" s="311"/>
      <c r="S361" s="311"/>
      <c r="T361" s="330"/>
      <c r="U361" s="331"/>
      <c r="V361" s="311"/>
      <c r="W361" s="311"/>
      <c r="X361" s="330"/>
      <c r="Y361" s="311"/>
      <c r="Z361" s="311"/>
      <c r="AA361" s="330"/>
      <c r="AB361" s="330"/>
      <c r="AC361" s="955"/>
      <c r="AD361" s="311"/>
      <c r="AE361" s="311"/>
      <c r="AF361" s="330"/>
      <c r="AG361" s="330"/>
      <c r="AH361" s="311"/>
      <c r="AI361" s="311"/>
      <c r="AJ361" s="330"/>
      <c r="AK361" s="330"/>
      <c r="AL361" s="311"/>
      <c r="AM361" s="311"/>
      <c r="AN361" s="330"/>
      <c r="AO361" s="330"/>
      <c r="AP361" s="311"/>
      <c r="AQ361" s="311"/>
      <c r="AR361" s="330"/>
      <c r="AS361" s="330"/>
      <c r="AT361" s="311"/>
      <c r="AU361" s="311"/>
      <c r="AV361" s="330"/>
      <c r="AW361" s="311"/>
      <c r="AX361" s="311"/>
      <c r="AY361" s="311"/>
      <c r="AZ361" s="311"/>
      <c r="BA361" s="311"/>
    </row>
    <row r="362" spans="1:53" s="322" customFormat="1" ht="15.75" customHeight="1" x14ac:dyDescent="0.2">
      <c r="A362" s="324"/>
      <c r="B362" s="325"/>
      <c r="C362" s="326"/>
      <c r="D362" s="327"/>
      <c r="E362" s="329"/>
      <c r="F362" s="326"/>
      <c r="G362" s="328"/>
      <c r="H362" s="328"/>
      <c r="I362" s="326"/>
      <c r="J362" s="326"/>
      <c r="K362" s="326"/>
      <c r="L362" s="311"/>
      <c r="M362" s="311"/>
      <c r="N362" s="311"/>
      <c r="O362" s="311"/>
      <c r="P362" s="311"/>
      <c r="Q362" s="311"/>
      <c r="R362" s="311"/>
      <c r="S362" s="311"/>
      <c r="T362" s="330"/>
      <c r="U362" s="331"/>
      <c r="V362" s="311"/>
      <c r="W362" s="311"/>
      <c r="X362" s="330"/>
      <c r="Y362" s="311"/>
      <c r="Z362" s="311"/>
      <c r="AA362" s="330"/>
      <c r="AB362" s="330"/>
      <c r="AC362" s="955"/>
      <c r="AD362" s="311"/>
      <c r="AE362" s="311"/>
      <c r="AF362" s="330"/>
      <c r="AG362" s="330"/>
      <c r="AH362" s="311"/>
      <c r="AI362" s="311"/>
      <c r="AJ362" s="330"/>
      <c r="AK362" s="330"/>
      <c r="AL362" s="311"/>
      <c r="AM362" s="311"/>
      <c r="AN362" s="330"/>
      <c r="AO362" s="330"/>
      <c r="AP362" s="311"/>
      <c r="AQ362" s="311"/>
      <c r="AR362" s="330"/>
      <c r="AS362" s="330"/>
      <c r="AT362" s="311"/>
      <c r="AU362" s="311"/>
      <c r="AV362" s="330"/>
      <c r="AW362" s="311"/>
      <c r="AX362" s="311"/>
      <c r="AY362" s="311"/>
      <c r="AZ362" s="311"/>
      <c r="BA362" s="311"/>
    </row>
    <row r="363" spans="1:53" s="322" customFormat="1" ht="15.75" customHeight="1" x14ac:dyDescent="0.2">
      <c r="A363" s="324"/>
      <c r="B363" s="325"/>
      <c r="C363" s="326"/>
      <c r="D363" s="327"/>
      <c r="E363" s="329"/>
      <c r="F363" s="326"/>
      <c r="G363" s="328"/>
      <c r="H363" s="328"/>
      <c r="I363" s="326"/>
      <c r="J363" s="326"/>
      <c r="K363" s="326"/>
      <c r="L363" s="311"/>
      <c r="M363" s="311"/>
      <c r="N363" s="311"/>
      <c r="O363" s="311"/>
      <c r="P363" s="311"/>
      <c r="Q363" s="311"/>
      <c r="R363" s="311"/>
      <c r="S363" s="311"/>
      <c r="T363" s="330"/>
      <c r="U363" s="331"/>
      <c r="V363" s="311"/>
      <c r="W363" s="311"/>
      <c r="X363" s="330"/>
      <c r="Y363" s="311"/>
      <c r="Z363" s="311"/>
      <c r="AA363" s="330"/>
      <c r="AB363" s="330"/>
      <c r="AC363" s="955"/>
      <c r="AD363" s="311"/>
      <c r="AE363" s="311"/>
      <c r="AF363" s="330"/>
      <c r="AG363" s="330"/>
      <c r="AH363" s="311"/>
      <c r="AI363" s="311"/>
      <c r="AJ363" s="330"/>
      <c r="AK363" s="330"/>
      <c r="AL363" s="311"/>
      <c r="AM363" s="311"/>
      <c r="AN363" s="330"/>
      <c r="AO363" s="330"/>
      <c r="AP363" s="311"/>
      <c r="AQ363" s="311"/>
      <c r="AR363" s="330"/>
      <c r="AS363" s="330"/>
      <c r="AT363" s="311"/>
      <c r="AU363" s="311"/>
      <c r="AV363" s="330"/>
      <c r="AW363" s="311"/>
      <c r="AX363" s="311"/>
      <c r="AY363" s="311"/>
      <c r="AZ363" s="311"/>
      <c r="BA363" s="311"/>
    </row>
    <row r="364" spans="1:53" s="322" customFormat="1" ht="15.75" customHeight="1" x14ac:dyDescent="0.2">
      <c r="A364" s="324"/>
      <c r="B364" s="325"/>
      <c r="C364" s="326"/>
      <c r="D364" s="327"/>
      <c r="E364" s="329"/>
      <c r="F364" s="326"/>
      <c r="G364" s="328"/>
      <c r="H364" s="328"/>
      <c r="I364" s="326"/>
      <c r="J364" s="326"/>
      <c r="K364" s="326"/>
      <c r="L364" s="311"/>
      <c r="M364" s="311"/>
      <c r="N364" s="311"/>
      <c r="O364" s="311"/>
      <c r="P364" s="311"/>
      <c r="Q364" s="311"/>
      <c r="R364" s="311"/>
      <c r="S364" s="311"/>
      <c r="T364" s="330"/>
      <c r="U364" s="331"/>
      <c r="V364" s="311"/>
      <c r="W364" s="311"/>
      <c r="X364" s="330"/>
      <c r="Y364" s="311"/>
      <c r="Z364" s="311"/>
      <c r="AA364" s="330"/>
      <c r="AB364" s="330"/>
      <c r="AC364" s="955"/>
      <c r="AD364" s="311"/>
      <c r="AE364" s="311"/>
      <c r="AF364" s="330"/>
      <c r="AG364" s="330"/>
      <c r="AH364" s="311"/>
      <c r="AI364" s="311"/>
      <c r="AJ364" s="330"/>
      <c r="AK364" s="330"/>
      <c r="AL364" s="311"/>
      <c r="AM364" s="311"/>
      <c r="AN364" s="330"/>
      <c r="AO364" s="330"/>
      <c r="AP364" s="311"/>
      <c r="AQ364" s="311"/>
      <c r="AR364" s="330"/>
      <c r="AS364" s="330"/>
      <c r="AT364" s="311"/>
      <c r="AU364" s="311"/>
      <c r="AV364" s="330"/>
      <c r="AW364" s="311"/>
      <c r="AX364" s="311"/>
      <c r="AY364" s="311"/>
      <c r="AZ364" s="311"/>
      <c r="BA364" s="311"/>
    </row>
    <row r="365" spans="1:53" s="322" customFormat="1" ht="15.75" customHeight="1" x14ac:dyDescent="0.2">
      <c r="A365" s="324"/>
      <c r="B365" s="325"/>
      <c r="C365" s="326"/>
      <c r="D365" s="327"/>
      <c r="E365" s="329"/>
      <c r="F365" s="326"/>
      <c r="G365" s="328"/>
      <c r="H365" s="328"/>
      <c r="I365" s="326"/>
      <c r="J365" s="326"/>
      <c r="K365" s="326"/>
      <c r="L365" s="311"/>
      <c r="M365" s="311"/>
      <c r="N365" s="311"/>
      <c r="O365" s="311"/>
      <c r="P365" s="311"/>
      <c r="Q365" s="311"/>
      <c r="R365" s="311"/>
      <c r="S365" s="311"/>
      <c r="T365" s="330"/>
      <c r="U365" s="331"/>
      <c r="V365" s="311"/>
      <c r="W365" s="311"/>
      <c r="X365" s="330"/>
      <c r="Y365" s="311"/>
      <c r="Z365" s="311"/>
      <c r="AA365" s="330"/>
      <c r="AB365" s="330"/>
      <c r="AC365" s="955"/>
      <c r="AD365" s="311"/>
      <c r="AE365" s="311"/>
      <c r="AF365" s="330"/>
      <c r="AG365" s="330"/>
      <c r="AH365" s="311"/>
      <c r="AI365" s="311"/>
      <c r="AJ365" s="330"/>
      <c r="AK365" s="330"/>
      <c r="AL365" s="311"/>
      <c r="AM365" s="311"/>
      <c r="AN365" s="330"/>
      <c r="AO365" s="330"/>
      <c r="AP365" s="311"/>
      <c r="AQ365" s="311"/>
      <c r="AR365" s="330"/>
      <c r="AS365" s="330"/>
      <c r="AT365" s="311"/>
      <c r="AU365" s="311"/>
      <c r="AV365" s="330"/>
      <c r="AW365" s="311"/>
      <c r="AX365" s="311"/>
      <c r="AY365" s="311"/>
      <c r="AZ365" s="311"/>
      <c r="BA365" s="311"/>
    </row>
    <row r="366" spans="1:53" s="322" customFormat="1" ht="15.75" customHeight="1" x14ac:dyDescent="0.2">
      <c r="A366" s="324"/>
      <c r="B366" s="325"/>
      <c r="C366" s="326"/>
      <c r="D366" s="327"/>
      <c r="E366" s="329"/>
      <c r="F366" s="326"/>
      <c r="G366" s="328"/>
      <c r="H366" s="328"/>
      <c r="I366" s="326"/>
      <c r="J366" s="326"/>
      <c r="K366" s="326"/>
      <c r="L366" s="311"/>
      <c r="M366" s="311"/>
      <c r="N366" s="311"/>
      <c r="O366" s="311"/>
      <c r="P366" s="311"/>
      <c r="Q366" s="311"/>
      <c r="R366" s="311"/>
      <c r="S366" s="311"/>
      <c r="T366" s="330"/>
      <c r="U366" s="331"/>
      <c r="V366" s="311"/>
      <c r="W366" s="311"/>
      <c r="X366" s="330"/>
      <c r="Y366" s="311"/>
      <c r="Z366" s="311"/>
      <c r="AA366" s="330"/>
      <c r="AB366" s="330"/>
      <c r="AC366" s="955"/>
      <c r="AD366" s="311"/>
      <c r="AE366" s="311"/>
      <c r="AF366" s="330"/>
      <c r="AG366" s="330"/>
      <c r="AH366" s="311"/>
      <c r="AI366" s="311"/>
      <c r="AJ366" s="330"/>
      <c r="AK366" s="330"/>
      <c r="AL366" s="311"/>
      <c r="AM366" s="311"/>
      <c r="AN366" s="330"/>
      <c r="AO366" s="330"/>
      <c r="AP366" s="311"/>
      <c r="AQ366" s="311"/>
      <c r="AR366" s="330"/>
      <c r="AS366" s="330"/>
      <c r="AT366" s="311"/>
      <c r="AU366" s="311"/>
      <c r="AV366" s="330"/>
      <c r="AW366" s="311"/>
      <c r="AX366" s="311"/>
      <c r="AY366" s="311"/>
      <c r="AZ366" s="311"/>
      <c r="BA366" s="311"/>
    </row>
    <row r="367" spans="1:53" s="322" customFormat="1" ht="15.75" customHeight="1" x14ac:dyDescent="0.2">
      <c r="A367" s="324"/>
      <c r="B367" s="325"/>
      <c r="C367" s="326"/>
      <c r="D367" s="327"/>
      <c r="E367" s="329"/>
      <c r="F367" s="326"/>
      <c r="G367" s="328"/>
      <c r="H367" s="328"/>
      <c r="I367" s="326"/>
      <c r="J367" s="326"/>
      <c r="K367" s="326"/>
      <c r="L367" s="311"/>
      <c r="M367" s="311"/>
      <c r="N367" s="311"/>
      <c r="O367" s="311"/>
      <c r="P367" s="311"/>
      <c r="Q367" s="311"/>
      <c r="R367" s="311"/>
      <c r="S367" s="311"/>
      <c r="T367" s="330"/>
      <c r="U367" s="331"/>
      <c r="V367" s="311"/>
      <c r="W367" s="311"/>
      <c r="X367" s="330"/>
      <c r="Y367" s="311"/>
      <c r="Z367" s="311"/>
      <c r="AA367" s="330"/>
      <c r="AB367" s="330"/>
      <c r="AC367" s="955"/>
      <c r="AD367" s="311"/>
      <c r="AE367" s="311"/>
      <c r="AF367" s="330"/>
      <c r="AG367" s="330"/>
      <c r="AH367" s="311"/>
      <c r="AI367" s="311"/>
      <c r="AJ367" s="330"/>
      <c r="AK367" s="330"/>
      <c r="AL367" s="311"/>
      <c r="AM367" s="311"/>
      <c r="AN367" s="330"/>
      <c r="AO367" s="330"/>
      <c r="AP367" s="311"/>
      <c r="AQ367" s="311"/>
      <c r="AR367" s="330"/>
      <c r="AS367" s="330"/>
      <c r="AT367" s="311"/>
      <c r="AU367" s="311"/>
      <c r="AV367" s="330"/>
      <c r="AW367" s="311"/>
      <c r="AX367" s="311"/>
      <c r="AY367" s="311"/>
      <c r="AZ367" s="311"/>
      <c r="BA367" s="311"/>
    </row>
    <row r="368" spans="1:53" s="322" customFormat="1" ht="15.75" customHeight="1" x14ac:dyDescent="0.2">
      <c r="A368" s="324"/>
      <c r="B368" s="325"/>
      <c r="C368" s="326"/>
      <c r="D368" s="327"/>
      <c r="E368" s="329"/>
      <c r="F368" s="326"/>
      <c r="G368" s="328"/>
      <c r="H368" s="328"/>
      <c r="I368" s="326"/>
      <c r="J368" s="326"/>
      <c r="K368" s="326"/>
      <c r="L368" s="311"/>
      <c r="M368" s="311"/>
      <c r="N368" s="311"/>
      <c r="O368" s="311"/>
      <c r="P368" s="311"/>
      <c r="Q368" s="311"/>
      <c r="R368" s="311"/>
      <c r="S368" s="311"/>
      <c r="T368" s="330"/>
      <c r="U368" s="331"/>
      <c r="V368" s="311"/>
      <c r="W368" s="311"/>
      <c r="X368" s="330"/>
      <c r="Y368" s="311"/>
      <c r="Z368" s="311"/>
      <c r="AA368" s="330"/>
      <c r="AB368" s="330"/>
      <c r="AC368" s="955"/>
      <c r="AD368" s="311"/>
      <c r="AE368" s="311"/>
      <c r="AF368" s="330"/>
      <c r="AG368" s="330"/>
      <c r="AH368" s="311"/>
      <c r="AI368" s="311"/>
      <c r="AJ368" s="330"/>
      <c r="AK368" s="330"/>
      <c r="AL368" s="311"/>
      <c r="AM368" s="311"/>
      <c r="AN368" s="330"/>
      <c r="AO368" s="330"/>
      <c r="AP368" s="311"/>
      <c r="AQ368" s="311"/>
      <c r="AR368" s="330"/>
      <c r="AS368" s="330"/>
      <c r="AT368" s="311"/>
      <c r="AU368" s="311"/>
      <c r="AV368" s="330"/>
      <c r="AW368" s="311"/>
      <c r="AX368" s="311"/>
      <c r="AY368" s="311"/>
      <c r="AZ368" s="311"/>
      <c r="BA368" s="311"/>
    </row>
    <row r="369" spans="1:53" s="322" customFormat="1" ht="15.75" customHeight="1" x14ac:dyDescent="0.2">
      <c r="A369" s="324"/>
      <c r="B369" s="325"/>
      <c r="C369" s="326"/>
      <c r="D369" s="327"/>
      <c r="E369" s="329"/>
      <c r="F369" s="326"/>
      <c r="G369" s="328"/>
      <c r="H369" s="328"/>
      <c r="I369" s="326"/>
      <c r="J369" s="326"/>
      <c r="K369" s="326"/>
      <c r="L369" s="311"/>
      <c r="M369" s="311"/>
      <c r="N369" s="311"/>
      <c r="O369" s="311"/>
      <c r="P369" s="311"/>
      <c r="Q369" s="311"/>
      <c r="R369" s="311"/>
      <c r="S369" s="311"/>
      <c r="T369" s="330"/>
      <c r="U369" s="331"/>
      <c r="V369" s="311"/>
      <c r="W369" s="311"/>
      <c r="X369" s="330"/>
      <c r="Y369" s="311"/>
      <c r="Z369" s="311"/>
      <c r="AA369" s="330"/>
      <c r="AB369" s="330"/>
      <c r="AC369" s="955"/>
      <c r="AD369" s="311"/>
      <c r="AE369" s="311"/>
      <c r="AF369" s="330"/>
      <c r="AG369" s="330"/>
      <c r="AH369" s="311"/>
      <c r="AI369" s="311"/>
      <c r="AJ369" s="330"/>
      <c r="AK369" s="330"/>
      <c r="AL369" s="311"/>
      <c r="AM369" s="311"/>
      <c r="AN369" s="330"/>
      <c r="AO369" s="330"/>
      <c r="AP369" s="311"/>
      <c r="AQ369" s="311"/>
      <c r="AR369" s="330"/>
      <c r="AS369" s="330"/>
      <c r="AT369" s="311"/>
      <c r="AU369" s="311"/>
      <c r="AV369" s="330"/>
      <c r="AW369" s="311"/>
      <c r="AX369" s="311"/>
      <c r="AY369" s="311"/>
      <c r="AZ369" s="311"/>
      <c r="BA369" s="311"/>
    </row>
    <row r="370" spans="1:53" s="322" customFormat="1" ht="15.75" customHeight="1" x14ac:dyDescent="0.2">
      <c r="A370" s="324"/>
      <c r="B370" s="325"/>
      <c r="C370" s="326"/>
      <c r="D370" s="327"/>
      <c r="E370" s="329"/>
      <c r="F370" s="326"/>
      <c r="G370" s="328"/>
      <c r="H370" s="328"/>
      <c r="I370" s="326"/>
      <c r="J370" s="326"/>
      <c r="K370" s="326"/>
      <c r="L370" s="311"/>
      <c r="M370" s="311"/>
      <c r="N370" s="311"/>
      <c r="O370" s="311"/>
      <c r="P370" s="311"/>
      <c r="Q370" s="311"/>
      <c r="R370" s="311"/>
      <c r="S370" s="311"/>
      <c r="T370" s="330"/>
      <c r="U370" s="331"/>
      <c r="V370" s="311"/>
      <c r="W370" s="311"/>
      <c r="X370" s="330"/>
      <c r="Y370" s="311"/>
      <c r="Z370" s="311"/>
      <c r="AA370" s="330"/>
      <c r="AB370" s="330"/>
      <c r="AC370" s="955"/>
      <c r="AD370" s="311"/>
      <c r="AE370" s="311"/>
      <c r="AF370" s="330"/>
      <c r="AG370" s="330"/>
      <c r="AH370" s="311"/>
      <c r="AI370" s="311"/>
      <c r="AJ370" s="330"/>
      <c r="AK370" s="330"/>
      <c r="AL370" s="311"/>
      <c r="AM370" s="311"/>
      <c r="AN370" s="330"/>
      <c r="AO370" s="330"/>
      <c r="AP370" s="311"/>
      <c r="AQ370" s="311"/>
      <c r="AR370" s="330"/>
      <c r="AS370" s="330"/>
      <c r="AT370" s="311"/>
      <c r="AU370" s="311"/>
      <c r="AV370" s="330"/>
      <c r="AW370" s="311"/>
      <c r="AX370" s="311"/>
      <c r="AY370" s="311"/>
      <c r="AZ370" s="311"/>
      <c r="BA370" s="311"/>
    </row>
    <row r="371" spans="1:53" s="322" customFormat="1" ht="15.75" customHeight="1" x14ac:dyDescent="0.2">
      <c r="A371" s="324"/>
      <c r="B371" s="325"/>
      <c r="C371" s="326"/>
      <c r="D371" s="327"/>
      <c r="E371" s="329"/>
      <c r="F371" s="326"/>
      <c r="G371" s="328"/>
      <c r="H371" s="328"/>
      <c r="I371" s="326"/>
      <c r="J371" s="326"/>
      <c r="K371" s="326"/>
      <c r="L371" s="311"/>
      <c r="M371" s="311"/>
      <c r="N371" s="311"/>
      <c r="O371" s="311"/>
      <c r="P371" s="311"/>
      <c r="Q371" s="311"/>
      <c r="R371" s="311"/>
      <c r="S371" s="311"/>
      <c r="T371" s="330"/>
      <c r="U371" s="331"/>
      <c r="V371" s="311"/>
      <c r="W371" s="311"/>
      <c r="X371" s="330"/>
      <c r="Y371" s="311"/>
      <c r="Z371" s="311"/>
      <c r="AA371" s="330"/>
      <c r="AB371" s="330"/>
      <c r="AC371" s="955"/>
      <c r="AD371" s="311"/>
      <c r="AE371" s="311"/>
      <c r="AF371" s="330"/>
      <c r="AG371" s="330"/>
      <c r="AH371" s="311"/>
      <c r="AI371" s="311"/>
      <c r="AJ371" s="330"/>
      <c r="AK371" s="330"/>
      <c r="AL371" s="311"/>
      <c r="AM371" s="311"/>
      <c r="AN371" s="330"/>
      <c r="AO371" s="330"/>
      <c r="AP371" s="311"/>
      <c r="AQ371" s="311"/>
      <c r="AR371" s="330"/>
      <c r="AS371" s="330"/>
      <c r="AT371" s="311"/>
      <c r="AU371" s="311"/>
      <c r="AV371" s="330"/>
      <c r="AW371" s="311"/>
      <c r="AX371" s="311"/>
      <c r="AY371" s="311"/>
      <c r="AZ371" s="311"/>
      <c r="BA371" s="311"/>
    </row>
    <row r="372" spans="1:53" s="322" customFormat="1" ht="15.75" customHeight="1" x14ac:dyDescent="0.2">
      <c r="A372" s="324"/>
      <c r="B372" s="325"/>
      <c r="C372" s="326"/>
      <c r="D372" s="327"/>
      <c r="E372" s="329"/>
      <c r="F372" s="326"/>
      <c r="G372" s="328"/>
      <c r="H372" s="328"/>
      <c r="I372" s="326"/>
      <c r="J372" s="326"/>
      <c r="K372" s="326"/>
      <c r="L372" s="311"/>
      <c r="M372" s="311"/>
      <c r="N372" s="311"/>
      <c r="O372" s="311"/>
      <c r="P372" s="311"/>
      <c r="Q372" s="311"/>
      <c r="R372" s="311"/>
      <c r="S372" s="311"/>
      <c r="T372" s="330"/>
      <c r="U372" s="331"/>
      <c r="V372" s="311"/>
      <c r="W372" s="311"/>
      <c r="X372" s="330"/>
      <c r="Y372" s="311"/>
      <c r="Z372" s="311"/>
      <c r="AA372" s="330"/>
      <c r="AB372" s="330"/>
      <c r="AC372" s="955"/>
      <c r="AD372" s="311"/>
      <c r="AE372" s="311"/>
      <c r="AF372" s="330"/>
      <c r="AG372" s="330"/>
      <c r="AH372" s="311"/>
      <c r="AI372" s="311"/>
      <c r="AJ372" s="330"/>
      <c r="AK372" s="330"/>
      <c r="AL372" s="311"/>
      <c r="AM372" s="311"/>
      <c r="AN372" s="330"/>
      <c r="AO372" s="330"/>
      <c r="AP372" s="311"/>
      <c r="AQ372" s="311"/>
      <c r="AR372" s="330"/>
      <c r="AS372" s="330"/>
      <c r="AT372" s="311"/>
      <c r="AU372" s="311"/>
      <c r="AV372" s="330"/>
      <c r="AW372" s="311"/>
      <c r="AX372" s="311"/>
      <c r="AY372" s="311"/>
      <c r="AZ372" s="311"/>
      <c r="BA372" s="311"/>
    </row>
    <row r="373" spans="1:53" s="322" customFormat="1" ht="15.75" customHeight="1" x14ac:dyDescent="0.2">
      <c r="A373" s="324"/>
      <c r="B373" s="325"/>
      <c r="C373" s="326"/>
      <c r="D373" s="327"/>
      <c r="E373" s="329"/>
      <c r="F373" s="326"/>
      <c r="G373" s="328"/>
      <c r="H373" s="328"/>
      <c r="I373" s="326"/>
      <c r="J373" s="326"/>
      <c r="K373" s="326"/>
      <c r="L373" s="311"/>
      <c r="M373" s="311"/>
      <c r="N373" s="311"/>
      <c r="O373" s="311"/>
      <c r="P373" s="311"/>
      <c r="Q373" s="311"/>
      <c r="R373" s="311"/>
      <c r="S373" s="311"/>
      <c r="T373" s="330"/>
      <c r="U373" s="331"/>
      <c r="V373" s="311"/>
      <c r="W373" s="311"/>
      <c r="X373" s="330"/>
      <c r="Y373" s="311"/>
      <c r="Z373" s="311"/>
      <c r="AA373" s="330"/>
      <c r="AB373" s="330"/>
      <c r="AC373" s="955"/>
      <c r="AD373" s="311"/>
      <c r="AE373" s="311"/>
      <c r="AF373" s="330"/>
      <c r="AG373" s="330"/>
      <c r="AH373" s="311"/>
      <c r="AI373" s="311"/>
      <c r="AJ373" s="330"/>
      <c r="AK373" s="330"/>
      <c r="AL373" s="311"/>
      <c r="AM373" s="311"/>
      <c r="AN373" s="330"/>
      <c r="AO373" s="330"/>
      <c r="AP373" s="311"/>
      <c r="AQ373" s="311"/>
      <c r="AR373" s="330"/>
      <c r="AS373" s="330"/>
      <c r="AT373" s="311"/>
      <c r="AU373" s="311"/>
      <c r="AV373" s="330"/>
      <c r="AW373" s="311"/>
      <c r="AX373" s="311"/>
      <c r="AY373" s="311"/>
      <c r="AZ373" s="311"/>
      <c r="BA373" s="311"/>
    </row>
    <row r="374" spans="1:53" s="322" customFormat="1" ht="15.75" customHeight="1" x14ac:dyDescent="0.2">
      <c r="A374" s="324"/>
      <c r="B374" s="325"/>
      <c r="C374" s="326"/>
      <c r="D374" s="327"/>
      <c r="E374" s="329"/>
      <c r="F374" s="326"/>
      <c r="G374" s="328"/>
      <c r="H374" s="328"/>
      <c r="I374" s="326"/>
      <c r="J374" s="326"/>
      <c r="K374" s="326"/>
      <c r="L374" s="311"/>
      <c r="M374" s="311"/>
      <c r="N374" s="311"/>
      <c r="O374" s="311"/>
      <c r="P374" s="311"/>
      <c r="Q374" s="311"/>
      <c r="R374" s="311"/>
      <c r="S374" s="311"/>
      <c r="T374" s="330"/>
      <c r="U374" s="331"/>
      <c r="V374" s="311"/>
      <c r="W374" s="311"/>
      <c r="X374" s="330"/>
      <c r="Y374" s="311"/>
      <c r="Z374" s="311"/>
      <c r="AA374" s="330"/>
      <c r="AB374" s="330"/>
      <c r="AC374" s="955"/>
      <c r="AD374" s="311"/>
      <c r="AE374" s="311"/>
      <c r="AF374" s="330"/>
      <c r="AG374" s="330"/>
      <c r="AH374" s="311"/>
      <c r="AI374" s="311"/>
      <c r="AJ374" s="330"/>
      <c r="AK374" s="330"/>
      <c r="AL374" s="311"/>
      <c r="AM374" s="311"/>
      <c r="AN374" s="330"/>
      <c r="AO374" s="330"/>
      <c r="AP374" s="311"/>
      <c r="AQ374" s="311"/>
      <c r="AR374" s="330"/>
      <c r="AS374" s="330"/>
      <c r="AT374" s="311"/>
      <c r="AU374" s="311"/>
      <c r="AV374" s="330"/>
      <c r="AW374" s="311"/>
      <c r="AX374" s="311"/>
      <c r="AY374" s="311"/>
      <c r="AZ374" s="311"/>
      <c r="BA374" s="311"/>
    </row>
    <row r="375" spans="1:53" s="322" customFormat="1" ht="15.75" customHeight="1" x14ac:dyDescent="0.2">
      <c r="A375" s="324"/>
      <c r="B375" s="325"/>
      <c r="C375" s="326"/>
      <c r="D375" s="327"/>
      <c r="E375" s="329"/>
      <c r="F375" s="326"/>
      <c r="G375" s="328"/>
      <c r="H375" s="328"/>
      <c r="I375" s="326"/>
      <c r="J375" s="326"/>
      <c r="K375" s="326"/>
      <c r="L375" s="311"/>
      <c r="M375" s="311"/>
      <c r="N375" s="311"/>
      <c r="O375" s="311"/>
      <c r="P375" s="311"/>
      <c r="Q375" s="311"/>
      <c r="R375" s="311"/>
      <c r="S375" s="311"/>
      <c r="T375" s="330"/>
      <c r="U375" s="331"/>
      <c r="V375" s="311"/>
      <c r="W375" s="311"/>
      <c r="X375" s="330"/>
      <c r="Y375" s="311"/>
      <c r="Z375" s="311"/>
      <c r="AA375" s="330"/>
      <c r="AB375" s="330"/>
      <c r="AC375" s="955"/>
      <c r="AD375" s="311"/>
      <c r="AE375" s="311"/>
      <c r="AF375" s="330"/>
      <c r="AG375" s="330"/>
      <c r="AH375" s="311"/>
      <c r="AI375" s="311"/>
      <c r="AJ375" s="330"/>
      <c r="AK375" s="330"/>
      <c r="AL375" s="311"/>
      <c r="AM375" s="311"/>
      <c r="AN375" s="330"/>
      <c r="AO375" s="330"/>
      <c r="AP375" s="311"/>
      <c r="AQ375" s="311"/>
      <c r="AR375" s="330"/>
      <c r="AS375" s="330"/>
      <c r="AT375" s="311"/>
      <c r="AU375" s="311"/>
      <c r="AV375" s="330"/>
      <c r="AW375" s="311"/>
      <c r="AX375" s="311"/>
      <c r="AY375" s="311"/>
      <c r="AZ375" s="311"/>
      <c r="BA375" s="311"/>
    </row>
    <row r="376" spans="1:53" s="322" customFormat="1" ht="15.75" customHeight="1" x14ac:dyDescent="0.2">
      <c r="A376" s="324"/>
      <c r="B376" s="325"/>
      <c r="C376" s="326"/>
      <c r="D376" s="327"/>
      <c r="E376" s="329"/>
      <c r="F376" s="326"/>
      <c r="G376" s="328"/>
      <c r="H376" s="328"/>
      <c r="I376" s="326"/>
      <c r="J376" s="326"/>
      <c r="K376" s="326"/>
      <c r="L376" s="311"/>
      <c r="M376" s="311"/>
      <c r="N376" s="311"/>
      <c r="O376" s="311"/>
      <c r="P376" s="311"/>
      <c r="Q376" s="311"/>
      <c r="R376" s="311"/>
      <c r="S376" s="311"/>
      <c r="T376" s="330"/>
      <c r="U376" s="331"/>
      <c r="V376" s="311"/>
      <c r="W376" s="311"/>
      <c r="X376" s="330"/>
      <c r="Y376" s="311"/>
      <c r="Z376" s="311"/>
      <c r="AA376" s="330"/>
      <c r="AB376" s="330"/>
      <c r="AC376" s="955"/>
      <c r="AD376" s="311"/>
      <c r="AE376" s="311"/>
      <c r="AF376" s="330"/>
      <c r="AG376" s="330"/>
      <c r="AH376" s="311"/>
      <c r="AI376" s="311"/>
      <c r="AJ376" s="330"/>
      <c r="AK376" s="330"/>
      <c r="AL376" s="311"/>
      <c r="AM376" s="311"/>
      <c r="AN376" s="330"/>
      <c r="AO376" s="330"/>
      <c r="AP376" s="311"/>
      <c r="AQ376" s="311"/>
      <c r="AR376" s="330"/>
      <c r="AS376" s="330"/>
      <c r="AT376" s="311"/>
      <c r="AU376" s="311"/>
      <c r="AV376" s="330"/>
      <c r="AW376" s="311"/>
      <c r="AX376" s="311"/>
      <c r="AY376" s="311"/>
      <c r="AZ376" s="311"/>
      <c r="BA376" s="311"/>
    </row>
    <row r="377" spans="1:53" s="322" customFormat="1" ht="15.75" customHeight="1" x14ac:dyDescent="0.2">
      <c r="A377" s="324"/>
      <c r="B377" s="325"/>
      <c r="C377" s="326"/>
      <c r="D377" s="327"/>
      <c r="E377" s="329"/>
      <c r="F377" s="326"/>
      <c r="G377" s="328"/>
      <c r="H377" s="328"/>
      <c r="I377" s="326"/>
      <c r="J377" s="326"/>
      <c r="K377" s="326"/>
      <c r="L377" s="311"/>
      <c r="M377" s="311"/>
      <c r="N377" s="311"/>
      <c r="O377" s="311"/>
      <c r="P377" s="311"/>
      <c r="Q377" s="311"/>
      <c r="R377" s="311"/>
      <c r="S377" s="311"/>
      <c r="T377" s="330"/>
      <c r="U377" s="331"/>
      <c r="V377" s="311"/>
      <c r="W377" s="311"/>
      <c r="X377" s="330"/>
      <c r="Y377" s="311"/>
      <c r="Z377" s="311"/>
      <c r="AA377" s="330"/>
      <c r="AB377" s="330"/>
      <c r="AC377" s="955"/>
      <c r="AD377" s="311"/>
      <c r="AE377" s="311"/>
      <c r="AF377" s="330"/>
      <c r="AG377" s="330"/>
      <c r="AH377" s="311"/>
      <c r="AI377" s="311"/>
      <c r="AJ377" s="330"/>
      <c r="AK377" s="330"/>
      <c r="AL377" s="311"/>
      <c r="AM377" s="311"/>
      <c r="AN377" s="330"/>
      <c r="AO377" s="330"/>
      <c r="AP377" s="311"/>
      <c r="AQ377" s="311"/>
      <c r="AR377" s="330"/>
      <c r="AS377" s="330"/>
      <c r="AT377" s="311"/>
      <c r="AU377" s="311"/>
      <c r="AV377" s="330"/>
      <c r="AW377" s="311"/>
      <c r="AX377" s="311"/>
      <c r="AY377" s="311"/>
      <c r="AZ377" s="311"/>
      <c r="BA377" s="311"/>
    </row>
    <row r="378" spans="1:53" s="322" customFormat="1" ht="15.75" customHeight="1" x14ac:dyDescent="0.2">
      <c r="A378" s="324"/>
      <c r="B378" s="325"/>
      <c r="C378" s="326"/>
      <c r="D378" s="327"/>
      <c r="E378" s="329"/>
      <c r="F378" s="326"/>
      <c r="G378" s="328"/>
      <c r="H378" s="328"/>
      <c r="I378" s="326"/>
      <c r="J378" s="326"/>
      <c r="K378" s="326"/>
      <c r="L378" s="311"/>
      <c r="M378" s="311"/>
      <c r="N378" s="311"/>
      <c r="O378" s="311"/>
      <c r="P378" s="311"/>
      <c r="Q378" s="311"/>
      <c r="R378" s="311"/>
      <c r="S378" s="311"/>
      <c r="T378" s="330"/>
      <c r="U378" s="331"/>
      <c r="V378" s="311"/>
      <c r="W378" s="311"/>
      <c r="X378" s="330"/>
      <c r="Y378" s="311"/>
      <c r="Z378" s="311"/>
      <c r="AA378" s="330"/>
      <c r="AB378" s="330"/>
      <c r="AC378" s="955"/>
      <c r="AD378" s="311"/>
      <c r="AE378" s="311"/>
      <c r="AF378" s="330"/>
      <c r="AG378" s="330"/>
      <c r="AH378" s="311"/>
      <c r="AI378" s="311"/>
      <c r="AJ378" s="330"/>
      <c r="AK378" s="330"/>
      <c r="AL378" s="311"/>
      <c r="AM378" s="311"/>
      <c r="AN378" s="330"/>
      <c r="AO378" s="330"/>
      <c r="AP378" s="311"/>
      <c r="AQ378" s="311"/>
      <c r="AR378" s="330"/>
      <c r="AS378" s="330"/>
      <c r="AT378" s="311"/>
      <c r="AU378" s="311"/>
      <c r="AV378" s="330"/>
      <c r="AW378" s="311"/>
      <c r="AX378" s="311"/>
      <c r="AY378" s="311"/>
      <c r="AZ378" s="311"/>
      <c r="BA378" s="311"/>
    </row>
    <row r="379" spans="1:53" s="322" customFormat="1" ht="15.75" customHeight="1" x14ac:dyDescent="0.2">
      <c r="A379" s="324"/>
      <c r="B379" s="325"/>
      <c r="C379" s="326"/>
      <c r="D379" s="327"/>
      <c r="E379" s="329"/>
      <c r="F379" s="326"/>
      <c r="G379" s="328"/>
      <c r="H379" s="328"/>
      <c r="I379" s="326"/>
      <c r="J379" s="326"/>
      <c r="K379" s="326"/>
      <c r="L379" s="311"/>
      <c r="M379" s="311"/>
      <c r="N379" s="311"/>
      <c r="O379" s="311"/>
      <c r="P379" s="311"/>
      <c r="Q379" s="311"/>
      <c r="R379" s="311"/>
      <c r="S379" s="311"/>
      <c r="T379" s="330"/>
      <c r="U379" s="331"/>
      <c r="V379" s="311"/>
      <c r="W379" s="311"/>
      <c r="X379" s="330"/>
      <c r="Y379" s="311"/>
      <c r="Z379" s="311"/>
      <c r="AA379" s="330"/>
      <c r="AB379" s="330"/>
      <c r="AC379" s="955"/>
      <c r="AD379" s="311"/>
      <c r="AE379" s="311"/>
      <c r="AF379" s="330"/>
      <c r="AG379" s="330"/>
      <c r="AH379" s="311"/>
      <c r="AI379" s="311"/>
      <c r="AJ379" s="330"/>
      <c r="AK379" s="330"/>
      <c r="AL379" s="311"/>
      <c r="AM379" s="311"/>
      <c r="AN379" s="330"/>
      <c r="AO379" s="330"/>
      <c r="AP379" s="311"/>
      <c r="AQ379" s="311"/>
      <c r="AR379" s="330"/>
      <c r="AS379" s="330"/>
      <c r="AT379" s="311"/>
      <c r="AU379" s="311"/>
      <c r="AV379" s="330"/>
      <c r="AW379" s="311"/>
      <c r="AX379" s="311"/>
      <c r="AY379" s="311"/>
      <c r="AZ379" s="311"/>
      <c r="BA379" s="311"/>
    </row>
    <row r="380" spans="1:53" s="322" customFormat="1" ht="15.75" customHeight="1" x14ac:dyDescent="0.2">
      <c r="A380" s="324"/>
      <c r="B380" s="325"/>
      <c r="C380" s="326"/>
      <c r="D380" s="327"/>
      <c r="E380" s="329"/>
      <c r="F380" s="326"/>
      <c r="G380" s="328"/>
      <c r="H380" s="328"/>
      <c r="I380" s="326"/>
      <c r="J380" s="326"/>
      <c r="K380" s="326"/>
      <c r="L380" s="311"/>
      <c r="M380" s="311"/>
      <c r="N380" s="311"/>
      <c r="O380" s="311"/>
      <c r="P380" s="311"/>
      <c r="Q380" s="311"/>
      <c r="R380" s="311"/>
      <c r="S380" s="311"/>
      <c r="T380" s="330"/>
      <c r="U380" s="331"/>
      <c r="V380" s="311"/>
      <c r="W380" s="311"/>
      <c r="X380" s="330"/>
      <c r="Y380" s="311"/>
      <c r="Z380" s="311"/>
      <c r="AA380" s="330"/>
      <c r="AB380" s="330"/>
      <c r="AC380" s="955"/>
      <c r="AD380" s="311"/>
      <c r="AE380" s="311"/>
      <c r="AF380" s="330"/>
      <c r="AG380" s="330"/>
      <c r="AH380" s="311"/>
      <c r="AI380" s="311"/>
      <c r="AJ380" s="330"/>
      <c r="AK380" s="330"/>
      <c r="AL380" s="311"/>
      <c r="AM380" s="311"/>
      <c r="AN380" s="330"/>
      <c r="AO380" s="330"/>
      <c r="AP380" s="311"/>
      <c r="AQ380" s="311"/>
      <c r="AR380" s="330"/>
      <c r="AS380" s="330"/>
      <c r="AT380" s="311"/>
      <c r="AU380" s="311"/>
      <c r="AV380" s="330"/>
      <c r="AW380" s="311"/>
      <c r="AX380" s="311"/>
      <c r="AY380" s="311"/>
      <c r="AZ380" s="311"/>
      <c r="BA380" s="311"/>
    </row>
    <row r="381" spans="1:53" s="322" customFormat="1" ht="15.75" customHeight="1" x14ac:dyDescent="0.2">
      <c r="A381" s="324"/>
      <c r="B381" s="325"/>
      <c r="C381" s="326"/>
      <c r="D381" s="327"/>
      <c r="E381" s="329"/>
      <c r="F381" s="326"/>
      <c r="G381" s="328"/>
      <c r="H381" s="328"/>
      <c r="I381" s="326"/>
      <c r="J381" s="326"/>
      <c r="K381" s="326"/>
      <c r="L381" s="311"/>
      <c r="M381" s="311"/>
      <c r="N381" s="311"/>
      <c r="O381" s="311"/>
      <c r="P381" s="311"/>
      <c r="Q381" s="311"/>
      <c r="R381" s="311"/>
      <c r="S381" s="311"/>
      <c r="T381" s="330"/>
      <c r="U381" s="331"/>
      <c r="V381" s="311"/>
      <c r="W381" s="311"/>
      <c r="X381" s="330"/>
      <c r="Y381" s="311"/>
      <c r="Z381" s="311"/>
      <c r="AA381" s="330"/>
      <c r="AB381" s="330"/>
      <c r="AC381" s="955"/>
      <c r="AD381" s="311"/>
      <c r="AE381" s="311"/>
      <c r="AF381" s="330"/>
      <c r="AG381" s="330"/>
      <c r="AH381" s="311"/>
      <c r="AI381" s="311"/>
      <c r="AJ381" s="330"/>
      <c r="AK381" s="330"/>
      <c r="AL381" s="311"/>
      <c r="AM381" s="311"/>
      <c r="AN381" s="330"/>
      <c r="AO381" s="330"/>
      <c r="AP381" s="311"/>
      <c r="AQ381" s="311"/>
      <c r="AR381" s="330"/>
      <c r="AS381" s="330"/>
      <c r="AT381" s="311"/>
      <c r="AU381" s="311"/>
      <c r="AV381" s="330"/>
      <c r="AW381" s="311"/>
      <c r="AX381" s="311"/>
      <c r="AY381" s="311"/>
      <c r="AZ381" s="311"/>
      <c r="BA381" s="311"/>
    </row>
    <row r="382" spans="1:53" s="322" customFormat="1" ht="15.75" customHeight="1" x14ac:dyDescent="0.2">
      <c r="A382" s="324"/>
      <c r="B382" s="325"/>
      <c r="C382" s="326"/>
      <c r="D382" s="327"/>
      <c r="E382" s="329"/>
      <c r="F382" s="326"/>
      <c r="G382" s="328"/>
      <c r="H382" s="328"/>
      <c r="I382" s="326"/>
      <c r="J382" s="326"/>
      <c r="K382" s="326"/>
      <c r="L382" s="311"/>
      <c r="M382" s="311"/>
      <c r="N382" s="311"/>
      <c r="O382" s="311"/>
      <c r="P382" s="311"/>
      <c r="Q382" s="311"/>
      <c r="R382" s="311"/>
      <c r="S382" s="311"/>
      <c r="T382" s="330"/>
      <c r="U382" s="331"/>
      <c r="V382" s="311"/>
      <c r="W382" s="311"/>
      <c r="X382" s="330"/>
      <c r="Y382" s="311"/>
      <c r="Z382" s="311"/>
      <c r="AA382" s="330"/>
      <c r="AB382" s="330"/>
      <c r="AC382" s="955"/>
      <c r="AD382" s="311"/>
      <c r="AE382" s="311"/>
      <c r="AF382" s="330"/>
      <c r="AG382" s="330"/>
      <c r="AH382" s="311"/>
      <c r="AI382" s="311"/>
      <c r="AJ382" s="330"/>
      <c r="AK382" s="330"/>
      <c r="AL382" s="311"/>
      <c r="AM382" s="311"/>
      <c r="AN382" s="330"/>
      <c r="AO382" s="330"/>
      <c r="AP382" s="311"/>
      <c r="AQ382" s="311"/>
      <c r="AR382" s="330"/>
      <c r="AS382" s="330"/>
      <c r="AT382" s="311"/>
      <c r="AU382" s="311"/>
      <c r="AV382" s="330"/>
      <c r="AW382" s="311"/>
      <c r="AX382" s="311"/>
      <c r="AY382" s="311"/>
      <c r="AZ382" s="311"/>
      <c r="BA382" s="311"/>
    </row>
    <row r="383" spans="1:53" s="322" customFormat="1" ht="15.75" customHeight="1" x14ac:dyDescent="0.2">
      <c r="A383" s="324"/>
      <c r="B383" s="325"/>
      <c r="C383" s="326"/>
      <c r="D383" s="327"/>
      <c r="E383" s="329"/>
      <c r="F383" s="326"/>
      <c r="G383" s="328"/>
      <c r="H383" s="328"/>
      <c r="I383" s="326"/>
      <c r="J383" s="326"/>
      <c r="K383" s="326"/>
      <c r="L383" s="311"/>
      <c r="M383" s="311"/>
      <c r="N383" s="311"/>
      <c r="O383" s="311"/>
      <c r="P383" s="311"/>
      <c r="Q383" s="311"/>
      <c r="R383" s="311"/>
      <c r="S383" s="311"/>
      <c r="T383" s="330"/>
      <c r="U383" s="331"/>
      <c r="V383" s="311"/>
      <c r="W383" s="311"/>
      <c r="X383" s="330"/>
      <c r="Y383" s="311"/>
      <c r="Z383" s="311"/>
      <c r="AA383" s="330"/>
      <c r="AB383" s="330"/>
      <c r="AC383" s="955"/>
      <c r="AD383" s="311"/>
      <c r="AE383" s="311"/>
      <c r="AF383" s="330"/>
      <c r="AG383" s="330"/>
      <c r="AH383" s="311"/>
      <c r="AI383" s="311"/>
      <c r="AJ383" s="330"/>
      <c r="AK383" s="330"/>
      <c r="AL383" s="311"/>
      <c r="AM383" s="311"/>
      <c r="AN383" s="330"/>
      <c r="AO383" s="330"/>
      <c r="AP383" s="311"/>
      <c r="AQ383" s="311"/>
      <c r="AR383" s="330"/>
      <c r="AS383" s="330"/>
      <c r="AT383" s="311"/>
      <c r="AU383" s="311"/>
      <c r="AV383" s="330"/>
      <c r="AW383" s="311"/>
      <c r="AX383" s="311"/>
      <c r="AY383" s="311"/>
      <c r="AZ383" s="311"/>
      <c r="BA383" s="311"/>
    </row>
    <row r="384" spans="1:53" s="322" customFormat="1" ht="15.75" customHeight="1" x14ac:dyDescent="0.2">
      <c r="A384" s="324"/>
      <c r="B384" s="325"/>
      <c r="C384" s="326"/>
      <c r="D384" s="327"/>
      <c r="E384" s="329"/>
      <c r="F384" s="326"/>
      <c r="G384" s="328"/>
      <c r="H384" s="328"/>
      <c r="I384" s="326"/>
      <c r="J384" s="326"/>
      <c r="K384" s="326"/>
      <c r="L384" s="311"/>
      <c r="M384" s="311"/>
      <c r="N384" s="311"/>
      <c r="O384" s="311"/>
      <c r="P384" s="311"/>
      <c r="Q384" s="311"/>
      <c r="R384" s="311"/>
      <c r="S384" s="311"/>
      <c r="T384" s="330"/>
      <c r="U384" s="331"/>
      <c r="V384" s="311"/>
      <c r="W384" s="311"/>
      <c r="X384" s="330"/>
      <c r="Y384" s="311"/>
      <c r="Z384" s="311"/>
      <c r="AA384" s="330"/>
      <c r="AB384" s="330"/>
      <c r="AC384" s="955"/>
      <c r="AD384" s="311"/>
      <c r="AE384" s="311"/>
      <c r="AF384" s="330"/>
      <c r="AG384" s="330"/>
      <c r="AH384" s="311"/>
      <c r="AI384" s="311"/>
      <c r="AJ384" s="330"/>
      <c r="AK384" s="330"/>
      <c r="AL384" s="311"/>
      <c r="AM384" s="311"/>
      <c r="AN384" s="330"/>
      <c r="AO384" s="330"/>
      <c r="AP384" s="311"/>
      <c r="AQ384" s="311"/>
      <c r="AR384" s="330"/>
      <c r="AS384" s="330"/>
      <c r="AT384" s="311"/>
      <c r="AU384" s="311"/>
      <c r="AV384" s="330"/>
      <c r="AW384" s="311"/>
      <c r="AX384" s="311"/>
      <c r="AY384" s="311"/>
      <c r="AZ384" s="311"/>
      <c r="BA384" s="311"/>
    </row>
    <row r="385" spans="1:53" s="322" customFormat="1" ht="15.75" customHeight="1" x14ac:dyDescent="0.2">
      <c r="A385" s="324"/>
      <c r="B385" s="325"/>
      <c r="C385" s="326"/>
      <c r="D385" s="327"/>
      <c r="E385" s="329"/>
      <c r="F385" s="326"/>
      <c r="G385" s="328"/>
      <c r="H385" s="328"/>
      <c r="I385" s="326"/>
      <c r="J385" s="326"/>
      <c r="K385" s="326"/>
      <c r="L385" s="311"/>
      <c r="M385" s="311"/>
      <c r="N385" s="311"/>
      <c r="O385" s="311"/>
      <c r="P385" s="311"/>
      <c r="Q385" s="311"/>
      <c r="R385" s="311"/>
      <c r="S385" s="311"/>
      <c r="T385" s="330"/>
      <c r="U385" s="331"/>
      <c r="V385" s="311"/>
      <c r="W385" s="311"/>
      <c r="X385" s="330"/>
      <c r="Y385" s="311"/>
      <c r="Z385" s="311"/>
      <c r="AA385" s="330"/>
      <c r="AB385" s="330"/>
      <c r="AC385" s="955"/>
      <c r="AD385" s="311"/>
      <c r="AE385" s="311"/>
      <c r="AF385" s="330"/>
      <c r="AG385" s="330"/>
      <c r="AH385" s="311"/>
      <c r="AI385" s="311"/>
      <c r="AJ385" s="330"/>
      <c r="AK385" s="330"/>
      <c r="AL385" s="311"/>
      <c r="AM385" s="311"/>
      <c r="AN385" s="330"/>
      <c r="AO385" s="330"/>
      <c r="AP385" s="311"/>
      <c r="AQ385" s="311"/>
      <c r="AR385" s="330"/>
      <c r="AS385" s="330"/>
      <c r="AT385" s="311"/>
      <c r="AU385" s="311"/>
      <c r="AV385" s="330"/>
      <c r="AW385" s="311"/>
      <c r="AX385" s="311"/>
      <c r="AY385" s="311"/>
      <c r="AZ385" s="311"/>
      <c r="BA385" s="311"/>
    </row>
    <row r="386" spans="1:53" s="322" customFormat="1" ht="15.75" customHeight="1" x14ac:dyDescent="0.2">
      <c r="A386" s="324"/>
      <c r="B386" s="325"/>
      <c r="C386" s="326"/>
      <c r="D386" s="327"/>
      <c r="E386" s="329"/>
      <c r="F386" s="326"/>
      <c r="G386" s="328"/>
      <c r="H386" s="328"/>
      <c r="I386" s="326"/>
      <c r="J386" s="326"/>
      <c r="K386" s="326"/>
      <c r="L386" s="311"/>
      <c r="M386" s="311"/>
      <c r="N386" s="311"/>
      <c r="O386" s="311"/>
      <c r="P386" s="311"/>
      <c r="Q386" s="311"/>
      <c r="R386" s="311"/>
      <c r="S386" s="311"/>
      <c r="T386" s="330"/>
      <c r="U386" s="331"/>
      <c r="V386" s="311"/>
      <c r="W386" s="311"/>
      <c r="X386" s="330"/>
      <c r="Y386" s="311"/>
      <c r="Z386" s="311"/>
      <c r="AA386" s="330"/>
      <c r="AB386" s="330"/>
      <c r="AC386" s="955"/>
      <c r="AD386" s="311"/>
      <c r="AE386" s="311"/>
      <c r="AF386" s="330"/>
      <c r="AG386" s="330"/>
      <c r="AH386" s="311"/>
      <c r="AI386" s="311"/>
      <c r="AJ386" s="330"/>
      <c r="AK386" s="330"/>
      <c r="AL386" s="311"/>
      <c r="AM386" s="311"/>
      <c r="AN386" s="330"/>
      <c r="AO386" s="330"/>
      <c r="AP386" s="311"/>
      <c r="AQ386" s="311"/>
      <c r="AR386" s="330"/>
      <c r="AS386" s="330"/>
      <c r="AT386" s="311"/>
      <c r="AU386" s="311"/>
      <c r="AV386" s="330"/>
      <c r="AW386" s="311"/>
      <c r="AX386" s="311"/>
      <c r="AY386" s="311"/>
      <c r="AZ386" s="311"/>
      <c r="BA386" s="311"/>
    </row>
    <row r="387" spans="1:53" s="322" customFormat="1" ht="15.75" customHeight="1" x14ac:dyDescent="0.2">
      <c r="A387" s="324"/>
      <c r="B387" s="325"/>
      <c r="C387" s="326"/>
      <c r="D387" s="327"/>
      <c r="E387" s="329"/>
      <c r="F387" s="326"/>
      <c r="G387" s="328"/>
      <c r="H387" s="328"/>
      <c r="I387" s="326"/>
      <c r="J387" s="326"/>
      <c r="K387" s="326"/>
      <c r="L387" s="311"/>
      <c r="M387" s="311"/>
      <c r="N387" s="311"/>
      <c r="O387" s="311"/>
      <c r="P387" s="311"/>
      <c r="Q387" s="311"/>
      <c r="R387" s="311"/>
      <c r="S387" s="311"/>
      <c r="T387" s="330"/>
      <c r="U387" s="331"/>
      <c r="V387" s="311"/>
      <c r="W387" s="311"/>
      <c r="X387" s="330"/>
      <c r="Y387" s="311"/>
      <c r="Z387" s="311"/>
      <c r="AA387" s="330"/>
      <c r="AB387" s="330"/>
      <c r="AC387" s="955"/>
      <c r="AD387" s="311"/>
      <c r="AE387" s="311"/>
      <c r="AF387" s="330"/>
      <c r="AG387" s="330"/>
      <c r="AH387" s="311"/>
      <c r="AI387" s="311"/>
      <c r="AJ387" s="330"/>
      <c r="AK387" s="330"/>
      <c r="AL387" s="311"/>
      <c r="AM387" s="311"/>
      <c r="AN387" s="330"/>
      <c r="AO387" s="330"/>
      <c r="AP387" s="311"/>
      <c r="AQ387" s="311"/>
      <c r="AR387" s="330"/>
      <c r="AS387" s="330"/>
      <c r="AT387" s="311"/>
      <c r="AU387" s="311"/>
      <c r="AV387" s="330"/>
      <c r="AW387" s="311"/>
      <c r="AX387" s="311"/>
      <c r="AY387" s="311"/>
      <c r="AZ387" s="311"/>
      <c r="BA387" s="311"/>
    </row>
    <row r="388" spans="1:53" s="322" customFormat="1" ht="15.75" customHeight="1" x14ac:dyDescent="0.2">
      <c r="A388" s="324"/>
      <c r="B388" s="325"/>
      <c r="C388" s="326"/>
      <c r="D388" s="327"/>
      <c r="E388" s="329"/>
      <c r="F388" s="326"/>
      <c r="G388" s="328"/>
      <c r="H388" s="328"/>
      <c r="I388" s="326"/>
      <c r="J388" s="326"/>
      <c r="K388" s="326"/>
      <c r="L388" s="311"/>
      <c r="M388" s="311"/>
      <c r="N388" s="311"/>
      <c r="O388" s="311"/>
      <c r="P388" s="311"/>
      <c r="Q388" s="311"/>
      <c r="R388" s="311"/>
      <c r="S388" s="311"/>
      <c r="T388" s="330"/>
      <c r="U388" s="331"/>
      <c r="V388" s="311"/>
      <c r="W388" s="311"/>
      <c r="X388" s="330"/>
      <c r="Y388" s="311"/>
      <c r="Z388" s="311"/>
      <c r="AA388" s="330"/>
      <c r="AB388" s="330"/>
      <c r="AC388" s="955"/>
      <c r="AD388" s="311"/>
      <c r="AE388" s="311"/>
      <c r="AF388" s="330"/>
      <c r="AG388" s="330"/>
      <c r="AH388" s="311"/>
      <c r="AI388" s="311"/>
      <c r="AJ388" s="330"/>
      <c r="AK388" s="330"/>
      <c r="AL388" s="311"/>
      <c r="AM388" s="311"/>
      <c r="AN388" s="330"/>
      <c r="AO388" s="330"/>
      <c r="AP388" s="311"/>
      <c r="AQ388" s="311"/>
      <c r="AR388" s="330"/>
      <c r="AS388" s="330"/>
      <c r="AT388" s="311"/>
      <c r="AU388" s="311"/>
      <c r="AV388" s="330"/>
      <c r="AW388" s="311"/>
      <c r="AX388" s="311"/>
      <c r="AY388" s="311"/>
      <c r="AZ388" s="311"/>
      <c r="BA388" s="311"/>
    </row>
    <row r="389" spans="1:53" s="322" customFormat="1" ht="15.75" customHeight="1" x14ac:dyDescent="0.2">
      <c r="A389" s="324"/>
      <c r="B389" s="325"/>
      <c r="C389" s="326"/>
      <c r="D389" s="327"/>
      <c r="E389" s="329"/>
      <c r="F389" s="326"/>
      <c r="G389" s="328"/>
      <c r="H389" s="328"/>
      <c r="I389" s="326"/>
      <c r="J389" s="326"/>
      <c r="K389" s="326"/>
      <c r="L389" s="311"/>
      <c r="M389" s="311"/>
      <c r="N389" s="311"/>
      <c r="O389" s="311"/>
      <c r="P389" s="311"/>
      <c r="Q389" s="311"/>
      <c r="R389" s="311"/>
      <c r="S389" s="311"/>
      <c r="T389" s="330"/>
      <c r="U389" s="331"/>
      <c r="V389" s="311"/>
      <c r="W389" s="311"/>
      <c r="X389" s="330"/>
      <c r="Y389" s="311"/>
      <c r="Z389" s="311"/>
      <c r="AA389" s="330"/>
      <c r="AB389" s="330"/>
      <c r="AC389" s="955"/>
      <c r="AD389" s="311"/>
      <c r="AE389" s="311"/>
      <c r="AF389" s="330"/>
      <c r="AG389" s="330"/>
      <c r="AH389" s="311"/>
      <c r="AI389" s="311"/>
      <c r="AJ389" s="330"/>
      <c r="AK389" s="330"/>
      <c r="AL389" s="311"/>
      <c r="AM389" s="311"/>
      <c r="AN389" s="330"/>
      <c r="AO389" s="330"/>
      <c r="AP389" s="311"/>
      <c r="AQ389" s="311"/>
      <c r="AR389" s="330"/>
      <c r="AS389" s="330"/>
      <c r="AT389" s="311"/>
      <c r="AU389" s="311"/>
      <c r="AV389" s="330"/>
      <c r="AW389" s="311"/>
      <c r="AX389" s="311"/>
      <c r="AY389" s="311"/>
      <c r="AZ389" s="311"/>
      <c r="BA389" s="311"/>
    </row>
    <row r="390" spans="1:53" s="322" customFormat="1" ht="15.75" customHeight="1" x14ac:dyDescent="0.2">
      <c r="A390" s="324"/>
      <c r="B390" s="325"/>
      <c r="C390" s="326"/>
      <c r="D390" s="327"/>
      <c r="E390" s="329"/>
      <c r="F390" s="326"/>
      <c r="G390" s="328"/>
      <c r="H390" s="328"/>
      <c r="I390" s="326"/>
      <c r="J390" s="326"/>
      <c r="K390" s="326"/>
      <c r="L390" s="311"/>
      <c r="M390" s="311"/>
      <c r="N390" s="311"/>
      <c r="O390" s="311"/>
      <c r="P390" s="311"/>
      <c r="Q390" s="311"/>
      <c r="R390" s="311"/>
      <c r="S390" s="311"/>
      <c r="T390" s="330"/>
      <c r="U390" s="331"/>
      <c r="V390" s="311"/>
      <c r="W390" s="311"/>
      <c r="X390" s="330"/>
      <c r="Y390" s="311"/>
      <c r="Z390" s="311"/>
      <c r="AA390" s="330"/>
      <c r="AB390" s="330"/>
      <c r="AC390" s="955"/>
      <c r="AD390" s="311"/>
      <c r="AE390" s="311"/>
      <c r="AF390" s="330"/>
      <c r="AG390" s="330"/>
      <c r="AH390" s="311"/>
      <c r="AI390" s="311"/>
      <c r="AJ390" s="330"/>
      <c r="AK390" s="330"/>
      <c r="AL390" s="311"/>
      <c r="AM390" s="311"/>
      <c r="AN390" s="330"/>
      <c r="AO390" s="330"/>
      <c r="AP390" s="311"/>
      <c r="AQ390" s="311"/>
      <c r="AR390" s="330"/>
      <c r="AS390" s="330"/>
      <c r="AT390" s="311"/>
      <c r="AU390" s="311"/>
      <c r="AV390" s="330"/>
      <c r="AW390" s="311"/>
      <c r="AX390" s="311"/>
      <c r="AY390" s="311"/>
      <c r="AZ390" s="311"/>
      <c r="BA390" s="311"/>
    </row>
    <row r="391" spans="1:53" s="322" customFormat="1" ht="15.75" customHeight="1" x14ac:dyDescent="0.2">
      <c r="A391" s="324"/>
      <c r="B391" s="325"/>
      <c r="C391" s="326"/>
      <c r="D391" s="327"/>
      <c r="E391" s="329"/>
      <c r="F391" s="326"/>
      <c r="G391" s="328"/>
      <c r="H391" s="328"/>
      <c r="I391" s="326"/>
      <c r="J391" s="326"/>
      <c r="K391" s="326"/>
      <c r="L391" s="311"/>
      <c r="M391" s="311"/>
      <c r="N391" s="311"/>
      <c r="O391" s="311"/>
      <c r="P391" s="311"/>
      <c r="Q391" s="311"/>
      <c r="R391" s="311"/>
      <c r="S391" s="311"/>
      <c r="T391" s="330"/>
      <c r="U391" s="331"/>
      <c r="V391" s="311"/>
      <c r="W391" s="311"/>
      <c r="X391" s="330"/>
      <c r="Y391" s="311"/>
      <c r="Z391" s="311"/>
      <c r="AA391" s="330"/>
      <c r="AB391" s="330"/>
      <c r="AC391" s="955"/>
      <c r="AD391" s="311"/>
      <c r="AE391" s="311"/>
      <c r="AF391" s="330"/>
      <c r="AG391" s="330"/>
      <c r="AH391" s="311"/>
      <c r="AI391" s="311"/>
      <c r="AJ391" s="330"/>
      <c r="AK391" s="330"/>
      <c r="AL391" s="311"/>
      <c r="AM391" s="311"/>
      <c r="AN391" s="330"/>
      <c r="AO391" s="330"/>
      <c r="AP391" s="311"/>
      <c r="AQ391" s="311"/>
      <c r="AR391" s="330"/>
      <c r="AS391" s="330"/>
      <c r="AT391" s="311"/>
      <c r="AU391" s="311"/>
      <c r="AV391" s="330"/>
      <c r="AW391" s="311"/>
      <c r="AX391" s="311"/>
      <c r="AY391" s="311"/>
      <c r="AZ391" s="311"/>
      <c r="BA391" s="311"/>
    </row>
    <row r="392" spans="1:53" s="322" customFormat="1" ht="15.75" customHeight="1" x14ac:dyDescent="0.2">
      <c r="A392" s="324"/>
      <c r="B392" s="325"/>
      <c r="C392" s="326"/>
      <c r="D392" s="327"/>
      <c r="E392" s="329"/>
      <c r="F392" s="326"/>
      <c r="G392" s="328"/>
      <c r="H392" s="328"/>
      <c r="I392" s="326"/>
      <c r="J392" s="326"/>
      <c r="K392" s="326"/>
      <c r="L392" s="311"/>
      <c r="M392" s="311"/>
      <c r="N392" s="311"/>
      <c r="O392" s="311"/>
      <c r="P392" s="311"/>
      <c r="Q392" s="311"/>
      <c r="R392" s="311"/>
      <c r="S392" s="311"/>
      <c r="T392" s="330"/>
      <c r="U392" s="331"/>
      <c r="V392" s="311"/>
      <c r="W392" s="311"/>
      <c r="X392" s="330"/>
      <c r="Y392" s="311"/>
      <c r="Z392" s="311"/>
      <c r="AA392" s="330"/>
      <c r="AB392" s="330"/>
      <c r="AC392" s="955"/>
      <c r="AD392" s="311"/>
      <c r="AE392" s="311"/>
      <c r="AF392" s="330"/>
      <c r="AG392" s="330"/>
      <c r="AH392" s="311"/>
      <c r="AI392" s="311"/>
      <c r="AJ392" s="330"/>
      <c r="AK392" s="330"/>
      <c r="AL392" s="311"/>
      <c r="AM392" s="311"/>
      <c r="AN392" s="330"/>
      <c r="AO392" s="330"/>
      <c r="AP392" s="311"/>
      <c r="AQ392" s="311"/>
      <c r="AR392" s="330"/>
      <c r="AS392" s="330"/>
      <c r="AT392" s="311"/>
      <c r="AU392" s="311"/>
      <c r="AV392" s="330"/>
      <c r="AW392" s="311"/>
      <c r="AX392" s="311"/>
      <c r="AY392" s="311"/>
      <c r="AZ392" s="311"/>
      <c r="BA392" s="311"/>
    </row>
    <row r="393" spans="1:53" s="322" customFormat="1" ht="15.75" customHeight="1" x14ac:dyDescent="0.2">
      <c r="A393" s="324"/>
      <c r="B393" s="325"/>
      <c r="C393" s="326"/>
      <c r="D393" s="327"/>
      <c r="E393" s="329"/>
      <c r="F393" s="326"/>
      <c r="G393" s="328"/>
      <c r="H393" s="328"/>
      <c r="I393" s="326"/>
      <c r="J393" s="326"/>
      <c r="K393" s="326"/>
      <c r="L393" s="311"/>
      <c r="M393" s="311"/>
      <c r="N393" s="311"/>
      <c r="O393" s="311"/>
      <c r="P393" s="311"/>
      <c r="Q393" s="311"/>
      <c r="R393" s="311"/>
      <c r="S393" s="311"/>
      <c r="T393" s="330"/>
      <c r="U393" s="331"/>
      <c r="V393" s="311"/>
      <c r="W393" s="311"/>
      <c r="X393" s="330"/>
      <c r="Y393" s="311"/>
      <c r="Z393" s="311"/>
      <c r="AA393" s="330"/>
      <c r="AB393" s="330"/>
      <c r="AC393" s="955"/>
      <c r="AD393" s="311"/>
      <c r="AE393" s="311"/>
      <c r="AF393" s="330"/>
      <c r="AG393" s="330"/>
      <c r="AH393" s="311"/>
      <c r="AI393" s="311"/>
      <c r="AJ393" s="330"/>
      <c r="AK393" s="330"/>
      <c r="AL393" s="311"/>
      <c r="AM393" s="311"/>
      <c r="AN393" s="330"/>
      <c r="AO393" s="330"/>
      <c r="AP393" s="311"/>
      <c r="AQ393" s="311"/>
      <c r="AR393" s="330"/>
      <c r="AS393" s="330"/>
      <c r="AT393" s="311"/>
      <c r="AU393" s="311"/>
      <c r="AV393" s="330"/>
      <c r="AW393" s="311"/>
      <c r="AX393" s="311"/>
      <c r="AY393" s="311"/>
      <c r="AZ393" s="311"/>
      <c r="BA393" s="311"/>
    </row>
    <row r="394" spans="1:53" s="322" customFormat="1" ht="15.75" customHeight="1" x14ac:dyDescent="0.2">
      <c r="A394" s="324"/>
      <c r="B394" s="325"/>
      <c r="C394" s="326"/>
      <c r="D394" s="327"/>
      <c r="E394" s="329"/>
      <c r="F394" s="326"/>
      <c r="G394" s="328"/>
      <c r="H394" s="328"/>
      <c r="I394" s="326"/>
      <c r="J394" s="326"/>
      <c r="K394" s="326"/>
      <c r="L394" s="311"/>
      <c r="M394" s="311"/>
      <c r="N394" s="311"/>
      <c r="O394" s="311"/>
      <c r="P394" s="311"/>
      <c r="Q394" s="311"/>
      <c r="R394" s="311"/>
      <c r="S394" s="311"/>
      <c r="T394" s="330"/>
      <c r="U394" s="331"/>
      <c r="V394" s="311"/>
      <c r="W394" s="311"/>
      <c r="X394" s="330"/>
      <c r="Y394" s="311"/>
      <c r="Z394" s="311"/>
      <c r="AA394" s="330"/>
      <c r="AB394" s="330"/>
      <c r="AC394" s="955"/>
      <c r="AD394" s="311"/>
      <c r="AE394" s="311"/>
      <c r="AF394" s="330"/>
      <c r="AG394" s="330"/>
      <c r="AH394" s="311"/>
      <c r="AI394" s="311"/>
      <c r="AJ394" s="330"/>
      <c r="AK394" s="330"/>
      <c r="AL394" s="311"/>
      <c r="AM394" s="311"/>
      <c r="AN394" s="330"/>
      <c r="AO394" s="330"/>
      <c r="AP394" s="311"/>
      <c r="AQ394" s="311"/>
      <c r="AR394" s="330"/>
      <c r="AS394" s="330"/>
      <c r="AT394" s="311"/>
      <c r="AU394" s="311"/>
      <c r="AV394" s="330"/>
      <c r="AW394" s="311"/>
      <c r="AX394" s="311"/>
      <c r="AY394" s="311"/>
      <c r="AZ394" s="311"/>
      <c r="BA394" s="311"/>
    </row>
    <row r="395" spans="1:53" s="322" customFormat="1" ht="15.75" customHeight="1" x14ac:dyDescent="0.2">
      <c r="A395" s="324"/>
      <c r="B395" s="325"/>
      <c r="C395" s="326"/>
      <c r="D395" s="327"/>
      <c r="E395" s="329"/>
      <c r="F395" s="326"/>
      <c r="G395" s="328"/>
      <c r="H395" s="328"/>
      <c r="I395" s="326"/>
      <c r="J395" s="326"/>
      <c r="K395" s="326"/>
      <c r="L395" s="311"/>
      <c r="M395" s="311"/>
      <c r="N395" s="311"/>
      <c r="O395" s="311"/>
      <c r="P395" s="311"/>
      <c r="Q395" s="311"/>
      <c r="R395" s="311"/>
      <c r="S395" s="311"/>
      <c r="T395" s="330"/>
      <c r="U395" s="331"/>
      <c r="V395" s="311"/>
      <c r="W395" s="311"/>
      <c r="X395" s="330"/>
      <c r="Y395" s="311"/>
      <c r="Z395" s="311"/>
      <c r="AA395" s="330"/>
      <c r="AB395" s="330"/>
      <c r="AC395" s="955"/>
      <c r="AD395" s="311"/>
      <c r="AE395" s="311"/>
      <c r="AF395" s="330"/>
      <c r="AG395" s="330"/>
      <c r="AH395" s="311"/>
      <c r="AI395" s="311"/>
      <c r="AJ395" s="330"/>
      <c r="AK395" s="330"/>
      <c r="AL395" s="311"/>
      <c r="AM395" s="311"/>
      <c r="AN395" s="330"/>
      <c r="AO395" s="330"/>
      <c r="AP395" s="311"/>
      <c r="AQ395" s="311"/>
      <c r="AR395" s="330"/>
      <c r="AS395" s="330"/>
      <c r="AT395" s="311"/>
      <c r="AU395" s="311"/>
      <c r="AV395" s="330"/>
      <c r="AW395" s="311"/>
      <c r="AX395" s="311"/>
      <c r="AY395" s="311"/>
      <c r="AZ395" s="311"/>
      <c r="BA395" s="311"/>
    </row>
    <row r="396" spans="1:53" s="322" customFormat="1" ht="15.75" customHeight="1" x14ac:dyDescent="0.2">
      <c r="A396" s="324"/>
      <c r="B396" s="325"/>
      <c r="C396" s="326"/>
      <c r="D396" s="327"/>
      <c r="E396" s="329"/>
      <c r="F396" s="326"/>
      <c r="G396" s="328"/>
      <c r="H396" s="328"/>
      <c r="I396" s="326"/>
      <c r="J396" s="326"/>
      <c r="K396" s="326"/>
      <c r="L396" s="311"/>
      <c r="M396" s="311"/>
      <c r="N396" s="311"/>
      <c r="O396" s="311"/>
      <c r="P396" s="311"/>
      <c r="Q396" s="311"/>
      <c r="R396" s="311"/>
      <c r="S396" s="311"/>
      <c r="T396" s="330"/>
      <c r="U396" s="331"/>
      <c r="V396" s="311"/>
      <c r="W396" s="311"/>
      <c r="X396" s="330"/>
      <c r="Y396" s="311"/>
      <c r="Z396" s="311"/>
      <c r="AA396" s="330"/>
      <c r="AB396" s="330"/>
      <c r="AC396" s="955"/>
      <c r="AD396" s="311"/>
      <c r="AE396" s="311"/>
      <c r="AF396" s="330"/>
      <c r="AG396" s="330"/>
      <c r="AH396" s="311"/>
      <c r="AI396" s="311"/>
      <c r="AJ396" s="330"/>
      <c r="AK396" s="330"/>
      <c r="AL396" s="311"/>
      <c r="AM396" s="311"/>
      <c r="AN396" s="330"/>
      <c r="AO396" s="330"/>
      <c r="AP396" s="311"/>
      <c r="AQ396" s="311"/>
      <c r="AR396" s="330"/>
      <c r="AS396" s="330"/>
      <c r="AT396" s="311"/>
      <c r="AU396" s="311"/>
      <c r="AV396" s="330"/>
      <c r="AW396" s="311"/>
      <c r="AX396" s="311"/>
      <c r="AY396" s="311"/>
      <c r="AZ396" s="311"/>
      <c r="BA396" s="311"/>
    </row>
    <row r="397" spans="1:53" s="322" customFormat="1" ht="15.75" customHeight="1" x14ac:dyDescent="0.2">
      <c r="A397" s="324"/>
      <c r="B397" s="325"/>
      <c r="C397" s="326"/>
      <c r="D397" s="327"/>
      <c r="E397" s="329"/>
      <c r="F397" s="326"/>
      <c r="G397" s="328"/>
      <c r="H397" s="328"/>
      <c r="I397" s="326"/>
      <c r="J397" s="326"/>
      <c r="K397" s="326"/>
      <c r="L397" s="311"/>
      <c r="M397" s="311"/>
      <c r="N397" s="311"/>
      <c r="O397" s="311"/>
      <c r="P397" s="311"/>
      <c r="Q397" s="311"/>
      <c r="R397" s="311"/>
      <c r="S397" s="311"/>
      <c r="T397" s="330"/>
      <c r="U397" s="331"/>
      <c r="V397" s="311"/>
      <c r="W397" s="311"/>
      <c r="X397" s="330"/>
      <c r="Y397" s="311"/>
      <c r="Z397" s="311"/>
      <c r="AA397" s="330"/>
      <c r="AB397" s="330"/>
      <c r="AC397" s="955"/>
      <c r="AD397" s="311"/>
      <c r="AE397" s="311"/>
      <c r="AF397" s="330"/>
      <c r="AG397" s="330"/>
      <c r="AH397" s="311"/>
      <c r="AI397" s="311"/>
      <c r="AJ397" s="330"/>
      <c r="AK397" s="330"/>
      <c r="AL397" s="311"/>
      <c r="AM397" s="311"/>
      <c r="AN397" s="330"/>
      <c r="AO397" s="330"/>
      <c r="AP397" s="311"/>
      <c r="AQ397" s="311"/>
      <c r="AR397" s="330"/>
      <c r="AS397" s="330"/>
      <c r="AT397" s="311"/>
      <c r="AU397" s="311"/>
      <c r="AV397" s="330"/>
      <c r="AW397" s="311"/>
      <c r="AX397" s="311"/>
      <c r="AY397" s="311"/>
      <c r="AZ397" s="311"/>
      <c r="BA397" s="311"/>
    </row>
    <row r="398" spans="1:53" s="322" customFormat="1" ht="15.75" customHeight="1" x14ac:dyDescent="0.2">
      <c r="A398" s="324"/>
      <c r="B398" s="325"/>
      <c r="C398" s="326"/>
      <c r="D398" s="327"/>
      <c r="E398" s="329"/>
      <c r="F398" s="326"/>
      <c r="G398" s="328"/>
      <c r="H398" s="328"/>
      <c r="I398" s="326"/>
      <c r="J398" s="326"/>
      <c r="K398" s="326"/>
      <c r="L398" s="311"/>
      <c r="M398" s="311"/>
      <c r="N398" s="311"/>
      <c r="O398" s="311"/>
      <c r="P398" s="311"/>
      <c r="Q398" s="311"/>
      <c r="R398" s="311"/>
      <c r="S398" s="311"/>
      <c r="T398" s="330"/>
      <c r="U398" s="331"/>
      <c r="V398" s="311"/>
      <c r="W398" s="311"/>
      <c r="X398" s="330"/>
      <c r="Y398" s="311"/>
      <c r="Z398" s="311"/>
      <c r="AA398" s="330"/>
      <c r="AB398" s="330"/>
      <c r="AC398" s="955"/>
      <c r="AD398" s="311"/>
      <c r="AE398" s="311"/>
      <c r="AF398" s="330"/>
      <c r="AG398" s="330"/>
      <c r="AH398" s="311"/>
      <c r="AI398" s="311"/>
      <c r="AJ398" s="330"/>
      <c r="AK398" s="330"/>
      <c r="AL398" s="311"/>
      <c r="AM398" s="311"/>
      <c r="AN398" s="330"/>
      <c r="AO398" s="330"/>
      <c r="AP398" s="311"/>
      <c r="AQ398" s="311"/>
      <c r="AR398" s="330"/>
      <c r="AS398" s="330"/>
      <c r="AT398" s="311"/>
      <c r="AU398" s="311"/>
      <c r="AV398" s="330"/>
      <c r="AW398" s="311"/>
      <c r="AX398" s="311"/>
      <c r="AY398" s="311"/>
      <c r="AZ398" s="311"/>
      <c r="BA398" s="311"/>
    </row>
    <row r="399" spans="1:53" s="322" customFormat="1" ht="15.75" customHeight="1" x14ac:dyDescent="0.2">
      <c r="A399" s="324"/>
      <c r="B399" s="325"/>
      <c r="C399" s="326"/>
      <c r="D399" s="327"/>
      <c r="E399" s="329"/>
      <c r="F399" s="326"/>
      <c r="G399" s="328"/>
      <c r="H399" s="328"/>
      <c r="I399" s="326"/>
      <c r="J399" s="326"/>
      <c r="K399" s="326"/>
      <c r="L399" s="311"/>
      <c r="M399" s="311"/>
      <c r="N399" s="311"/>
      <c r="O399" s="311"/>
      <c r="P399" s="311"/>
      <c r="Q399" s="311"/>
      <c r="R399" s="311"/>
      <c r="S399" s="311"/>
      <c r="T399" s="330"/>
      <c r="U399" s="331"/>
      <c r="V399" s="311"/>
      <c r="W399" s="311"/>
      <c r="X399" s="330"/>
      <c r="Y399" s="311"/>
      <c r="Z399" s="311"/>
      <c r="AA399" s="330"/>
      <c r="AB399" s="330"/>
      <c r="AC399" s="955"/>
      <c r="AD399" s="311"/>
      <c r="AE399" s="311"/>
      <c r="AF399" s="330"/>
      <c r="AG399" s="330"/>
      <c r="AH399" s="311"/>
      <c r="AI399" s="311"/>
      <c r="AJ399" s="330"/>
      <c r="AK399" s="330"/>
      <c r="AL399" s="311"/>
      <c r="AM399" s="311"/>
      <c r="AN399" s="330"/>
      <c r="AO399" s="330"/>
      <c r="AP399" s="311"/>
      <c r="AQ399" s="311"/>
      <c r="AR399" s="330"/>
      <c r="AS399" s="330"/>
      <c r="AT399" s="311"/>
      <c r="AU399" s="311"/>
      <c r="AV399" s="330"/>
      <c r="AW399" s="311"/>
      <c r="AX399" s="311"/>
      <c r="AY399" s="311"/>
      <c r="AZ399" s="311"/>
      <c r="BA399" s="311"/>
    </row>
    <row r="400" spans="1:53" s="322" customFormat="1" ht="15.75" customHeight="1" x14ac:dyDescent="0.2">
      <c r="A400" s="324"/>
      <c r="B400" s="325"/>
      <c r="C400" s="326"/>
      <c r="D400" s="327"/>
      <c r="E400" s="329"/>
      <c r="F400" s="326"/>
      <c r="G400" s="328"/>
      <c r="H400" s="328"/>
      <c r="I400" s="326"/>
      <c r="J400" s="326"/>
      <c r="K400" s="326"/>
      <c r="L400" s="311"/>
      <c r="M400" s="311"/>
      <c r="N400" s="311"/>
      <c r="O400" s="311"/>
      <c r="P400" s="311"/>
      <c r="Q400" s="311"/>
      <c r="R400" s="311"/>
      <c r="S400" s="311"/>
      <c r="T400" s="330"/>
      <c r="U400" s="331"/>
      <c r="V400" s="311"/>
      <c r="W400" s="311"/>
      <c r="X400" s="330"/>
      <c r="Y400" s="311"/>
      <c r="Z400" s="311"/>
      <c r="AA400" s="330"/>
      <c r="AB400" s="330"/>
      <c r="AC400" s="955"/>
      <c r="AD400" s="311"/>
      <c r="AE400" s="311"/>
      <c r="AF400" s="330"/>
      <c r="AG400" s="330"/>
      <c r="AH400" s="311"/>
      <c r="AI400" s="311"/>
      <c r="AJ400" s="330"/>
      <c r="AK400" s="330"/>
      <c r="AL400" s="311"/>
      <c r="AM400" s="311"/>
      <c r="AN400" s="330"/>
      <c r="AO400" s="330"/>
      <c r="AP400" s="311"/>
      <c r="AQ400" s="311"/>
      <c r="AR400" s="330"/>
      <c r="AS400" s="330"/>
      <c r="AT400" s="311"/>
      <c r="AU400" s="311"/>
      <c r="AV400" s="330"/>
      <c r="AW400" s="311"/>
      <c r="AX400" s="311"/>
      <c r="AY400" s="311"/>
      <c r="AZ400" s="311"/>
      <c r="BA400" s="311"/>
    </row>
    <row r="401" spans="1:53" s="322" customFormat="1" ht="15.75" customHeight="1" x14ac:dyDescent="0.2">
      <c r="A401" s="324"/>
      <c r="B401" s="325"/>
      <c r="C401" s="326"/>
      <c r="D401" s="327"/>
      <c r="E401" s="329"/>
      <c r="F401" s="326"/>
      <c r="G401" s="328"/>
      <c r="H401" s="328"/>
      <c r="I401" s="326"/>
      <c r="J401" s="326"/>
      <c r="K401" s="326"/>
      <c r="L401" s="311"/>
      <c r="M401" s="311"/>
      <c r="N401" s="311"/>
      <c r="O401" s="311"/>
      <c r="P401" s="311"/>
      <c r="Q401" s="311"/>
      <c r="R401" s="311"/>
      <c r="S401" s="311"/>
      <c r="T401" s="330"/>
      <c r="U401" s="331"/>
      <c r="V401" s="311"/>
      <c r="W401" s="311"/>
      <c r="X401" s="330"/>
      <c r="Y401" s="311"/>
      <c r="Z401" s="311"/>
      <c r="AA401" s="330"/>
      <c r="AB401" s="330"/>
      <c r="AC401" s="955"/>
      <c r="AD401" s="311"/>
      <c r="AE401" s="311"/>
      <c r="AF401" s="330"/>
      <c r="AG401" s="330"/>
      <c r="AH401" s="311"/>
      <c r="AI401" s="311"/>
      <c r="AJ401" s="330"/>
      <c r="AK401" s="330"/>
      <c r="AL401" s="311"/>
      <c r="AM401" s="311"/>
      <c r="AN401" s="330"/>
      <c r="AO401" s="330"/>
      <c r="AP401" s="311"/>
      <c r="AQ401" s="311"/>
      <c r="AR401" s="330"/>
      <c r="AS401" s="330"/>
      <c r="AT401" s="311"/>
      <c r="AU401" s="311"/>
      <c r="AV401" s="330"/>
      <c r="AW401" s="311"/>
      <c r="AX401" s="311"/>
      <c r="AY401" s="311"/>
      <c r="AZ401" s="311"/>
      <c r="BA401" s="311"/>
    </row>
    <row r="402" spans="1:53" s="322" customFormat="1" ht="15.75" customHeight="1" x14ac:dyDescent="0.2">
      <c r="A402" s="324"/>
      <c r="B402" s="325"/>
      <c r="C402" s="326"/>
      <c r="D402" s="327"/>
      <c r="E402" s="329"/>
      <c r="F402" s="326"/>
      <c r="G402" s="328"/>
      <c r="H402" s="328"/>
      <c r="I402" s="326"/>
      <c r="J402" s="326"/>
      <c r="K402" s="326"/>
      <c r="L402" s="311"/>
      <c r="M402" s="311"/>
      <c r="N402" s="311"/>
      <c r="O402" s="311"/>
      <c r="P402" s="311"/>
      <c r="Q402" s="311"/>
      <c r="R402" s="311"/>
      <c r="S402" s="311"/>
      <c r="T402" s="330"/>
      <c r="U402" s="331"/>
      <c r="V402" s="311"/>
      <c r="W402" s="311"/>
      <c r="X402" s="330"/>
      <c r="Y402" s="311"/>
      <c r="Z402" s="311"/>
      <c r="AA402" s="330"/>
      <c r="AB402" s="330"/>
      <c r="AC402" s="955"/>
      <c r="AD402" s="311"/>
      <c r="AE402" s="311"/>
      <c r="AF402" s="330"/>
      <c r="AG402" s="330"/>
      <c r="AH402" s="311"/>
      <c r="AI402" s="311"/>
      <c r="AJ402" s="330"/>
      <c r="AK402" s="330"/>
      <c r="AL402" s="311"/>
      <c r="AM402" s="311"/>
      <c r="AN402" s="330"/>
      <c r="AO402" s="330"/>
      <c r="AP402" s="311"/>
      <c r="AQ402" s="311"/>
      <c r="AR402" s="330"/>
      <c r="AS402" s="330"/>
      <c r="AT402" s="311"/>
      <c r="AU402" s="311"/>
      <c r="AV402" s="330"/>
      <c r="AW402" s="311"/>
      <c r="AX402" s="311"/>
      <c r="AY402" s="311"/>
      <c r="AZ402" s="311"/>
      <c r="BA402" s="311"/>
    </row>
    <row r="403" spans="1:53" s="322" customFormat="1" ht="15.75" customHeight="1" x14ac:dyDescent="0.2">
      <c r="A403" s="324"/>
      <c r="B403" s="325"/>
      <c r="C403" s="326"/>
      <c r="D403" s="327"/>
      <c r="E403" s="329"/>
      <c r="F403" s="326"/>
      <c r="G403" s="328"/>
      <c r="H403" s="328"/>
      <c r="I403" s="326"/>
      <c r="J403" s="326"/>
      <c r="K403" s="326"/>
      <c r="L403" s="311"/>
      <c r="M403" s="311"/>
      <c r="N403" s="311"/>
      <c r="O403" s="311"/>
      <c r="P403" s="311"/>
      <c r="Q403" s="311"/>
      <c r="R403" s="311"/>
      <c r="S403" s="311"/>
      <c r="T403" s="330"/>
      <c r="U403" s="331"/>
      <c r="V403" s="311"/>
      <c r="W403" s="311"/>
      <c r="X403" s="330"/>
      <c r="Y403" s="311"/>
      <c r="Z403" s="311"/>
      <c r="AA403" s="330"/>
      <c r="AB403" s="330"/>
      <c r="AC403" s="955"/>
      <c r="AD403" s="311"/>
      <c r="AE403" s="311"/>
      <c r="AF403" s="330"/>
      <c r="AG403" s="330"/>
      <c r="AH403" s="311"/>
      <c r="AI403" s="311"/>
      <c r="AJ403" s="330"/>
      <c r="AK403" s="330"/>
      <c r="AL403" s="311"/>
      <c r="AM403" s="311"/>
      <c r="AN403" s="330"/>
      <c r="AO403" s="330"/>
      <c r="AP403" s="311"/>
      <c r="AQ403" s="311"/>
      <c r="AR403" s="330"/>
      <c r="AS403" s="330"/>
      <c r="AT403" s="311"/>
      <c r="AU403" s="311"/>
      <c r="AV403" s="330"/>
      <c r="AW403" s="311"/>
      <c r="AX403" s="311"/>
      <c r="AY403" s="311"/>
      <c r="AZ403" s="311"/>
      <c r="BA403" s="311"/>
    </row>
    <row r="404" spans="1:53" s="322" customFormat="1" ht="15.75" customHeight="1" x14ac:dyDescent="0.2">
      <c r="A404" s="324"/>
      <c r="B404" s="325"/>
      <c r="C404" s="326"/>
      <c r="D404" s="327"/>
      <c r="E404" s="329"/>
      <c r="F404" s="326"/>
      <c r="G404" s="328"/>
      <c r="H404" s="328"/>
      <c r="I404" s="326"/>
      <c r="J404" s="326"/>
      <c r="K404" s="326"/>
      <c r="L404" s="311"/>
      <c r="M404" s="311"/>
      <c r="N404" s="311"/>
      <c r="O404" s="311"/>
      <c r="P404" s="311"/>
      <c r="Q404" s="311"/>
      <c r="R404" s="311"/>
      <c r="S404" s="311"/>
      <c r="T404" s="330"/>
      <c r="U404" s="331"/>
      <c r="V404" s="311"/>
      <c r="W404" s="311"/>
      <c r="X404" s="330"/>
      <c r="Y404" s="311"/>
      <c r="Z404" s="311"/>
      <c r="AA404" s="330"/>
      <c r="AB404" s="330"/>
      <c r="AC404" s="955"/>
      <c r="AD404" s="311"/>
      <c r="AE404" s="311"/>
      <c r="AF404" s="330"/>
      <c r="AG404" s="330"/>
      <c r="AH404" s="311"/>
      <c r="AI404" s="311"/>
      <c r="AJ404" s="330"/>
      <c r="AK404" s="330"/>
      <c r="AL404" s="311"/>
      <c r="AM404" s="311"/>
      <c r="AN404" s="330"/>
      <c r="AO404" s="330"/>
      <c r="AP404" s="311"/>
      <c r="AQ404" s="311"/>
      <c r="AR404" s="330"/>
      <c r="AS404" s="330"/>
      <c r="AT404" s="311"/>
      <c r="AU404" s="311"/>
      <c r="AV404" s="330"/>
      <c r="AW404" s="311"/>
      <c r="AX404" s="311"/>
      <c r="AY404" s="311"/>
      <c r="AZ404" s="311"/>
      <c r="BA404" s="311"/>
    </row>
    <row r="405" spans="1:53" s="322" customFormat="1" ht="15.75" customHeight="1" x14ac:dyDescent="0.2">
      <c r="A405" s="324"/>
      <c r="B405" s="325"/>
      <c r="C405" s="326"/>
      <c r="D405" s="327"/>
      <c r="E405" s="329"/>
      <c r="F405" s="326"/>
      <c r="G405" s="328"/>
      <c r="H405" s="328"/>
      <c r="I405" s="326"/>
      <c r="J405" s="326"/>
      <c r="K405" s="326"/>
      <c r="L405" s="311"/>
      <c r="M405" s="311"/>
      <c r="N405" s="311"/>
      <c r="O405" s="311"/>
      <c r="P405" s="311"/>
      <c r="Q405" s="311"/>
      <c r="R405" s="311"/>
      <c r="S405" s="311"/>
      <c r="T405" s="330"/>
      <c r="U405" s="331"/>
      <c r="V405" s="311"/>
      <c r="W405" s="311"/>
      <c r="X405" s="330"/>
      <c r="Y405" s="311"/>
      <c r="Z405" s="311"/>
      <c r="AA405" s="330"/>
      <c r="AB405" s="330"/>
      <c r="AC405" s="955"/>
      <c r="AD405" s="311"/>
      <c r="AE405" s="311"/>
      <c r="AF405" s="330"/>
      <c r="AG405" s="330"/>
      <c r="AH405" s="311"/>
      <c r="AI405" s="311"/>
      <c r="AJ405" s="330"/>
      <c r="AK405" s="330"/>
      <c r="AL405" s="311"/>
      <c r="AM405" s="311"/>
      <c r="AN405" s="330"/>
      <c r="AO405" s="330"/>
      <c r="AP405" s="311"/>
      <c r="AQ405" s="311"/>
      <c r="AR405" s="330"/>
      <c r="AS405" s="330"/>
      <c r="AT405" s="311"/>
      <c r="AU405" s="311"/>
      <c r="AV405" s="330"/>
      <c r="AW405" s="311"/>
      <c r="AX405" s="311"/>
      <c r="AY405" s="311"/>
      <c r="AZ405" s="311"/>
      <c r="BA405" s="311"/>
    </row>
    <row r="406" spans="1:53" s="322" customFormat="1" ht="15.75" customHeight="1" x14ac:dyDescent="0.2">
      <c r="A406" s="324"/>
      <c r="B406" s="325"/>
      <c r="C406" s="326"/>
      <c r="D406" s="327"/>
      <c r="E406" s="329"/>
      <c r="F406" s="326"/>
      <c r="G406" s="328"/>
      <c r="H406" s="328"/>
      <c r="I406" s="326"/>
      <c r="J406" s="326"/>
      <c r="K406" s="326"/>
      <c r="L406" s="311"/>
      <c r="M406" s="311"/>
      <c r="N406" s="311"/>
      <c r="O406" s="311"/>
      <c r="P406" s="311"/>
      <c r="Q406" s="311"/>
      <c r="R406" s="311"/>
      <c r="S406" s="311"/>
      <c r="T406" s="330"/>
      <c r="U406" s="331"/>
      <c r="V406" s="311"/>
      <c r="W406" s="311"/>
      <c r="X406" s="330"/>
      <c r="Y406" s="311"/>
      <c r="Z406" s="311"/>
      <c r="AA406" s="330"/>
      <c r="AB406" s="330"/>
      <c r="AC406" s="955"/>
      <c r="AD406" s="311"/>
      <c r="AE406" s="311"/>
      <c r="AF406" s="330"/>
      <c r="AG406" s="330"/>
      <c r="AH406" s="311"/>
      <c r="AI406" s="311"/>
      <c r="AJ406" s="330"/>
      <c r="AK406" s="330"/>
      <c r="AL406" s="311"/>
      <c r="AM406" s="311"/>
      <c r="AN406" s="330"/>
      <c r="AO406" s="330"/>
      <c r="AP406" s="311"/>
      <c r="AQ406" s="311"/>
      <c r="AR406" s="330"/>
      <c r="AS406" s="330"/>
      <c r="AT406" s="311"/>
      <c r="AU406" s="311"/>
      <c r="AV406" s="330"/>
      <c r="AW406" s="311"/>
      <c r="AX406" s="311"/>
      <c r="AY406" s="311"/>
      <c r="AZ406" s="311"/>
      <c r="BA406" s="311"/>
    </row>
    <row r="407" spans="1:53" s="322" customFormat="1" ht="15.75" customHeight="1" x14ac:dyDescent="0.2">
      <c r="A407" s="324"/>
      <c r="B407" s="325"/>
      <c r="C407" s="326"/>
      <c r="D407" s="327"/>
      <c r="E407" s="329"/>
      <c r="F407" s="326"/>
      <c r="G407" s="328"/>
      <c r="H407" s="328"/>
      <c r="I407" s="326"/>
      <c r="J407" s="326"/>
      <c r="K407" s="326"/>
      <c r="L407" s="311"/>
      <c r="M407" s="311"/>
      <c r="N407" s="311"/>
      <c r="O407" s="311"/>
      <c r="P407" s="311"/>
      <c r="Q407" s="311"/>
      <c r="R407" s="311"/>
      <c r="S407" s="311"/>
      <c r="T407" s="330"/>
      <c r="U407" s="331"/>
      <c r="V407" s="311"/>
      <c r="W407" s="311"/>
      <c r="X407" s="330"/>
      <c r="Y407" s="311"/>
      <c r="Z407" s="311"/>
      <c r="AA407" s="330"/>
      <c r="AB407" s="330"/>
      <c r="AC407" s="955"/>
      <c r="AD407" s="311"/>
      <c r="AE407" s="311"/>
      <c r="AF407" s="330"/>
      <c r="AG407" s="330"/>
      <c r="AH407" s="311"/>
      <c r="AI407" s="311"/>
      <c r="AJ407" s="330"/>
      <c r="AK407" s="330"/>
      <c r="AL407" s="311"/>
      <c r="AM407" s="311"/>
      <c r="AN407" s="330"/>
      <c r="AO407" s="330"/>
      <c r="AP407" s="311"/>
      <c r="AQ407" s="311"/>
      <c r="AR407" s="330"/>
      <c r="AS407" s="330"/>
      <c r="AT407" s="311"/>
      <c r="AU407" s="311"/>
      <c r="AV407" s="330"/>
      <c r="AW407" s="311"/>
      <c r="AX407" s="311"/>
      <c r="AY407" s="311"/>
      <c r="AZ407" s="311"/>
      <c r="BA407" s="311"/>
    </row>
    <row r="408" spans="1:53" s="322" customFormat="1" ht="15.75" customHeight="1" x14ac:dyDescent="0.2">
      <c r="A408" s="324"/>
      <c r="B408" s="325"/>
      <c r="C408" s="326"/>
      <c r="D408" s="327"/>
      <c r="E408" s="329"/>
      <c r="F408" s="326"/>
      <c r="G408" s="328"/>
      <c r="H408" s="328"/>
      <c r="I408" s="326"/>
      <c r="J408" s="326"/>
      <c r="K408" s="326"/>
      <c r="L408" s="311"/>
      <c r="M408" s="311"/>
      <c r="N408" s="311"/>
      <c r="O408" s="311"/>
      <c r="P408" s="311"/>
      <c r="Q408" s="311"/>
      <c r="R408" s="311"/>
      <c r="S408" s="311"/>
      <c r="T408" s="330"/>
      <c r="U408" s="331"/>
      <c r="V408" s="311"/>
      <c r="W408" s="311"/>
      <c r="X408" s="330"/>
      <c r="Y408" s="311"/>
      <c r="Z408" s="311"/>
      <c r="AA408" s="330"/>
      <c r="AB408" s="330"/>
      <c r="AC408" s="955"/>
      <c r="AD408" s="311"/>
      <c r="AE408" s="311"/>
      <c r="AF408" s="330"/>
      <c r="AG408" s="330"/>
      <c r="AH408" s="311"/>
      <c r="AI408" s="311"/>
      <c r="AJ408" s="330"/>
      <c r="AK408" s="330"/>
      <c r="AL408" s="311"/>
      <c r="AM408" s="311"/>
      <c r="AN408" s="330"/>
      <c r="AO408" s="330"/>
      <c r="AP408" s="311"/>
      <c r="AQ408" s="311"/>
      <c r="AR408" s="330"/>
      <c r="AS408" s="330"/>
      <c r="AT408" s="311"/>
      <c r="AU408" s="311"/>
      <c r="AV408" s="330"/>
      <c r="AW408" s="311"/>
      <c r="AX408" s="311"/>
      <c r="AY408" s="311"/>
      <c r="AZ408" s="311"/>
      <c r="BA408" s="311"/>
    </row>
    <row r="409" spans="1:53" s="322" customFormat="1" ht="15.75" customHeight="1" x14ac:dyDescent="0.2">
      <c r="A409" s="324"/>
      <c r="B409" s="325"/>
      <c r="C409" s="326"/>
      <c r="D409" s="327"/>
      <c r="E409" s="329"/>
      <c r="F409" s="326"/>
      <c r="G409" s="328"/>
      <c r="H409" s="328"/>
      <c r="I409" s="326"/>
      <c r="J409" s="326"/>
      <c r="K409" s="326"/>
      <c r="L409" s="311"/>
      <c r="M409" s="311"/>
      <c r="N409" s="311"/>
      <c r="O409" s="311"/>
      <c r="P409" s="311"/>
      <c r="Q409" s="311"/>
      <c r="R409" s="311"/>
      <c r="S409" s="311"/>
      <c r="T409" s="330"/>
      <c r="U409" s="331"/>
      <c r="V409" s="311"/>
      <c r="W409" s="311"/>
      <c r="X409" s="330"/>
      <c r="Y409" s="311"/>
      <c r="Z409" s="311"/>
      <c r="AA409" s="330"/>
      <c r="AB409" s="330"/>
      <c r="AC409" s="955"/>
      <c r="AD409" s="311"/>
      <c r="AE409" s="311"/>
      <c r="AF409" s="330"/>
      <c r="AG409" s="330"/>
      <c r="AH409" s="311"/>
      <c r="AI409" s="311"/>
      <c r="AJ409" s="330"/>
      <c r="AK409" s="330"/>
      <c r="AL409" s="311"/>
      <c r="AM409" s="311"/>
      <c r="AN409" s="330"/>
      <c r="AO409" s="330"/>
      <c r="AP409" s="311"/>
      <c r="AQ409" s="311"/>
      <c r="AR409" s="330"/>
      <c r="AS409" s="330"/>
      <c r="AT409" s="311"/>
      <c r="AU409" s="311"/>
      <c r="AV409" s="330"/>
      <c r="AW409" s="311"/>
      <c r="AX409" s="311"/>
      <c r="AY409" s="311"/>
      <c r="AZ409" s="311"/>
      <c r="BA409" s="311"/>
    </row>
    <row r="410" spans="1:53" s="322" customFormat="1" ht="15.75" customHeight="1" x14ac:dyDescent="0.2">
      <c r="A410" s="324"/>
      <c r="B410" s="325"/>
      <c r="C410" s="326"/>
      <c r="D410" s="327"/>
      <c r="E410" s="329"/>
      <c r="F410" s="326"/>
      <c r="G410" s="328"/>
      <c r="H410" s="328"/>
      <c r="I410" s="326"/>
      <c r="J410" s="326"/>
      <c r="K410" s="326"/>
      <c r="L410" s="311"/>
      <c r="M410" s="311"/>
      <c r="N410" s="311"/>
      <c r="O410" s="311"/>
      <c r="P410" s="311"/>
      <c r="Q410" s="311"/>
      <c r="R410" s="311"/>
      <c r="S410" s="311"/>
      <c r="T410" s="330"/>
      <c r="U410" s="331"/>
      <c r="V410" s="311"/>
      <c r="W410" s="311"/>
      <c r="X410" s="330"/>
      <c r="Y410" s="311"/>
      <c r="Z410" s="311"/>
      <c r="AA410" s="330"/>
      <c r="AB410" s="330"/>
      <c r="AC410" s="955"/>
      <c r="AD410" s="311"/>
      <c r="AE410" s="311"/>
      <c r="AF410" s="330"/>
      <c r="AG410" s="330"/>
      <c r="AH410" s="311"/>
      <c r="AI410" s="311"/>
      <c r="AJ410" s="330"/>
      <c r="AK410" s="330"/>
      <c r="AL410" s="311"/>
      <c r="AM410" s="311"/>
      <c r="AN410" s="330"/>
      <c r="AO410" s="330"/>
      <c r="AP410" s="311"/>
      <c r="AQ410" s="311"/>
      <c r="AR410" s="330"/>
      <c r="AS410" s="330"/>
      <c r="AT410" s="311"/>
      <c r="AU410" s="311"/>
      <c r="AV410" s="330"/>
      <c r="AW410" s="311"/>
      <c r="AX410" s="311"/>
      <c r="AY410" s="311"/>
      <c r="AZ410" s="311"/>
      <c r="BA410" s="311"/>
    </row>
    <row r="411" spans="1:53" s="322" customFormat="1" ht="15.75" customHeight="1" x14ac:dyDescent="0.2">
      <c r="A411" s="324"/>
      <c r="B411" s="325"/>
      <c r="C411" s="326"/>
      <c r="D411" s="327"/>
      <c r="E411" s="329"/>
      <c r="F411" s="326"/>
      <c r="G411" s="328"/>
      <c r="H411" s="328"/>
      <c r="I411" s="326"/>
      <c r="J411" s="326"/>
      <c r="K411" s="326"/>
      <c r="L411" s="311"/>
      <c r="M411" s="311"/>
      <c r="N411" s="311"/>
      <c r="O411" s="311"/>
      <c r="P411" s="311"/>
      <c r="Q411" s="311"/>
      <c r="R411" s="311"/>
      <c r="S411" s="311"/>
      <c r="T411" s="330"/>
      <c r="U411" s="331"/>
      <c r="V411" s="311"/>
      <c r="W411" s="311"/>
      <c r="X411" s="330"/>
      <c r="Y411" s="311"/>
      <c r="Z411" s="311"/>
      <c r="AA411" s="330"/>
      <c r="AB411" s="330"/>
      <c r="AC411" s="955"/>
      <c r="AD411" s="311"/>
      <c r="AE411" s="311"/>
      <c r="AF411" s="330"/>
      <c r="AG411" s="330"/>
      <c r="AH411" s="311"/>
      <c r="AI411" s="311"/>
      <c r="AJ411" s="330"/>
      <c r="AK411" s="330"/>
      <c r="AL411" s="311"/>
      <c r="AM411" s="311"/>
      <c r="AN411" s="330"/>
      <c r="AO411" s="330"/>
      <c r="AP411" s="311"/>
      <c r="AQ411" s="311"/>
      <c r="AR411" s="330"/>
      <c r="AS411" s="330"/>
      <c r="AT411" s="311"/>
      <c r="AU411" s="311"/>
      <c r="AV411" s="330"/>
      <c r="AW411" s="311"/>
      <c r="AX411" s="311"/>
      <c r="AY411" s="311"/>
      <c r="AZ411" s="311"/>
      <c r="BA411" s="311"/>
    </row>
    <row r="412" spans="1:53" s="322" customFormat="1" ht="15.75" customHeight="1" x14ac:dyDescent="0.2">
      <c r="A412" s="324"/>
      <c r="B412" s="325"/>
      <c r="C412" s="326"/>
      <c r="D412" s="327"/>
      <c r="E412" s="329"/>
      <c r="F412" s="326"/>
      <c r="G412" s="328"/>
      <c r="H412" s="328"/>
      <c r="I412" s="326"/>
      <c r="J412" s="326"/>
      <c r="K412" s="326"/>
      <c r="L412" s="311"/>
      <c r="M412" s="311"/>
      <c r="N412" s="311"/>
      <c r="O412" s="311"/>
      <c r="P412" s="311"/>
      <c r="Q412" s="311"/>
      <c r="R412" s="311"/>
      <c r="S412" s="311"/>
      <c r="T412" s="330"/>
      <c r="U412" s="331"/>
      <c r="V412" s="311"/>
      <c r="W412" s="311"/>
      <c r="X412" s="330"/>
      <c r="Y412" s="311"/>
      <c r="Z412" s="311"/>
      <c r="AA412" s="330"/>
      <c r="AB412" s="330"/>
      <c r="AC412" s="955"/>
      <c r="AD412" s="311"/>
      <c r="AE412" s="311"/>
      <c r="AF412" s="330"/>
      <c r="AG412" s="330"/>
      <c r="AH412" s="311"/>
      <c r="AI412" s="311"/>
      <c r="AJ412" s="330"/>
      <c r="AK412" s="330"/>
      <c r="AL412" s="311"/>
      <c r="AM412" s="311"/>
      <c r="AN412" s="330"/>
      <c r="AO412" s="330"/>
      <c r="AP412" s="311"/>
      <c r="AQ412" s="311"/>
      <c r="AR412" s="330"/>
      <c r="AS412" s="330"/>
      <c r="AT412" s="311"/>
      <c r="AU412" s="311"/>
      <c r="AV412" s="330"/>
      <c r="AW412" s="311"/>
      <c r="AX412" s="311"/>
      <c r="AY412" s="311"/>
      <c r="AZ412" s="311"/>
      <c r="BA412" s="311"/>
    </row>
    <row r="413" spans="1:53" s="322" customFormat="1" ht="15.75" customHeight="1" x14ac:dyDescent="0.2">
      <c r="A413" s="324"/>
      <c r="B413" s="325"/>
      <c r="C413" s="326"/>
      <c r="D413" s="327"/>
      <c r="E413" s="329"/>
      <c r="F413" s="326"/>
      <c r="G413" s="328"/>
      <c r="H413" s="328"/>
      <c r="I413" s="326"/>
      <c r="J413" s="326"/>
      <c r="K413" s="326"/>
      <c r="L413" s="311"/>
      <c r="M413" s="311"/>
      <c r="N413" s="311"/>
      <c r="O413" s="311"/>
      <c r="P413" s="311"/>
      <c r="Q413" s="311"/>
      <c r="R413" s="311"/>
      <c r="S413" s="311"/>
      <c r="T413" s="330"/>
      <c r="U413" s="331"/>
      <c r="V413" s="311"/>
      <c r="W413" s="311"/>
      <c r="X413" s="330"/>
      <c r="Y413" s="311"/>
      <c r="Z413" s="311"/>
      <c r="AA413" s="330"/>
      <c r="AB413" s="330"/>
      <c r="AC413" s="955"/>
      <c r="AD413" s="311"/>
      <c r="AE413" s="311"/>
      <c r="AF413" s="330"/>
      <c r="AG413" s="330"/>
      <c r="AH413" s="311"/>
      <c r="AI413" s="311"/>
      <c r="AJ413" s="330"/>
      <c r="AK413" s="330"/>
      <c r="AL413" s="311"/>
      <c r="AM413" s="311"/>
      <c r="AN413" s="330"/>
      <c r="AO413" s="330"/>
      <c r="AP413" s="311"/>
      <c r="AQ413" s="311"/>
      <c r="AR413" s="330"/>
      <c r="AS413" s="330"/>
      <c r="AT413" s="311"/>
      <c r="AU413" s="311"/>
      <c r="AV413" s="330"/>
      <c r="AW413" s="311"/>
      <c r="AX413" s="311"/>
      <c r="AY413" s="311"/>
      <c r="AZ413" s="311"/>
      <c r="BA413" s="311"/>
    </row>
    <row r="414" spans="1:53" s="322" customFormat="1" ht="15.75" customHeight="1" x14ac:dyDescent="0.2">
      <c r="A414" s="324"/>
      <c r="B414" s="325"/>
      <c r="C414" s="326"/>
      <c r="D414" s="327"/>
      <c r="E414" s="329"/>
      <c r="F414" s="326"/>
      <c r="G414" s="328"/>
      <c r="H414" s="328"/>
      <c r="I414" s="326"/>
      <c r="J414" s="326"/>
      <c r="K414" s="326"/>
      <c r="L414" s="311"/>
      <c r="M414" s="311"/>
      <c r="N414" s="311"/>
      <c r="O414" s="311"/>
      <c r="P414" s="311"/>
      <c r="Q414" s="311"/>
      <c r="R414" s="311"/>
      <c r="S414" s="311"/>
      <c r="T414" s="330"/>
      <c r="U414" s="331"/>
      <c r="V414" s="311"/>
      <c r="W414" s="311"/>
      <c r="X414" s="330"/>
      <c r="Y414" s="311"/>
      <c r="Z414" s="311"/>
      <c r="AA414" s="330"/>
      <c r="AB414" s="330"/>
      <c r="AC414" s="955"/>
      <c r="AD414" s="311"/>
      <c r="AE414" s="311"/>
      <c r="AF414" s="330"/>
      <c r="AG414" s="330"/>
      <c r="AH414" s="311"/>
      <c r="AI414" s="311"/>
      <c r="AJ414" s="330"/>
      <c r="AK414" s="330"/>
      <c r="AL414" s="311"/>
      <c r="AM414" s="311"/>
      <c r="AN414" s="330"/>
      <c r="AO414" s="330"/>
      <c r="AP414" s="311"/>
      <c r="AQ414" s="311"/>
      <c r="AR414" s="330"/>
      <c r="AS414" s="330"/>
      <c r="AT414" s="311"/>
      <c r="AU414" s="311"/>
      <c r="AV414" s="330"/>
      <c r="AW414" s="311"/>
      <c r="AX414" s="311"/>
      <c r="AY414" s="311"/>
      <c r="AZ414" s="311"/>
      <c r="BA414" s="311"/>
    </row>
    <row r="415" spans="1:53" s="322" customFormat="1" ht="15.75" customHeight="1" x14ac:dyDescent="0.2">
      <c r="A415" s="324"/>
      <c r="B415" s="325"/>
      <c r="C415" s="326"/>
      <c r="D415" s="327"/>
      <c r="E415" s="329"/>
      <c r="F415" s="326"/>
      <c r="G415" s="328"/>
      <c r="H415" s="328"/>
      <c r="I415" s="326"/>
      <c r="J415" s="326"/>
      <c r="K415" s="326"/>
      <c r="L415" s="311"/>
      <c r="M415" s="311"/>
      <c r="N415" s="311"/>
      <c r="O415" s="311"/>
      <c r="P415" s="311"/>
      <c r="Q415" s="311"/>
      <c r="R415" s="311"/>
      <c r="S415" s="311"/>
      <c r="T415" s="330"/>
      <c r="U415" s="331"/>
      <c r="V415" s="311"/>
      <c r="W415" s="311"/>
      <c r="X415" s="330"/>
      <c r="Y415" s="311"/>
      <c r="Z415" s="311"/>
      <c r="AA415" s="330"/>
      <c r="AB415" s="330"/>
      <c r="AC415" s="955"/>
      <c r="AD415" s="311"/>
      <c r="AE415" s="311"/>
      <c r="AF415" s="330"/>
      <c r="AG415" s="330"/>
      <c r="AH415" s="311"/>
      <c r="AI415" s="311"/>
      <c r="AJ415" s="330"/>
      <c r="AK415" s="330"/>
      <c r="AL415" s="311"/>
      <c r="AM415" s="311"/>
      <c r="AN415" s="330"/>
      <c r="AO415" s="330"/>
      <c r="AP415" s="311"/>
      <c r="AQ415" s="311"/>
      <c r="AR415" s="330"/>
      <c r="AS415" s="330"/>
      <c r="AT415" s="311"/>
      <c r="AU415" s="311"/>
      <c r="AV415" s="330"/>
      <c r="AW415" s="311"/>
      <c r="AX415" s="311"/>
      <c r="AY415" s="311"/>
      <c r="AZ415" s="311"/>
      <c r="BA415" s="311"/>
    </row>
    <row r="416" spans="1:53" s="322" customFormat="1" ht="15.75" customHeight="1" x14ac:dyDescent="0.2">
      <c r="A416" s="324"/>
      <c r="B416" s="325"/>
      <c r="C416" s="326"/>
      <c r="D416" s="327"/>
      <c r="E416" s="329"/>
      <c r="F416" s="326"/>
      <c r="G416" s="328"/>
      <c r="H416" s="328"/>
      <c r="I416" s="326"/>
      <c r="J416" s="326"/>
      <c r="K416" s="326"/>
      <c r="L416" s="311"/>
      <c r="M416" s="311"/>
      <c r="N416" s="311"/>
      <c r="O416" s="311"/>
      <c r="P416" s="311"/>
      <c r="Q416" s="311"/>
      <c r="R416" s="311"/>
      <c r="S416" s="311"/>
      <c r="T416" s="330"/>
      <c r="U416" s="331"/>
      <c r="V416" s="311"/>
      <c r="W416" s="311"/>
      <c r="X416" s="330"/>
      <c r="Y416" s="311"/>
      <c r="Z416" s="311"/>
      <c r="AA416" s="330"/>
      <c r="AB416" s="330"/>
      <c r="AC416" s="955"/>
      <c r="AD416" s="311"/>
      <c r="AE416" s="311"/>
      <c r="AF416" s="330"/>
      <c r="AG416" s="330"/>
      <c r="AH416" s="311"/>
      <c r="AI416" s="311"/>
      <c r="AJ416" s="330"/>
      <c r="AK416" s="330"/>
      <c r="AL416" s="311"/>
      <c r="AM416" s="311"/>
      <c r="AN416" s="330"/>
      <c r="AO416" s="330"/>
      <c r="AP416" s="311"/>
      <c r="AQ416" s="311"/>
      <c r="AR416" s="330"/>
      <c r="AS416" s="330"/>
      <c r="AT416" s="311"/>
      <c r="AU416" s="311"/>
      <c r="AV416" s="330"/>
      <c r="AW416" s="311"/>
      <c r="AX416" s="311"/>
      <c r="AY416" s="311"/>
      <c r="AZ416" s="311"/>
      <c r="BA416" s="311"/>
    </row>
    <row r="417" spans="1:53" s="322" customFormat="1" ht="15.75" customHeight="1" x14ac:dyDescent="0.2">
      <c r="A417" s="324"/>
      <c r="B417" s="325"/>
      <c r="C417" s="326"/>
      <c r="D417" s="327"/>
      <c r="E417" s="329"/>
      <c r="F417" s="326"/>
      <c r="G417" s="328"/>
      <c r="H417" s="328"/>
      <c r="I417" s="326"/>
      <c r="J417" s="326"/>
      <c r="K417" s="326"/>
      <c r="L417" s="311"/>
      <c r="M417" s="311"/>
      <c r="N417" s="311"/>
      <c r="O417" s="311"/>
      <c r="P417" s="311"/>
      <c r="Q417" s="311"/>
      <c r="R417" s="311"/>
      <c r="S417" s="311"/>
      <c r="T417" s="330"/>
      <c r="U417" s="331"/>
      <c r="V417" s="311"/>
      <c r="W417" s="311"/>
      <c r="X417" s="330"/>
      <c r="Y417" s="311"/>
      <c r="Z417" s="311"/>
      <c r="AA417" s="330"/>
      <c r="AB417" s="330"/>
      <c r="AC417" s="955"/>
      <c r="AD417" s="311"/>
      <c r="AE417" s="311"/>
      <c r="AF417" s="330"/>
      <c r="AG417" s="330"/>
      <c r="AH417" s="311"/>
      <c r="AI417" s="311"/>
      <c r="AJ417" s="330"/>
      <c r="AK417" s="330"/>
      <c r="AL417" s="311"/>
      <c r="AM417" s="311"/>
      <c r="AN417" s="330"/>
      <c r="AO417" s="330"/>
      <c r="AP417" s="311"/>
      <c r="AQ417" s="311"/>
      <c r="AR417" s="330"/>
      <c r="AS417" s="330"/>
      <c r="AT417" s="311"/>
      <c r="AU417" s="311"/>
      <c r="AV417" s="330"/>
      <c r="AW417" s="311"/>
      <c r="AX417" s="311"/>
      <c r="AY417" s="311"/>
      <c r="AZ417" s="311"/>
      <c r="BA417" s="311"/>
    </row>
    <row r="418" spans="1:53" s="322" customFormat="1" ht="15.75" customHeight="1" x14ac:dyDescent="0.2">
      <c r="A418" s="324"/>
      <c r="B418" s="325"/>
      <c r="C418" s="326"/>
      <c r="D418" s="327"/>
      <c r="E418" s="329"/>
      <c r="F418" s="326"/>
      <c r="G418" s="328"/>
      <c r="H418" s="328"/>
      <c r="I418" s="326"/>
      <c r="J418" s="326"/>
      <c r="K418" s="326"/>
      <c r="L418" s="311"/>
      <c r="M418" s="311"/>
      <c r="N418" s="311"/>
      <c r="O418" s="311"/>
      <c r="P418" s="311"/>
      <c r="Q418" s="311"/>
      <c r="R418" s="311"/>
      <c r="S418" s="311"/>
      <c r="T418" s="330"/>
      <c r="U418" s="331"/>
      <c r="V418" s="311"/>
      <c r="W418" s="311"/>
      <c r="X418" s="330"/>
      <c r="Y418" s="311"/>
      <c r="Z418" s="311"/>
      <c r="AA418" s="330"/>
      <c r="AB418" s="330"/>
      <c r="AC418" s="955"/>
      <c r="AD418" s="311"/>
      <c r="AE418" s="311"/>
      <c r="AF418" s="330"/>
      <c r="AG418" s="330"/>
      <c r="AH418" s="311"/>
      <c r="AI418" s="311"/>
      <c r="AJ418" s="330"/>
      <c r="AK418" s="330"/>
      <c r="AL418" s="311"/>
      <c r="AM418" s="311"/>
      <c r="AN418" s="330"/>
      <c r="AO418" s="330"/>
      <c r="AP418" s="311"/>
      <c r="AQ418" s="311"/>
      <c r="AR418" s="330"/>
      <c r="AS418" s="330"/>
      <c r="AT418" s="311"/>
      <c r="AU418" s="311"/>
      <c r="AV418" s="330"/>
      <c r="AW418" s="311"/>
      <c r="AX418" s="311"/>
      <c r="AY418" s="311"/>
      <c r="AZ418" s="311"/>
      <c r="BA418" s="311"/>
    </row>
    <row r="419" spans="1:53" s="322" customFormat="1" ht="15.75" customHeight="1" x14ac:dyDescent="0.2">
      <c r="A419" s="324"/>
      <c r="B419" s="325"/>
      <c r="C419" s="326"/>
      <c r="D419" s="327"/>
      <c r="E419" s="329"/>
      <c r="F419" s="326"/>
      <c r="G419" s="328"/>
      <c r="H419" s="328"/>
      <c r="I419" s="326"/>
      <c r="J419" s="326"/>
      <c r="K419" s="326"/>
      <c r="L419" s="311"/>
      <c r="M419" s="311"/>
      <c r="N419" s="311"/>
      <c r="O419" s="311"/>
      <c r="P419" s="311"/>
      <c r="Q419" s="311"/>
      <c r="R419" s="311"/>
      <c r="S419" s="311"/>
      <c r="T419" s="330"/>
      <c r="U419" s="331"/>
      <c r="V419" s="311"/>
      <c r="W419" s="311"/>
      <c r="X419" s="330"/>
      <c r="Y419" s="311"/>
      <c r="Z419" s="311"/>
      <c r="AA419" s="330"/>
      <c r="AB419" s="330"/>
      <c r="AC419" s="955"/>
      <c r="AD419" s="311"/>
      <c r="AE419" s="311"/>
      <c r="AF419" s="330"/>
      <c r="AG419" s="330"/>
      <c r="AH419" s="311"/>
      <c r="AI419" s="311"/>
      <c r="AJ419" s="330"/>
      <c r="AK419" s="330"/>
      <c r="AL419" s="311"/>
      <c r="AM419" s="311"/>
      <c r="AN419" s="330"/>
      <c r="AO419" s="330"/>
      <c r="AP419" s="311"/>
      <c r="AQ419" s="311"/>
      <c r="AR419" s="330"/>
      <c r="AS419" s="330"/>
      <c r="AT419" s="311"/>
      <c r="AU419" s="311"/>
      <c r="AV419" s="330"/>
      <c r="AW419" s="311"/>
      <c r="AX419" s="311"/>
      <c r="AY419" s="311"/>
      <c r="AZ419" s="311"/>
      <c r="BA419" s="311"/>
    </row>
    <row r="420" spans="1:53" s="322" customFormat="1" ht="15.75" customHeight="1" x14ac:dyDescent="0.2">
      <c r="A420" s="324"/>
      <c r="B420" s="325"/>
      <c r="C420" s="326"/>
      <c r="D420" s="327"/>
      <c r="E420" s="329"/>
      <c r="F420" s="326"/>
      <c r="G420" s="328"/>
      <c r="H420" s="328"/>
      <c r="I420" s="326"/>
      <c r="J420" s="326"/>
      <c r="K420" s="326"/>
      <c r="L420" s="311"/>
      <c r="M420" s="311"/>
      <c r="N420" s="311"/>
      <c r="O420" s="311"/>
      <c r="P420" s="311"/>
      <c r="Q420" s="311"/>
      <c r="R420" s="311"/>
      <c r="S420" s="311"/>
      <c r="T420" s="330"/>
      <c r="U420" s="331"/>
      <c r="V420" s="311"/>
      <c r="W420" s="311"/>
      <c r="X420" s="330"/>
      <c r="Y420" s="311"/>
      <c r="Z420" s="311"/>
      <c r="AA420" s="330"/>
      <c r="AB420" s="330"/>
      <c r="AC420" s="955"/>
      <c r="AD420" s="311"/>
      <c r="AE420" s="311"/>
      <c r="AF420" s="330"/>
      <c r="AG420" s="330"/>
      <c r="AH420" s="311"/>
      <c r="AI420" s="311"/>
      <c r="AJ420" s="330"/>
      <c r="AK420" s="330"/>
      <c r="AL420" s="311"/>
      <c r="AM420" s="311"/>
      <c r="AN420" s="330"/>
      <c r="AO420" s="330"/>
      <c r="AP420" s="311"/>
      <c r="AQ420" s="311"/>
      <c r="AR420" s="330"/>
      <c r="AS420" s="330"/>
      <c r="AT420" s="311"/>
      <c r="AU420" s="311"/>
      <c r="AV420" s="330"/>
      <c r="AW420" s="311"/>
      <c r="AX420" s="311"/>
      <c r="AY420" s="311"/>
      <c r="AZ420" s="311"/>
      <c r="BA420" s="311"/>
    </row>
    <row r="421" spans="1:53" s="322" customFormat="1" ht="15.75" customHeight="1" x14ac:dyDescent="0.2">
      <c r="A421" s="324"/>
      <c r="B421" s="325"/>
      <c r="C421" s="326"/>
      <c r="D421" s="327"/>
      <c r="E421" s="329"/>
      <c r="F421" s="326"/>
      <c r="G421" s="328"/>
      <c r="H421" s="328"/>
      <c r="I421" s="326"/>
      <c r="J421" s="326"/>
      <c r="K421" s="326"/>
      <c r="L421" s="311"/>
      <c r="M421" s="311"/>
      <c r="N421" s="311"/>
      <c r="O421" s="311"/>
      <c r="P421" s="311"/>
      <c r="Q421" s="311"/>
      <c r="R421" s="311"/>
      <c r="S421" s="311"/>
      <c r="T421" s="330"/>
      <c r="U421" s="331"/>
      <c r="V421" s="311"/>
      <c r="W421" s="311"/>
      <c r="X421" s="330"/>
      <c r="Y421" s="311"/>
      <c r="Z421" s="311"/>
      <c r="AA421" s="330"/>
      <c r="AB421" s="330"/>
      <c r="AC421" s="955"/>
      <c r="AD421" s="311"/>
      <c r="AE421" s="311"/>
      <c r="AF421" s="330"/>
      <c r="AG421" s="330"/>
      <c r="AH421" s="311"/>
      <c r="AI421" s="311"/>
      <c r="AJ421" s="330"/>
      <c r="AK421" s="330"/>
      <c r="AL421" s="311"/>
      <c r="AM421" s="311"/>
      <c r="AN421" s="330"/>
      <c r="AO421" s="330"/>
      <c r="AP421" s="311"/>
      <c r="AQ421" s="311"/>
      <c r="AR421" s="330"/>
      <c r="AS421" s="330"/>
      <c r="AT421" s="311"/>
      <c r="AU421" s="311"/>
      <c r="AV421" s="330"/>
      <c r="AW421" s="311"/>
      <c r="AX421" s="311"/>
      <c r="AY421" s="311"/>
      <c r="AZ421" s="311"/>
      <c r="BA421" s="311"/>
    </row>
    <row r="422" spans="1:53" s="322" customFormat="1" ht="15.75" customHeight="1" x14ac:dyDescent="0.2">
      <c r="A422" s="324"/>
      <c r="B422" s="325"/>
      <c r="C422" s="326"/>
      <c r="D422" s="327"/>
      <c r="E422" s="329"/>
      <c r="F422" s="326"/>
      <c r="G422" s="328"/>
      <c r="H422" s="328"/>
      <c r="I422" s="326"/>
      <c r="J422" s="326"/>
      <c r="K422" s="326"/>
      <c r="L422" s="311"/>
      <c r="M422" s="311"/>
      <c r="N422" s="311"/>
      <c r="O422" s="311"/>
      <c r="P422" s="311"/>
      <c r="Q422" s="311"/>
      <c r="R422" s="311"/>
      <c r="S422" s="311"/>
      <c r="T422" s="330"/>
      <c r="U422" s="331"/>
      <c r="V422" s="311"/>
      <c r="W422" s="311"/>
      <c r="X422" s="330"/>
      <c r="Y422" s="311"/>
      <c r="Z422" s="311"/>
      <c r="AA422" s="330"/>
      <c r="AB422" s="330"/>
      <c r="AC422" s="955"/>
      <c r="AD422" s="311"/>
      <c r="AE422" s="311"/>
      <c r="AF422" s="330"/>
      <c r="AG422" s="330"/>
      <c r="AH422" s="311"/>
      <c r="AI422" s="311"/>
      <c r="AJ422" s="330"/>
      <c r="AK422" s="330"/>
      <c r="AL422" s="311"/>
      <c r="AM422" s="311"/>
      <c r="AN422" s="330"/>
      <c r="AO422" s="330"/>
      <c r="AP422" s="311"/>
      <c r="AQ422" s="311"/>
      <c r="AR422" s="330"/>
      <c r="AS422" s="330"/>
      <c r="AT422" s="311"/>
      <c r="AU422" s="311"/>
      <c r="AV422" s="330"/>
      <c r="AW422" s="311"/>
      <c r="AX422" s="311"/>
      <c r="AY422" s="311"/>
      <c r="AZ422" s="311"/>
      <c r="BA422" s="311"/>
    </row>
    <row r="423" spans="1:53" s="322" customFormat="1" ht="15.75" customHeight="1" x14ac:dyDescent="0.2">
      <c r="A423" s="324"/>
      <c r="B423" s="325"/>
      <c r="C423" s="326"/>
      <c r="D423" s="327"/>
      <c r="E423" s="329"/>
      <c r="F423" s="326"/>
      <c r="G423" s="328"/>
      <c r="H423" s="328"/>
      <c r="I423" s="326"/>
      <c r="J423" s="326"/>
      <c r="K423" s="326"/>
      <c r="L423" s="311"/>
      <c r="M423" s="311"/>
      <c r="N423" s="311"/>
      <c r="O423" s="311"/>
      <c r="P423" s="311"/>
      <c r="Q423" s="311"/>
      <c r="R423" s="311"/>
      <c r="S423" s="311"/>
      <c r="T423" s="330"/>
      <c r="U423" s="331"/>
      <c r="V423" s="311"/>
      <c r="W423" s="311"/>
      <c r="X423" s="330"/>
      <c r="Y423" s="311"/>
      <c r="Z423" s="311"/>
      <c r="AA423" s="330"/>
      <c r="AB423" s="330"/>
      <c r="AC423" s="955"/>
      <c r="AD423" s="311"/>
      <c r="AE423" s="311"/>
      <c r="AF423" s="330"/>
      <c r="AG423" s="330"/>
      <c r="AH423" s="311"/>
      <c r="AI423" s="311"/>
      <c r="AJ423" s="330"/>
      <c r="AK423" s="330"/>
      <c r="AL423" s="311"/>
      <c r="AM423" s="311"/>
      <c r="AN423" s="330"/>
      <c r="AO423" s="330"/>
      <c r="AP423" s="311"/>
      <c r="AQ423" s="311"/>
      <c r="AR423" s="330"/>
      <c r="AS423" s="330"/>
      <c r="AT423" s="311"/>
      <c r="AU423" s="311"/>
      <c r="AV423" s="330"/>
      <c r="AW423" s="311"/>
      <c r="AX423" s="311"/>
      <c r="AY423" s="311"/>
      <c r="AZ423" s="311"/>
      <c r="BA423" s="311"/>
    </row>
    <row r="424" spans="1:53" s="322" customFormat="1" ht="15.75" customHeight="1" x14ac:dyDescent="0.2">
      <c r="A424" s="324"/>
      <c r="B424" s="325"/>
      <c r="C424" s="326"/>
      <c r="D424" s="327"/>
      <c r="E424" s="329"/>
      <c r="F424" s="326"/>
      <c r="G424" s="328"/>
      <c r="H424" s="328"/>
      <c r="I424" s="326"/>
      <c r="J424" s="326"/>
      <c r="K424" s="326"/>
      <c r="L424" s="311"/>
      <c r="M424" s="311"/>
      <c r="N424" s="311"/>
      <c r="O424" s="311"/>
      <c r="P424" s="311"/>
      <c r="Q424" s="311"/>
      <c r="R424" s="311"/>
      <c r="S424" s="311"/>
      <c r="T424" s="330"/>
      <c r="U424" s="331"/>
      <c r="V424" s="311"/>
      <c r="W424" s="311"/>
      <c r="X424" s="330"/>
      <c r="Y424" s="311"/>
      <c r="Z424" s="311"/>
      <c r="AA424" s="330"/>
      <c r="AB424" s="330"/>
      <c r="AC424" s="955"/>
      <c r="AD424" s="311"/>
      <c r="AE424" s="311"/>
      <c r="AF424" s="330"/>
      <c r="AG424" s="330"/>
      <c r="AH424" s="311"/>
      <c r="AI424" s="311"/>
      <c r="AJ424" s="330"/>
      <c r="AK424" s="330"/>
      <c r="AL424" s="311"/>
      <c r="AM424" s="311"/>
      <c r="AN424" s="330"/>
      <c r="AO424" s="330"/>
      <c r="AP424" s="311"/>
      <c r="AQ424" s="311"/>
      <c r="AR424" s="330"/>
      <c r="AS424" s="330"/>
      <c r="AT424" s="311"/>
      <c r="AU424" s="311"/>
      <c r="AV424" s="330"/>
      <c r="AW424" s="311"/>
      <c r="AX424" s="311"/>
      <c r="AY424" s="311"/>
      <c r="AZ424" s="311"/>
      <c r="BA424" s="311"/>
    </row>
    <row r="425" spans="1:53" s="322" customFormat="1" ht="15.75" customHeight="1" x14ac:dyDescent="0.2">
      <c r="A425" s="324"/>
      <c r="B425" s="325"/>
      <c r="C425" s="326"/>
      <c r="D425" s="327"/>
      <c r="E425" s="329"/>
      <c r="F425" s="326"/>
      <c r="G425" s="328"/>
      <c r="H425" s="328"/>
      <c r="I425" s="326"/>
      <c r="J425" s="326"/>
      <c r="K425" s="326"/>
      <c r="L425" s="311"/>
      <c r="M425" s="311"/>
      <c r="N425" s="311"/>
      <c r="O425" s="311"/>
      <c r="P425" s="311"/>
      <c r="Q425" s="311"/>
      <c r="R425" s="311"/>
      <c r="S425" s="311"/>
      <c r="T425" s="330"/>
      <c r="U425" s="331"/>
      <c r="V425" s="311"/>
      <c r="W425" s="311"/>
      <c r="X425" s="330"/>
      <c r="Y425" s="311"/>
      <c r="Z425" s="311"/>
      <c r="AA425" s="330"/>
      <c r="AB425" s="330"/>
      <c r="AC425" s="955"/>
      <c r="AD425" s="311"/>
      <c r="AE425" s="311"/>
      <c r="AF425" s="330"/>
      <c r="AG425" s="330"/>
      <c r="AH425" s="311"/>
      <c r="AI425" s="311"/>
      <c r="AJ425" s="330"/>
      <c r="AK425" s="330"/>
      <c r="AL425" s="311"/>
      <c r="AM425" s="311"/>
      <c r="AN425" s="330"/>
      <c r="AO425" s="330"/>
      <c r="AP425" s="311"/>
      <c r="AQ425" s="311"/>
      <c r="AR425" s="330"/>
      <c r="AS425" s="330"/>
      <c r="AT425" s="311"/>
      <c r="AU425" s="311"/>
      <c r="AV425" s="330"/>
      <c r="AW425" s="311"/>
      <c r="AX425" s="311"/>
      <c r="AY425" s="311"/>
      <c r="AZ425" s="311"/>
      <c r="BA425" s="311"/>
    </row>
    <row r="426" spans="1:53" s="322" customFormat="1" ht="15.75" customHeight="1" x14ac:dyDescent="0.2">
      <c r="A426" s="324"/>
      <c r="B426" s="325"/>
      <c r="C426" s="326"/>
      <c r="D426" s="327"/>
      <c r="E426" s="329"/>
      <c r="F426" s="326"/>
      <c r="G426" s="328"/>
      <c r="H426" s="328"/>
      <c r="I426" s="326"/>
      <c r="J426" s="326"/>
      <c r="K426" s="326"/>
      <c r="L426" s="311"/>
      <c r="M426" s="311"/>
      <c r="N426" s="311"/>
      <c r="O426" s="311"/>
      <c r="P426" s="311"/>
      <c r="Q426" s="311"/>
      <c r="R426" s="311"/>
      <c r="S426" s="311"/>
      <c r="T426" s="330"/>
      <c r="U426" s="331"/>
      <c r="V426" s="311"/>
      <c r="W426" s="311"/>
      <c r="X426" s="330"/>
      <c r="Y426" s="311"/>
      <c r="Z426" s="311"/>
      <c r="AA426" s="330"/>
      <c r="AB426" s="330"/>
      <c r="AC426" s="955"/>
      <c r="AD426" s="311"/>
      <c r="AE426" s="311"/>
      <c r="AF426" s="330"/>
      <c r="AG426" s="330"/>
      <c r="AH426" s="311"/>
      <c r="AI426" s="311"/>
      <c r="AJ426" s="330"/>
      <c r="AK426" s="330"/>
      <c r="AL426" s="311"/>
      <c r="AM426" s="311"/>
      <c r="AN426" s="330"/>
      <c r="AO426" s="330"/>
      <c r="AP426" s="311"/>
      <c r="AQ426" s="311"/>
      <c r="AR426" s="330"/>
      <c r="AS426" s="330"/>
      <c r="AT426" s="311"/>
      <c r="AU426" s="311"/>
      <c r="AV426" s="330"/>
      <c r="AW426" s="311"/>
      <c r="AX426" s="311"/>
      <c r="AY426" s="311"/>
      <c r="AZ426" s="311"/>
      <c r="BA426" s="311"/>
    </row>
    <row r="427" spans="1:53" s="322" customFormat="1" ht="15.75" customHeight="1" x14ac:dyDescent="0.2">
      <c r="A427" s="324"/>
      <c r="B427" s="325"/>
      <c r="C427" s="326"/>
      <c r="D427" s="327"/>
      <c r="E427" s="329"/>
      <c r="F427" s="326"/>
      <c r="G427" s="328"/>
      <c r="H427" s="328"/>
      <c r="I427" s="326"/>
      <c r="J427" s="326"/>
      <c r="K427" s="326"/>
      <c r="L427" s="311"/>
      <c r="M427" s="311"/>
      <c r="N427" s="311"/>
      <c r="O427" s="311"/>
      <c r="P427" s="311"/>
      <c r="Q427" s="311"/>
      <c r="R427" s="311"/>
      <c r="S427" s="311"/>
      <c r="T427" s="330"/>
      <c r="U427" s="331"/>
      <c r="V427" s="311"/>
      <c r="W427" s="311"/>
      <c r="X427" s="330"/>
      <c r="Y427" s="311"/>
      <c r="Z427" s="311"/>
      <c r="AA427" s="330"/>
      <c r="AB427" s="330"/>
      <c r="AC427" s="955"/>
      <c r="AD427" s="311"/>
      <c r="AE427" s="311"/>
      <c r="AF427" s="330"/>
      <c r="AG427" s="330"/>
      <c r="AH427" s="311"/>
      <c r="AI427" s="311"/>
      <c r="AJ427" s="330"/>
      <c r="AK427" s="330"/>
      <c r="AL427" s="311"/>
      <c r="AM427" s="311"/>
      <c r="AN427" s="330"/>
      <c r="AO427" s="330"/>
      <c r="AP427" s="311"/>
      <c r="AQ427" s="311"/>
      <c r="AR427" s="330"/>
      <c r="AS427" s="330"/>
      <c r="AT427" s="311"/>
      <c r="AU427" s="311"/>
      <c r="AV427" s="330"/>
      <c r="AW427" s="311"/>
      <c r="AX427" s="311"/>
      <c r="AY427" s="311"/>
      <c r="AZ427" s="311"/>
      <c r="BA427" s="311"/>
    </row>
    <row r="428" spans="1:53" s="322" customFormat="1" ht="15.75" customHeight="1" x14ac:dyDescent="0.2">
      <c r="A428" s="324"/>
      <c r="B428" s="325"/>
      <c r="C428" s="326"/>
      <c r="D428" s="327"/>
      <c r="E428" s="329"/>
      <c r="F428" s="326"/>
      <c r="G428" s="328"/>
      <c r="H428" s="328"/>
      <c r="I428" s="326"/>
      <c r="J428" s="326"/>
      <c r="K428" s="326"/>
      <c r="L428" s="311"/>
      <c r="M428" s="311"/>
      <c r="N428" s="311"/>
      <c r="O428" s="311"/>
      <c r="P428" s="311"/>
      <c r="Q428" s="311"/>
      <c r="R428" s="311"/>
      <c r="S428" s="311"/>
      <c r="T428" s="330"/>
      <c r="U428" s="331"/>
      <c r="V428" s="311"/>
      <c r="W428" s="311"/>
      <c r="X428" s="330"/>
      <c r="Y428" s="311"/>
      <c r="Z428" s="311"/>
      <c r="AA428" s="330"/>
      <c r="AB428" s="330"/>
      <c r="AC428" s="955"/>
      <c r="AD428" s="311"/>
      <c r="AE428" s="311"/>
      <c r="AF428" s="330"/>
      <c r="AG428" s="330"/>
      <c r="AH428" s="311"/>
      <c r="AI428" s="311"/>
      <c r="AJ428" s="330"/>
      <c r="AK428" s="330"/>
      <c r="AL428" s="311"/>
      <c r="AM428" s="311"/>
      <c r="AN428" s="330"/>
      <c r="AO428" s="330"/>
      <c r="AP428" s="311"/>
      <c r="AQ428" s="311"/>
      <c r="AR428" s="330"/>
      <c r="AS428" s="330"/>
      <c r="AT428" s="311"/>
      <c r="AU428" s="311"/>
      <c r="AV428" s="330"/>
      <c r="AW428" s="311"/>
      <c r="AX428" s="311"/>
      <c r="AY428" s="311"/>
      <c r="AZ428" s="311"/>
      <c r="BA428" s="311"/>
    </row>
    <row r="429" spans="1:53" s="322" customFormat="1" ht="15.75" customHeight="1" x14ac:dyDescent="0.2">
      <c r="A429" s="324"/>
      <c r="B429" s="325"/>
      <c r="C429" s="326"/>
      <c r="D429" s="327"/>
      <c r="E429" s="329"/>
      <c r="F429" s="326"/>
      <c r="G429" s="328"/>
      <c r="H429" s="328"/>
      <c r="I429" s="326"/>
      <c r="J429" s="326"/>
      <c r="K429" s="326"/>
      <c r="L429" s="311"/>
      <c r="M429" s="311"/>
      <c r="N429" s="311"/>
      <c r="O429" s="311"/>
      <c r="P429" s="311"/>
      <c r="Q429" s="311"/>
      <c r="R429" s="311"/>
      <c r="S429" s="311"/>
      <c r="T429" s="330"/>
      <c r="U429" s="331"/>
      <c r="V429" s="311"/>
      <c r="W429" s="311"/>
      <c r="X429" s="330"/>
      <c r="Y429" s="311"/>
      <c r="Z429" s="311"/>
      <c r="AA429" s="330"/>
      <c r="AB429" s="330"/>
      <c r="AC429" s="955"/>
      <c r="AD429" s="311"/>
      <c r="AE429" s="311"/>
      <c r="AF429" s="330"/>
      <c r="AG429" s="330"/>
      <c r="AH429" s="311"/>
      <c r="AI429" s="311"/>
      <c r="AJ429" s="330"/>
      <c r="AK429" s="330"/>
      <c r="AL429" s="311"/>
      <c r="AM429" s="311"/>
      <c r="AN429" s="330"/>
      <c r="AO429" s="330"/>
      <c r="AP429" s="311"/>
      <c r="AQ429" s="311"/>
      <c r="AR429" s="330"/>
      <c r="AS429" s="330"/>
      <c r="AT429" s="311"/>
      <c r="AU429" s="311"/>
      <c r="AV429" s="330"/>
      <c r="AW429" s="311"/>
      <c r="AX429" s="311"/>
      <c r="AY429" s="311"/>
      <c r="AZ429" s="311"/>
      <c r="BA429" s="311"/>
    </row>
    <row r="430" spans="1:53" s="322" customFormat="1" ht="15.75" customHeight="1" x14ac:dyDescent="0.2">
      <c r="A430" s="324"/>
      <c r="B430" s="325"/>
      <c r="C430" s="326"/>
      <c r="D430" s="327"/>
      <c r="E430" s="329"/>
      <c r="F430" s="326"/>
      <c r="G430" s="328"/>
      <c r="H430" s="328"/>
      <c r="I430" s="326"/>
      <c r="J430" s="326"/>
      <c r="K430" s="326"/>
      <c r="L430" s="311"/>
      <c r="M430" s="311"/>
      <c r="N430" s="311"/>
      <c r="O430" s="311"/>
      <c r="P430" s="311"/>
      <c r="Q430" s="311"/>
      <c r="R430" s="311"/>
      <c r="S430" s="311"/>
      <c r="T430" s="330"/>
      <c r="U430" s="331"/>
      <c r="V430" s="311"/>
      <c r="W430" s="311"/>
      <c r="X430" s="330"/>
      <c r="Y430" s="311"/>
      <c r="Z430" s="311"/>
      <c r="AA430" s="330"/>
      <c r="AB430" s="330"/>
      <c r="AC430" s="955"/>
      <c r="AD430" s="311"/>
      <c r="AE430" s="311"/>
      <c r="AF430" s="330"/>
      <c r="AG430" s="330"/>
      <c r="AH430" s="311"/>
      <c r="AI430" s="311"/>
      <c r="AJ430" s="330"/>
      <c r="AK430" s="330"/>
      <c r="AL430" s="311"/>
      <c r="AM430" s="311"/>
      <c r="AN430" s="330"/>
      <c r="AO430" s="330"/>
      <c r="AP430" s="311"/>
      <c r="AQ430" s="311"/>
      <c r="AR430" s="330"/>
      <c r="AS430" s="330"/>
      <c r="AT430" s="311"/>
      <c r="AU430" s="311"/>
      <c r="AV430" s="330"/>
      <c r="AW430" s="311"/>
      <c r="AX430" s="311"/>
      <c r="AY430" s="311"/>
      <c r="AZ430" s="311"/>
      <c r="BA430" s="311"/>
    </row>
    <row r="431" spans="1:53" s="322" customFormat="1" ht="15.75" customHeight="1" x14ac:dyDescent="0.2">
      <c r="A431" s="324"/>
      <c r="B431" s="325"/>
      <c r="C431" s="326"/>
      <c r="D431" s="327"/>
      <c r="E431" s="329"/>
      <c r="F431" s="326"/>
      <c r="G431" s="328"/>
      <c r="H431" s="328"/>
      <c r="I431" s="326"/>
      <c r="J431" s="326"/>
      <c r="K431" s="326"/>
      <c r="L431" s="311"/>
      <c r="M431" s="311"/>
      <c r="N431" s="311"/>
      <c r="O431" s="311"/>
      <c r="P431" s="311"/>
      <c r="Q431" s="311"/>
      <c r="R431" s="311"/>
      <c r="S431" s="311"/>
      <c r="T431" s="330"/>
      <c r="U431" s="331"/>
      <c r="V431" s="311"/>
      <c r="W431" s="311"/>
      <c r="X431" s="330"/>
      <c r="Y431" s="311"/>
      <c r="Z431" s="311"/>
      <c r="AA431" s="330"/>
      <c r="AB431" s="330"/>
      <c r="AC431" s="955"/>
      <c r="AD431" s="311"/>
      <c r="AE431" s="311"/>
      <c r="AF431" s="330"/>
      <c r="AG431" s="330"/>
      <c r="AH431" s="311"/>
      <c r="AI431" s="311"/>
      <c r="AJ431" s="330"/>
      <c r="AK431" s="330"/>
      <c r="AL431" s="311"/>
      <c r="AM431" s="311"/>
      <c r="AN431" s="330"/>
      <c r="AO431" s="330"/>
      <c r="AP431" s="311"/>
      <c r="AQ431" s="311"/>
      <c r="AR431" s="330"/>
      <c r="AS431" s="330"/>
      <c r="AT431" s="311"/>
      <c r="AU431" s="311"/>
      <c r="AV431" s="330"/>
      <c r="AW431" s="311"/>
      <c r="AX431" s="311"/>
      <c r="AY431" s="311"/>
      <c r="AZ431" s="311"/>
      <c r="BA431" s="311"/>
    </row>
    <row r="432" spans="1:53" s="322" customFormat="1" ht="15.75" customHeight="1" x14ac:dyDescent="0.2">
      <c r="A432" s="324"/>
      <c r="B432" s="325"/>
      <c r="C432" s="326"/>
      <c r="D432" s="327"/>
      <c r="E432" s="329"/>
      <c r="F432" s="326"/>
      <c r="G432" s="328"/>
      <c r="H432" s="328"/>
      <c r="I432" s="326"/>
      <c r="J432" s="326"/>
      <c r="K432" s="326"/>
      <c r="L432" s="311"/>
      <c r="M432" s="311"/>
      <c r="N432" s="311"/>
      <c r="O432" s="311"/>
      <c r="P432" s="311"/>
      <c r="Q432" s="311"/>
      <c r="R432" s="311"/>
      <c r="S432" s="311"/>
      <c r="T432" s="330"/>
      <c r="U432" s="331"/>
      <c r="V432" s="311"/>
      <c r="W432" s="311"/>
      <c r="X432" s="330"/>
      <c r="Y432" s="311"/>
      <c r="Z432" s="311"/>
      <c r="AA432" s="330"/>
      <c r="AB432" s="330"/>
      <c r="AC432" s="955"/>
      <c r="AD432" s="311"/>
      <c r="AE432" s="311"/>
      <c r="AF432" s="330"/>
      <c r="AG432" s="330"/>
      <c r="AH432" s="311"/>
      <c r="AI432" s="311"/>
      <c r="AJ432" s="330"/>
      <c r="AK432" s="330"/>
      <c r="AL432" s="311"/>
      <c r="AM432" s="311"/>
      <c r="AN432" s="330"/>
      <c r="AO432" s="330"/>
      <c r="AP432" s="311"/>
      <c r="AQ432" s="311"/>
      <c r="AR432" s="330"/>
      <c r="AS432" s="330"/>
      <c r="AT432" s="311"/>
      <c r="AU432" s="311"/>
      <c r="AV432" s="330"/>
      <c r="AW432" s="311"/>
      <c r="AX432" s="311"/>
      <c r="AY432" s="311"/>
      <c r="AZ432" s="311"/>
      <c r="BA432" s="311"/>
    </row>
    <row r="433" spans="1:53" s="322" customFormat="1" ht="15.75" customHeight="1" x14ac:dyDescent="0.2">
      <c r="A433" s="324"/>
      <c r="B433" s="325"/>
      <c r="C433" s="326"/>
      <c r="D433" s="327"/>
      <c r="E433" s="329"/>
      <c r="F433" s="326"/>
      <c r="G433" s="328"/>
      <c r="H433" s="328"/>
      <c r="I433" s="326"/>
      <c r="J433" s="326"/>
      <c r="K433" s="326"/>
      <c r="L433" s="311"/>
      <c r="M433" s="311"/>
      <c r="N433" s="311"/>
      <c r="O433" s="311"/>
      <c r="P433" s="311"/>
      <c r="Q433" s="311"/>
      <c r="R433" s="311"/>
      <c r="S433" s="311"/>
      <c r="T433" s="330"/>
      <c r="U433" s="331"/>
      <c r="V433" s="311"/>
      <c r="W433" s="311"/>
      <c r="X433" s="330"/>
      <c r="Y433" s="311"/>
      <c r="Z433" s="311"/>
      <c r="AA433" s="330"/>
      <c r="AB433" s="330"/>
      <c r="AC433" s="955"/>
      <c r="AD433" s="311"/>
      <c r="AE433" s="311"/>
      <c r="AF433" s="330"/>
      <c r="AG433" s="330"/>
      <c r="AH433" s="311"/>
      <c r="AI433" s="311"/>
      <c r="AJ433" s="330"/>
      <c r="AK433" s="330"/>
      <c r="AL433" s="311"/>
      <c r="AM433" s="311"/>
      <c r="AN433" s="330"/>
      <c r="AO433" s="330"/>
      <c r="AP433" s="311"/>
      <c r="AQ433" s="311"/>
      <c r="AR433" s="330"/>
      <c r="AS433" s="330"/>
      <c r="AT433" s="311"/>
      <c r="AU433" s="311"/>
      <c r="AV433" s="330"/>
      <c r="AW433" s="311"/>
      <c r="AX433" s="311"/>
      <c r="AY433" s="311"/>
      <c r="AZ433" s="311"/>
      <c r="BA433" s="311"/>
    </row>
    <row r="434" spans="1:53" s="322" customFormat="1" ht="15.75" customHeight="1" x14ac:dyDescent="0.2">
      <c r="A434" s="324"/>
      <c r="B434" s="325"/>
      <c r="C434" s="326"/>
      <c r="D434" s="327"/>
      <c r="E434" s="329"/>
      <c r="F434" s="326"/>
      <c r="G434" s="328"/>
      <c r="H434" s="328"/>
      <c r="I434" s="326"/>
      <c r="J434" s="326"/>
      <c r="K434" s="326"/>
      <c r="L434" s="311"/>
      <c r="M434" s="311"/>
      <c r="N434" s="311"/>
      <c r="O434" s="311"/>
      <c r="P434" s="311"/>
      <c r="Q434" s="311"/>
      <c r="R434" s="311"/>
      <c r="S434" s="311"/>
      <c r="T434" s="330"/>
      <c r="U434" s="331"/>
      <c r="V434" s="311"/>
      <c r="W434" s="311"/>
      <c r="X434" s="330"/>
      <c r="Y434" s="311"/>
      <c r="Z434" s="311"/>
      <c r="AA434" s="330"/>
      <c r="AB434" s="330"/>
      <c r="AC434" s="955"/>
      <c r="AD434" s="311"/>
      <c r="AE434" s="311"/>
      <c r="AF434" s="330"/>
      <c r="AG434" s="330"/>
      <c r="AH434" s="311"/>
      <c r="AI434" s="311"/>
      <c r="AJ434" s="330"/>
      <c r="AK434" s="330"/>
      <c r="AL434" s="311"/>
      <c r="AM434" s="311"/>
      <c r="AN434" s="330"/>
      <c r="AO434" s="330"/>
      <c r="AP434" s="311"/>
      <c r="AQ434" s="311"/>
      <c r="AR434" s="330"/>
      <c r="AS434" s="330"/>
      <c r="AT434" s="311"/>
      <c r="AU434" s="311"/>
      <c r="AV434" s="330"/>
      <c r="AW434" s="311"/>
      <c r="AX434" s="311"/>
      <c r="AY434" s="311"/>
      <c r="AZ434" s="311"/>
      <c r="BA434" s="311"/>
    </row>
    <row r="435" spans="1:53" s="322" customFormat="1" ht="15.75" customHeight="1" x14ac:dyDescent="0.2">
      <c r="A435" s="324"/>
      <c r="B435" s="325"/>
      <c r="C435" s="326"/>
      <c r="D435" s="327"/>
      <c r="E435" s="329"/>
      <c r="F435" s="326"/>
      <c r="G435" s="328"/>
      <c r="H435" s="328"/>
      <c r="I435" s="326"/>
      <c r="J435" s="326"/>
      <c r="K435" s="326"/>
      <c r="L435" s="311"/>
      <c r="M435" s="311"/>
      <c r="N435" s="311"/>
      <c r="O435" s="311"/>
      <c r="P435" s="311"/>
      <c r="Q435" s="311"/>
      <c r="R435" s="311"/>
      <c r="S435" s="311"/>
      <c r="T435" s="330"/>
      <c r="U435" s="331"/>
      <c r="V435" s="311"/>
      <c r="W435" s="311"/>
      <c r="X435" s="330"/>
      <c r="Y435" s="311"/>
      <c r="Z435" s="311"/>
      <c r="AA435" s="330"/>
      <c r="AB435" s="330"/>
      <c r="AC435" s="955"/>
      <c r="AD435" s="311"/>
      <c r="AE435" s="311"/>
      <c r="AF435" s="330"/>
      <c r="AG435" s="330"/>
      <c r="AH435" s="311"/>
      <c r="AI435" s="311"/>
      <c r="AJ435" s="330"/>
      <c r="AK435" s="330"/>
      <c r="AL435" s="311"/>
      <c r="AM435" s="311"/>
      <c r="AN435" s="330"/>
      <c r="AO435" s="330"/>
      <c r="AP435" s="311"/>
      <c r="AQ435" s="311"/>
      <c r="AR435" s="330"/>
      <c r="AS435" s="330"/>
      <c r="AT435" s="311"/>
      <c r="AU435" s="311"/>
      <c r="AV435" s="330"/>
      <c r="AW435" s="311"/>
      <c r="AX435" s="311"/>
      <c r="AY435" s="311"/>
      <c r="AZ435" s="311"/>
      <c r="BA435" s="311"/>
    </row>
    <row r="436" spans="1:53" s="322" customFormat="1" ht="15.75" customHeight="1" x14ac:dyDescent="0.2">
      <c r="A436" s="324"/>
      <c r="B436" s="325"/>
      <c r="C436" s="326"/>
      <c r="D436" s="327"/>
      <c r="E436" s="329"/>
      <c r="F436" s="326"/>
      <c r="G436" s="328"/>
      <c r="H436" s="328"/>
      <c r="I436" s="326"/>
      <c r="J436" s="326"/>
      <c r="K436" s="326"/>
      <c r="L436" s="311"/>
      <c r="M436" s="311"/>
      <c r="N436" s="311"/>
      <c r="O436" s="311"/>
      <c r="P436" s="311"/>
      <c r="Q436" s="311"/>
      <c r="R436" s="311"/>
      <c r="S436" s="311"/>
      <c r="T436" s="330"/>
      <c r="U436" s="331"/>
      <c r="V436" s="311"/>
      <c r="W436" s="311"/>
      <c r="X436" s="330"/>
      <c r="Y436" s="311"/>
      <c r="Z436" s="311"/>
      <c r="AA436" s="330"/>
      <c r="AB436" s="330"/>
      <c r="AC436" s="955"/>
      <c r="AD436" s="311"/>
      <c r="AE436" s="311"/>
      <c r="AF436" s="330"/>
      <c r="AG436" s="330"/>
      <c r="AH436" s="311"/>
      <c r="AI436" s="311"/>
      <c r="AJ436" s="330"/>
      <c r="AK436" s="330"/>
      <c r="AL436" s="311"/>
      <c r="AM436" s="311"/>
      <c r="AN436" s="330"/>
      <c r="AO436" s="330"/>
      <c r="AP436" s="311"/>
      <c r="AQ436" s="311"/>
      <c r="AR436" s="330"/>
      <c r="AS436" s="330"/>
      <c r="AT436" s="311"/>
      <c r="AU436" s="311"/>
      <c r="AV436" s="330"/>
      <c r="AW436" s="311"/>
      <c r="AX436" s="311"/>
      <c r="AY436" s="311"/>
      <c r="AZ436" s="311"/>
      <c r="BA436" s="311"/>
    </row>
    <row r="437" spans="1:53" s="322" customFormat="1" ht="15.75" customHeight="1" x14ac:dyDescent="0.2">
      <c r="A437" s="324"/>
      <c r="B437" s="325"/>
      <c r="C437" s="326"/>
      <c r="D437" s="327"/>
      <c r="E437" s="329"/>
      <c r="F437" s="326"/>
      <c r="G437" s="328"/>
      <c r="H437" s="328"/>
      <c r="I437" s="326"/>
      <c r="J437" s="326"/>
      <c r="K437" s="326"/>
      <c r="L437" s="311"/>
      <c r="M437" s="311"/>
      <c r="N437" s="311"/>
      <c r="O437" s="311"/>
      <c r="P437" s="311"/>
      <c r="Q437" s="311"/>
      <c r="R437" s="311"/>
      <c r="S437" s="311"/>
      <c r="T437" s="330"/>
      <c r="U437" s="331"/>
      <c r="V437" s="311"/>
      <c r="W437" s="311"/>
      <c r="X437" s="330"/>
      <c r="Y437" s="311"/>
      <c r="Z437" s="311"/>
      <c r="AA437" s="330"/>
      <c r="AB437" s="330"/>
      <c r="AC437" s="955"/>
      <c r="AD437" s="311"/>
      <c r="AE437" s="311"/>
      <c r="AF437" s="330"/>
      <c r="AG437" s="330"/>
      <c r="AH437" s="311"/>
      <c r="AI437" s="311"/>
      <c r="AJ437" s="330"/>
      <c r="AK437" s="330"/>
      <c r="AL437" s="311"/>
      <c r="AM437" s="311"/>
      <c r="AN437" s="330"/>
      <c r="AO437" s="330"/>
      <c r="AP437" s="311"/>
      <c r="AQ437" s="311"/>
      <c r="AR437" s="330"/>
      <c r="AS437" s="330"/>
      <c r="AT437" s="311"/>
      <c r="AU437" s="311"/>
      <c r="AV437" s="330"/>
      <c r="AW437" s="311"/>
      <c r="AX437" s="311"/>
      <c r="AY437" s="311"/>
      <c r="AZ437" s="311"/>
      <c r="BA437" s="311"/>
    </row>
    <row r="438" spans="1:53" s="322" customFormat="1" ht="15.75" customHeight="1" x14ac:dyDescent="0.2">
      <c r="A438" s="324"/>
      <c r="B438" s="325"/>
      <c r="C438" s="326"/>
      <c r="D438" s="327"/>
      <c r="E438" s="329"/>
      <c r="F438" s="326"/>
      <c r="G438" s="328"/>
      <c r="H438" s="328"/>
      <c r="I438" s="326"/>
      <c r="J438" s="326"/>
      <c r="K438" s="326"/>
      <c r="L438" s="311"/>
      <c r="M438" s="311"/>
      <c r="N438" s="311"/>
      <c r="O438" s="311"/>
      <c r="P438" s="311"/>
      <c r="Q438" s="311"/>
      <c r="R438" s="311"/>
      <c r="S438" s="311"/>
      <c r="T438" s="330"/>
      <c r="U438" s="331"/>
      <c r="V438" s="311"/>
      <c r="W438" s="311"/>
      <c r="X438" s="330"/>
      <c r="Y438" s="311"/>
      <c r="Z438" s="311"/>
      <c r="AA438" s="330"/>
      <c r="AB438" s="330"/>
      <c r="AC438" s="955"/>
      <c r="AD438" s="311"/>
      <c r="AE438" s="311"/>
      <c r="AF438" s="330"/>
      <c r="AG438" s="330"/>
      <c r="AH438" s="311"/>
      <c r="AI438" s="311"/>
      <c r="AJ438" s="330"/>
      <c r="AK438" s="330"/>
      <c r="AL438" s="311"/>
      <c r="AM438" s="311"/>
      <c r="AN438" s="330"/>
      <c r="AO438" s="330"/>
      <c r="AP438" s="311"/>
      <c r="AQ438" s="311"/>
      <c r="AR438" s="330"/>
      <c r="AS438" s="330"/>
      <c r="AT438" s="311"/>
      <c r="AU438" s="311"/>
      <c r="AV438" s="330"/>
      <c r="AW438" s="311"/>
      <c r="AX438" s="311"/>
      <c r="AY438" s="311"/>
      <c r="AZ438" s="311"/>
      <c r="BA438" s="311"/>
    </row>
    <row r="439" spans="1:53" s="322" customFormat="1" ht="15.75" customHeight="1" x14ac:dyDescent="0.2">
      <c r="A439" s="324"/>
      <c r="B439" s="325"/>
      <c r="C439" s="326"/>
      <c r="D439" s="327"/>
      <c r="E439" s="329"/>
      <c r="F439" s="326"/>
      <c r="G439" s="328"/>
      <c r="H439" s="328"/>
      <c r="I439" s="326"/>
      <c r="J439" s="326"/>
      <c r="K439" s="326"/>
      <c r="L439" s="311"/>
      <c r="M439" s="311"/>
      <c r="N439" s="311"/>
      <c r="O439" s="311"/>
      <c r="P439" s="311"/>
      <c r="Q439" s="311"/>
      <c r="R439" s="311"/>
      <c r="S439" s="311"/>
      <c r="T439" s="330"/>
      <c r="U439" s="331"/>
      <c r="V439" s="311"/>
      <c r="W439" s="311"/>
      <c r="X439" s="330"/>
      <c r="Y439" s="311"/>
      <c r="Z439" s="311"/>
      <c r="AA439" s="330"/>
      <c r="AB439" s="330"/>
      <c r="AC439" s="955"/>
      <c r="AD439" s="311"/>
      <c r="AE439" s="311"/>
      <c r="AF439" s="330"/>
      <c r="AG439" s="330"/>
      <c r="AH439" s="311"/>
      <c r="AI439" s="311"/>
      <c r="AJ439" s="330"/>
      <c r="AK439" s="330"/>
      <c r="AL439" s="311"/>
      <c r="AM439" s="311"/>
      <c r="AN439" s="330"/>
      <c r="AO439" s="330"/>
      <c r="AP439" s="311"/>
      <c r="AQ439" s="311"/>
      <c r="AR439" s="330"/>
      <c r="AS439" s="330"/>
      <c r="AT439" s="311"/>
      <c r="AU439" s="311"/>
      <c r="AV439" s="330"/>
      <c r="AW439" s="311"/>
      <c r="AX439" s="311"/>
      <c r="AY439" s="311"/>
      <c r="AZ439" s="311"/>
      <c r="BA439" s="311"/>
    </row>
    <row r="440" spans="1:53" s="322" customFormat="1" ht="15.75" customHeight="1" x14ac:dyDescent="0.2">
      <c r="A440" s="324"/>
      <c r="B440" s="325"/>
      <c r="C440" s="326"/>
      <c r="D440" s="327"/>
      <c r="E440" s="329"/>
      <c r="F440" s="326"/>
      <c r="G440" s="328"/>
      <c r="H440" s="328"/>
      <c r="I440" s="326"/>
      <c r="J440" s="326"/>
      <c r="K440" s="326"/>
      <c r="L440" s="311"/>
      <c r="M440" s="311"/>
      <c r="N440" s="311"/>
      <c r="O440" s="311"/>
      <c r="P440" s="311"/>
      <c r="Q440" s="311"/>
      <c r="R440" s="311"/>
      <c r="S440" s="311"/>
      <c r="T440" s="330"/>
      <c r="U440" s="331"/>
      <c r="V440" s="311"/>
      <c r="W440" s="311"/>
      <c r="X440" s="330"/>
      <c r="Y440" s="311"/>
      <c r="Z440" s="311"/>
      <c r="AA440" s="330"/>
      <c r="AB440" s="330"/>
      <c r="AC440" s="955"/>
      <c r="AD440" s="311"/>
      <c r="AE440" s="311"/>
      <c r="AF440" s="330"/>
      <c r="AG440" s="330"/>
      <c r="AH440" s="311"/>
      <c r="AI440" s="311"/>
      <c r="AJ440" s="330"/>
      <c r="AK440" s="330"/>
      <c r="AL440" s="311"/>
      <c r="AM440" s="311"/>
      <c r="AN440" s="330"/>
      <c r="AO440" s="330"/>
      <c r="AP440" s="311"/>
      <c r="AQ440" s="311"/>
      <c r="AR440" s="330"/>
      <c r="AS440" s="330"/>
      <c r="AT440" s="311"/>
      <c r="AU440" s="311"/>
      <c r="AV440" s="330"/>
      <c r="AW440" s="311"/>
      <c r="AX440" s="311"/>
      <c r="AY440" s="311"/>
      <c r="AZ440" s="311"/>
      <c r="BA440" s="311"/>
    </row>
    <row r="441" spans="1:53" s="322" customFormat="1" ht="15.75" customHeight="1" x14ac:dyDescent="0.2">
      <c r="A441" s="324"/>
      <c r="B441" s="325"/>
      <c r="C441" s="326"/>
      <c r="D441" s="327"/>
      <c r="E441" s="329"/>
      <c r="F441" s="326"/>
      <c r="G441" s="328"/>
      <c r="H441" s="328"/>
      <c r="I441" s="326"/>
      <c r="J441" s="326"/>
      <c r="K441" s="326"/>
      <c r="L441" s="311"/>
      <c r="M441" s="311"/>
      <c r="N441" s="311"/>
      <c r="O441" s="311"/>
      <c r="P441" s="311"/>
      <c r="Q441" s="311"/>
      <c r="R441" s="311"/>
      <c r="S441" s="311"/>
      <c r="T441" s="330"/>
      <c r="U441" s="331"/>
      <c r="V441" s="311"/>
      <c r="W441" s="311"/>
      <c r="X441" s="330"/>
      <c r="Y441" s="311"/>
      <c r="Z441" s="311"/>
      <c r="AA441" s="330"/>
      <c r="AB441" s="330"/>
      <c r="AC441" s="955"/>
      <c r="AD441" s="311"/>
      <c r="AE441" s="311"/>
      <c r="AF441" s="330"/>
      <c r="AG441" s="330"/>
      <c r="AH441" s="311"/>
      <c r="AI441" s="311"/>
      <c r="AJ441" s="330"/>
      <c r="AK441" s="330"/>
      <c r="AL441" s="311"/>
      <c r="AM441" s="311"/>
      <c r="AN441" s="330"/>
      <c r="AO441" s="330"/>
      <c r="AP441" s="311"/>
      <c r="AQ441" s="311"/>
      <c r="AR441" s="330"/>
      <c r="AS441" s="330"/>
      <c r="AT441" s="311"/>
      <c r="AU441" s="311"/>
      <c r="AV441" s="330"/>
      <c r="AW441" s="311"/>
      <c r="AX441" s="311"/>
      <c r="AY441" s="311"/>
      <c r="AZ441" s="311"/>
      <c r="BA441" s="311"/>
    </row>
    <row r="442" spans="1:53" s="322" customFormat="1" ht="15.75" customHeight="1" x14ac:dyDescent="0.2">
      <c r="A442" s="324"/>
      <c r="B442" s="325"/>
      <c r="C442" s="326"/>
      <c r="D442" s="327"/>
      <c r="E442" s="329"/>
      <c r="F442" s="326"/>
      <c r="G442" s="328"/>
      <c r="H442" s="328"/>
      <c r="I442" s="326"/>
      <c r="J442" s="326"/>
      <c r="K442" s="326"/>
      <c r="L442" s="311"/>
      <c r="M442" s="311"/>
      <c r="N442" s="311"/>
      <c r="O442" s="311"/>
      <c r="P442" s="311"/>
      <c r="Q442" s="311"/>
      <c r="R442" s="311"/>
      <c r="S442" s="311"/>
      <c r="T442" s="330"/>
      <c r="U442" s="331"/>
      <c r="V442" s="311"/>
      <c r="W442" s="311"/>
      <c r="X442" s="330"/>
      <c r="Y442" s="311"/>
      <c r="Z442" s="311"/>
      <c r="AA442" s="330"/>
      <c r="AB442" s="330"/>
      <c r="AC442" s="955"/>
      <c r="AD442" s="311"/>
      <c r="AE442" s="311"/>
      <c r="AF442" s="330"/>
      <c r="AG442" s="330"/>
      <c r="AH442" s="311"/>
      <c r="AI442" s="311"/>
      <c r="AJ442" s="330"/>
      <c r="AK442" s="330"/>
      <c r="AL442" s="311"/>
      <c r="AM442" s="311"/>
      <c r="AN442" s="330"/>
      <c r="AO442" s="330"/>
      <c r="AP442" s="311"/>
      <c r="AQ442" s="311"/>
      <c r="AR442" s="330"/>
      <c r="AS442" s="330"/>
      <c r="AT442" s="311"/>
      <c r="AU442" s="311"/>
      <c r="AV442" s="330"/>
      <c r="AW442" s="311"/>
      <c r="AX442" s="311"/>
      <c r="AY442" s="311"/>
      <c r="AZ442" s="311"/>
      <c r="BA442" s="311"/>
    </row>
    <row r="443" spans="1:53" s="322" customFormat="1" ht="15.75" customHeight="1" x14ac:dyDescent="0.2">
      <c r="A443" s="324"/>
      <c r="B443" s="325"/>
      <c r="C443" s="326"/>
      <c r="D443" s="327"/>
      <c r="E443" s="329"/>
      <c r="F443" s="326"/>
      <c r="G443" s="328"/>
      <c r="H443" s="328"/>
      <c r="I443" s="326"/>
      <c r="J443" s="326"/>
      <c r="K443" s="326"/>
      <c r="L443" s="311"/>
      <c r="M443" s="311"/>
      <c r="N443" s="311"/>
      <c r="O443" s="311"/>
      <c r="P443" s="311"/>
      <c r="Q443" s="311"/>
      <c r="R443" s="311"/>
      <c r="S443" s="311"/>
      <c r="T443" s="330"/>
      <c r="U443" s="331"/>
      <c r="V443" s="311"/>
      <c r="W443" s="311"/>
      <c r="X443" s="330"/>
      <c r="Y443" s="311"/>
      <c r="Z443" s="311"/>
      <c r="AA443" s="330"/>
      <c r="AB443" s="330"/>
      <c r="AC443" s="955"/>
      <c r="AD443" s="311"/>
      <c r="AE443" s="311"/>
      <c r="AF443" s="330"/>
      <c r="AG443" s="330"/>
      <c r="AH443" s="311"/>
      <c r="AI443" s="311"/>
      <c r="AJ443" s="330"/>
      <c r="AK443" s="330"/>
      <c r="AL443" s="311"/>
      <c r="AM443" s="311"/>
      <c r="AN443" s="330"/>
      <c r="AO443" s="330"/>
      <c r="AP443" s="311"/>
      <c r="AQ443" s="311"/>
      <c r="AR443" s="330"/>
      <c r="AS443" s="330"/>
      <c r="AT443" s="311"/>
      <c r="AU443" s="311"/>
      <c r="AV443" s="330"/>
      <c r="AW443" s="311"/>
      <c r="AX443" s="311"/>
      <c r="AY443" s="311"/>
      <c r="AZ443" s="311"/>
      <c r="BA443" s="311"/>
    </row>
    <row r="444" spans="1:53" s="322" customFormat="1" ht="15.75" customHeight="1" x14ac:dyDescent="0.2">
      <c r="A444" s="324"/>
      <c r="B444" s="325"/>
      <c r="C444" s="326"/>
      <c r="D444" s="327"/>
      <c r="E444" s="329"/>
      <c r="F444" s="326"/>
      <c r="G444" s="328"/>
      <c r="H444" s="328"/>
      <c r="I444" s="326"/>
      <c r="J444" s="326"/>
      <c r="K444" s="326"/>
      <c r="L444" s="311"/>
      <c r="M444" s="311"/>
      <c r="N444" s="311"/>
      <c r="O444" s="311"/>
      <c r="P444" s="311"/>
      <c r="Q444" s="311"/>
      <c r="R444" s="311"/>
      <c r="S444" s="311"/>
      <c r="T444" s="330"/>
      <c r="U444" s="331"/>
      <c r="V444" s="311"/>
      <c r="W444" s="311"/>
      <c r="X444" s="330"/>
      <c r="Y444" s="311"/>
      <c r="Z444" s="311"/>
      <c r="AA444" s="330"/>
      <c r="AB444" s="330"/>
      <c r="AC444" s="955"/>
      <c r="AD444" s="311"/>
      <c r="AE444" s="311"/>
      <c r="AF444" s="330"/>
      <c r="AG444" s="330"/>
      <c r="AH444" s="311"/>
      <c r="AI444" s="311"/>
      <c r="AJ444" s="330"/>
      <c r="AK444" s="330"/>
      <c r="AL444" s="311"/>
      <c r="AM444" s="311"/>
      <c r="AN444" s="330"/>
      <c r="AO444" s="330"/>
      <c r="AP444" s="311"/>
      <c r="AQ444" s="311"/>
      <c r="AR444" s="330"/>
      <c r="AS444" s="330"/>
      <c r="AT444" s="311"/>
      <c r="AU444" s="311"/>
      <c r="AV444" s="330"/>
      <c r="AW444" s="311"/>
      <c r="AX444" s="311"/>
      <c r="AY444" s="311"/>
      <c r="AZ444" s="311"/>
      <c r="BA444" s="311"/>
    </row>
    <row r="445" spans="1:53" s="322" customFormat="1" ht="15.75" customHeight="1" x14ac:dyDescent="0.2">
      <c r="A445" s="324"/>
      <c r="B445" s="325"/>
      <c r="C445" s="326"/>
      <c r="D445" s="327"/>
      <c r="E445" s="329"/>
      <c r="F445" s="326"/>
      <c r="G445" s="328"/>
      <c r="H445" s="328"/>
      <c r="I445" s="326"/>
      <c r="J445" s="326"/>
      <c r="K445" s="326"/>
      <c r="L445" s="311"/>
      <c r="M445" s="311"/>
      <c r="N445" s="311"/>
      <c r="O445" s="311"/>
      <c r="P445" s="311"/>
      <c r="Q445" s="311"/>
      <c r="R445" s="311"/>
      <c r="S445" s="311"/>
      <c r="T445" s="330"/>
      <c r="U445" s="331"/>
      <c r="V445" s="311"/>
      <c r="W445" s="311"/>
      <c r="X445" s="330"/>
      <c r="Y445" s="311"/>
      <c r="Z445" s="311"/>
      <c r="AA445" s="330"/>
      <c r="AB445" s="330"/>
      <c r="AC445" s="955"/>
      <c r="AD445" s="311"/>
      <c r="AE445" s="311"/>
      <c r="AF445" s="330"/>
      <c r="AG445" s="330"/>
      <c r="AH445" s="311"/>
      <c r="AI445" s="311"/>
      <c r="AJ445" s="330"/>
      <c r="AK445" s="330"/>
      <c r="AL445" s="311"/>
      <c r="AM445" s="311"/>
      <c r="AN445" s="330"/>
      <c r="AO445" s="330"/>
      <c r="AP445" s="311"/>
      <c r="AQ445" s="311"/>
      <c r="AR445" s="330"/>
      <c r="AS445" s="330"/>
      <c r="AT445" s="311"/>
      <c r="AU445" s="311"/>
      <c r="AV445" s="330"/>
      <c r="AW445" s="311"/>
      <c r="AX445" s="311"/>
      <c r="AY445" s="311"/>
      <c r="AZ445" s="311"/>
      <c r="BA445" s="311"/>
    </row>
    <row r="446" spans="1:53" s="322" customFormat="1" ht="15.75" customHeight="1" x14ac:dyDescent="0.2">
      <c r="A446" s="324"/>
      <c r="B446" s="325"/>
      <c r="C446" s="326"/>
      <c r="D446" s="327"/>
      <c r="E446" s="329"/>
      <c r="F446" s="326"/>
      <c r="G446" s="328"/>
      <c r="H446" s="328"/>
      <c r="I446" s="326"/>
      <c r="J446" s="326"/>
      <c r="K446" s="326"/>
      <c r="L446" s="311"/>
      <c r="M446" s="311"/>
      <c r="N446" s="311"/>
      <c r="O446" s="311"/>
      <c r="P446" s="311"/>
      <c r="Q446" s="311"/>
      <c r="R446" s="311"/>
      <c r="S446" s="311"/>
      <c r="T446" s="330"/>
      <c r="U446" s="331"/>
      <c r="V446" s="311"/>
      <c r="W446" s="311"/>
      <c r="X446" s="330"/>
      <c r="Y446" s="311"/>
      <c r="Z446" s="311"/>
      <c r="AA446" s="330"/>
      <c r="AB446" s="330"/>
      <c r="AC446" s="955"/>
      <c r="AD446" s="311"/>
      <c r="AE446" s="311"/>
      <c r="AF446" s="330"/>
      <c r="AG446" s="330"/>
      <c r="AH446" s="311"/>
      <c r="AI446" s="311"/>
      <c r="AJ446" s="330"/>
      <c r="AK446" s="330"/>
      <c r="AL446" s="311"/>
      <c r="AM446" s="311"/>
      <c r="AN446" s="330"/>
      <c r="AO446" s="330"/>
      <c r="AP446" s="311"/>
      <c r="AQ446" s="311"/>
      <c r="AR446" s="330"/>
      <c r="AS446" s="330"/>
      <c r="AT446" s="311"/>
      <c r="AU446" s="311"/>
      <c r="AV446" s="330"/>
      <c r="AW446" s="311"/>
      <c r="AX446" s="311"/>
      <c r="AY446" s="311"/>
      <c r="AZ446" s="311"/>
      <c r="BA446" s="311"/>
    </row>
    <row r="447" spans="1:53" s="322" customFormat="1" ht="15.75" customHeight="1" x14ac:dyDescent="0.2">
      <c r="A447" s="324"/>
      <c r="B447" s="325"/>
      <c r="C447" s="326"/>
      <c r="D447" s="327"/>
      <c r="E447" s="329"/>
      <c r="F447" s="326"/>
      <c r="G447" s="328"/>
      <c r="H447" s="328"/>
      <c r="I447" s="326"/>
      <c r="J447" s="326"/>
      <c r="K447" s="326"/>
      <c r="L447" s="311"/>
      <c r="M447" s="311"/>
      <c r="N447" s="311"/>
      <c r="O447" s="311"/>
      <c r="P447" s="311"/>
      <c r="Q447" s="311"/>
      <c r="R447" s="311"/>
      <c r="S447" s="311"/>
      <c r="T447" s="330"/>
      <c r="U447" s="331"/>
      <c r="V447" s="311"/>
      <c r="W447" s="311"/>
      <c r="X447" s="330"/>
      <c r="Y447" s="311"/>
      <c r="Z447" s="311"/>
      <c r="AA447" s="330"/>
      <c r="AB447" s="330"/>
      <c r="AC447" s="955"/>
      <c r="AD447" s="311"/>
      <c r="AE447" s="311"/>
      <c r="AF447" s="330"/>
      <c r="AG447" s="330"/>
      <c r="AH447" s="311"/>
      <c r="AI447" s="311"/>
      <c r="AJ447" s="330"/>
      <c r="AK447" s="330"/>
      <c r="AL447" s="311"/>
      <c r="AM447" s="311"/>
      <c r="AN447" s="330"/>
      <c r="AO447" s="330"/>
      <c r="AP447" s="311"/>
      <c r="AQ447" s="311"/>
      <c r="AR447" s="330"/>
      <c r="AS447" s="330"/>
      <c r="AT447" s="311"/>
      <c r="AU447" s="311"/>
      <c r="AV447" s="330"/>
      <c r="AW447" s="311"/>
      <c r="AX447" s="311"/>
      <c r="AY447" s="311"/>
      <c r="AZ447" s="311"/>
      <c r="BA447" s="311"/>
    </row>
    <row r="448" spans="1:53" s="322" customFormat="1" ht="15.75" customHeight="1" x14ac:dyDescent="0.2">
      <c r="A448" s="324"/>
      <c r="B448" s="325"/>
      <c r="C448" s="326"/>
      <c r="D448" s="327"/>
      <c r="E448" s="329"/>
      <c r="F448" s="326"/>
      <c r="G448" s="328"/>
      <c r="H448" s="328"/>
      <c r="I448" s="326"/>
      <c r="J448" s="326"/>
      <c r="K448" s="326"/>
      <c r="L448" s="311"/>
      <c r="M448" s="311"/>
      <c r="N448" s="311"/>
      <c r="O448" s="311"/>
      <c r="P448" s="311"/>
      <c r="Q448" s="311"/>
      <c r="R448" s="311"/>
      <c r="S448" s="311"/>
      <c r="T448" s="330"/>
      <c r="U448" s="331"/>
      <c r="V448" s="311"/>
      <c r="W448" s="311"/>
      <c r="X448" s="330"/>
      <c r="Y448" s="311"/>
      <c r="Z448" s="311"/>
      <c r="AA448" s="330"/>
      <c r="AB448" s="330"/>
      <c r="AC448" s="955"/>
      <c r="AD448" s="311"/>
      <c r="AE448" s="311"/>
      <c r="AF448" s="330"/>
      <c r="AG448" s="330"/>
      <c r="AH448" s="311"/>
      <c r="AI448" s="311"/>
      <c r="AJ448" s="330"/>
      <c r="AK448" s="330"/>
      <c r="AL448" s="311"/>
      <c r="AM448" s="311"/>
      <c r="AN448" s="330"/>
      <c r="AO448" s="330"/>
      <c r="AP448" s="311"/>
      <c r="AQ448" s="311"/>
      <c r="AR448" s="330"/>
      <c r="AS448" s="330"/>
      <c r="AT448" s="311"/>
      <c r="AU448" s="311"/>
      <c r="AV448" s="330"/>
      <c r="AW448" s="311"/>
      <c r="AX448" s="311"/>
      <c r="AY448" s="311"/>
      <c r="AZ448" s="311"/>
      <c r="BA448" s="311"/>
    </row>
    <row r="449" spans="1:53" s="322" customFormat="1" ht="15.75" customHeight="1" x14ac:dyDescent="0.2">
      <c r="A449" s="324"/>
      <c r="B449" s="325"/>
      <c r="C449" s="326"/>
      <c r="D449" s="327"/>
      <c r="E449" s="329"/>
      <c r="F449" s="326"/>
      <c r="G449" s="328"/>
      <c r="H449" s="328"/>
      <c r="I449" s="326"/>
      <c r="J449" s="326"/>
      <c r="K449" s="326"/>
      <c r="L449" s="311"/>
      <c r="M449" s="311"/>
      <c r="N449" s="311"/>
      <c r="O449" s="311"/>
      <c r="P449" s="311"/>
      <c r="Q449" s="311"/>
      <c r="R449" s="311"/>
      <c r="S449" s="311"/>
      <c r="T449" s="330"/>
      <c r="U449" s="331"/>
      <c r="V449" s="311"/>
      <c r="W449" s="311"/>
      <c r="X449" s="330"/>
      <c r="Y449" s="311"/>
      <c r="Z449" s="311"/>
      <c r="AA449" s="330"/>
      <c r="AB449" s="330"/>
      <c r="AC449" s="955"/>
      <c r="AD449" s="311"/>
      <c r="AE449" s="311"/>
      <c r="AF449" s="330"/>
      <c r="AG449" s="330"/>
      <c r="AH449" s="311"/>
      <c r="AI449" s="311"/>
      <c r="AJ449" s="330"/>
      <c r="AK449" s="330"/>
      <c r="AL449" s="311"/>
      <c r="AM449" s="311"/>
      <c r="AN449" s="330"/>
      <c r="AO449" s="330"/>
      <c r="AP449" s="311"/>
      <c r="AQ449" s="311"/>
      <c r="AR449" s="330"/>
      <c r="AS449" s="330"/>
      <c r="AT449" s="311"/>
      <c r="AU449" s="311"/>
      <c r="AV449" s="330"/>
      <c r="AW449" s="311"/>
      <c r="AX449" s="311"/>
      <c r="AY449" s="311"/>
      <c r="AZ449" s="311"/>
      <c r="BA449" s="311"/>
    </row>
    <row r="450" spans="1:53" s="322" customFormat="1" ht="15.75" customHeight="1" x14ac:dyDescent="0.2">
      <c r="A450" s="324"/>
      <c r="B450" s="325"/>
      <c r="C450" s="326"/>
      <c r="D450" s="327"/>
      <c r="E450" s="329"/>
      <c r="F450" s="326"/>
      <c r="G450" s="328"/>
      <c r="H450" s="328"/>
      <c r="I450" s="326"/>
      <c r="J450" s="326"/>
      <c r="K450" s="326"/>
      <c r="L450" s="311"/>
      <c r="M450" s="311"/>
      <c r="N450" s="311"/>
      <c r="O450" s="311"/>
      <c r="P450" s="311"/>
      <c r="Q450" s="311"/>
      <c r="R450" s="311"/>
      <c r="S450" s="311"/>
      <c r="T450" s="330"/>
      <c r="U450" s="331"/>
      <c r="V450" s="311"/>
      <c r="W450" s="311"/>
      <c r="X450" s="330"/>
      <c r="Y450" s="311"/>
      <c r="Z450" s="311"/>
      <c r="AA450" s="330"/>
      <c r="AB450" s="330"/>
      <c r="AC450" s="955"/>
      <c r="AD450" s="311"/>
      <c r="AE450" s="311"/>
      <c r="AF450" s="330"/>
      <c r="AG450" s="330"/>
      <c r="AH450" s="311"/>
      <c r="AI450" s="311"/>
      <c r="AJ450" s="330"/>
      <c r="AK450" s="330"/>
      <c r="AL450" s="311"/>
      <c r="AM450" s="311"/>
      <c r="AN450" s="330"/>
      <c r="AO450" s="330"/>
      <c r="AP450" s="311"/>
      <c r="AQ450" s="311"/>
      <c r="AR450" s="330"/>
      <c r="AS450" s="330"/>
      <c r="AT450" s="311"/>
      <c r="AU450" s="311"/>
      <c r="AV450" s="330"/>
      <c r="AW450" s="311"/>
      <c r="AX450" s="311"/>
      <c r="AY450" s="311"/>
      <c r="AZ450" s="311"/>
      <c r="BA450" s="311"/>
    </row>
    <row r="451" spans="1:53" s="322" customFormat="1" ht="15.75" customHeight="1" x14ac:dyDescent="0.2">
      <c r="A451" s="324"/>
      <c r="B451" s="325"/>
      <c r="C451" s="326"/>
      <c r="D451" s="327"/>
      <c r="E451" s="329"/>
      <c r="F451" s="326"/>
      <c r="G451" s="328"/>
      <c r="H451" s="328"/>
      <c r="I451" s="326"/>
      <c r="J451" s="326"/>
      <c r="K451" s="326"/>
      <c r="L451" s="311"/>
      <c r="M451" s="311"/>
      <c r="N451" s="311"/>
      <c r="O451" s="311"/>
      <c r="P451" s="311"/>
      <c r="Q451" s="311"/>
      <c r="R451" s="311"/>
      <c r="S451" s="311"/>
      <c r="T451" s="330"/>
      <c r="U451" s="331"/>
      <c r="V451" s="311"/>
      <c r="W451" s="311"/>
      <c r="X451" s="330"/>
      <c r="Y451" s="311"/>
      <c r="Z451" s="311"/>
      <c r="AA451" s="330"/>
      <c r="AB451" s="330"/>
      <c r="AC451" s="955"/>
      <c r="AD451" s="311"/>
      <c r="AE451" s="311"/>
      <c r="AF451" s="330"/>
      <c r="AG451" s="330"/>
      <c r="AH451" s="311"/>
      <c r="AI451" s="311"/>
      <c r="AJ451" s="330"/>
      <c r="AK451" s="330"/>
      <c r="AL451" s="311"/>
      <c r="AM451" s="311"/>
      <c r="AN451" s="330"/>
      <c r="AO451" s="330"/>
      <c r="AP451" s="311"/>
      <c r="AQ451" s="311"/>
      <c r="AR451" s="330"/>
      <c r="AS451" s="330"/>
      <c r="AT451" s="311"/>
      <c r="AU451" s="311"/>
      <c r="AV451" s="330"/>
      <c r="AW451" s="311"/>
      <c r="AX451" s="311"/>
      <c r="AY451" s="311"/>
      <c r="AZ451" s="311"/>
      <c r="BA451" s="311"/>
    </row>
    <row r="452" spans="1:53" s="322" customFormat="1" ht="15.75" customHeight="1" x14ac:dyDescent="0.2">
      <c r="A452" s="324"/>
      <c r="B452" s="325"/>
      <c r="C452" s="326"/>
      <c r="D452" s="327"/>
      <c r="E452" s="329"/>
      <c r="F452" s="326"/>
      <c r="G452" s="328"/>
      <c r="H452" s="328"/>
      <c r="I452" s="326"/>
      <c r="J452" s="326"/>
      <c r="K452" s="326"/>
      <c r="L452" s="311"/>
      <c r="M452" s="311"/>
      <c r="N452" s="311"/>
      <c r="O452" s="311"/>
      <c r="P452" s="311"/>
      <c r="Q452" s="311"/>
      <c r="R452" s="311"/>
      <c r="S452" s="311"/>
      <c r="T452" s="330"/>
      <c r="U452" s="331"/>
      <c r="V452" s="311"/>
      <c r="W452" s="311"/>
      <c r="X452" s="330"/>
      <c r="Y452" s="311"/>
      <c r="Z452" s="311"/>
      <c r="AA452" s="330"/>
      <c r="AB452" s="330"/>
      <c r="AC452" s="955"/>
      <c r="AD452" s="311"/>
      <c r="AE452" s="311"/>
      <c r="AF452" s="330"/>
      <c r="AG452" s="330"/>
      <c r="AH452" s="311"/>
      <c r="AI452" s="311"/>
      <c r="AJ452" s="330"/>
      <c r="AK452" s="330"/>
      <c r="AL452" s="311"/>
      <c r="AM452" s="311"/>
      <c r="AN452" s="330"/>
      <c r="AO452" s="330"/>
      <c r="AP452" s="311"/>
      <c r="AQ452" s="311"/>
      <c r="AR452" s="330"/>
      <c r="AS452" s="330"/>
      <c r="AT452" s="311"/>
      <c r="AU452" s="311"/>
      <c r="AV452" s="330"/>
      <c r="AW452" s="311"/>
      <c r="AX452" s="311"/>
      <c r="AY452" s="311"/>
      <c r="AZ452" s="311"/>
      <c r="BA452" s="311"/>
    </row>
    <row r="453" spans="1:53" s="322" customFormat="1" ht="15.75" customHeight="1" x14ac:dyDescent="0.2">
      <c r="A453" s="324"/>
      <c r="B453" s="325"/>
      <c r="C453" s="326"/>
      <c r="D453" s="327"/>
      <c r="E453" s="329"/>
      <c r="F453" s="326"/>
      <c r="G453" s="328"/>
      <c r="H453" s="328"/>
      <c r="I453" s="326"/>
      <c r="J453" s="326"/>
      <c r="K453" s="326"/>
      <c r="L453" s="311"/>
      <c r="M453" s="311"/>
      <c r="N453" s="311"/>
      <c r="O453" s="311"/>
      <c r="P453" s="311"/>
      <c r="Q453" s="311"/>
      <c r="R453" s="311"/>
      <c r="S453" s="311"/>
      <c r="T453" s="330"/>
      <c r="U453" s="331"/>
      <c r="V453" s="311"/>
      <c r="W453" s="311"/>
      <c r="X453" s="330"/>
      <c r="Y453" s="311"/>
      <c r="Z453" s="311"/>
      <c r="AA453" s="330"/>
      <c r="AB453" s="330"/>
      <c r="AC453" s="955"/>
      <c r="AD453" s="311"/>
      <c r="AE453" s="311"/>
      <c r="AF453" s="330"/>
      <c r="AG453" s="330"/>
      <c r="AH453" s="311"/>
      <c r="AI453" s="311"/>
      <c r="AJ453" s="330"/>
      <c r="AK453" s="330"/>
      <c r="AL453" s="311"/>
      <c r="AM453" s="311"/>
      <c r="AN453" s="330"/>
      <c r="AO453" s="330"/>
      <c r="AP453" s="311"/>
      <c r="AQ453" s="311"/>
      <c r="AR453" s="330"/>
      <c r="AS453" s="330"/>
      <c r="AT453" s="311"/>
      <c r="AU453" s="311"/>
      <c r="AV453" s="330"/>
      <c r="AW453" s="311"/>
      <c r="AX453" s="311"/>
      <c r="AY453" s="311"/>
      <c r="AZ453" s="311"/>
      <c r="BA453" s="311"/>
    </row>
    <row r="454" spans="1:53" s="322" customFormat="1" ht="15.75" customHeight="1" x14ac:dyDescent="0.2">
      <c r="A454" s="324"/>
      <c r="B454" s="325"/>
      <c r="C454" s="326"/>
      <c r="D454" s="327"/>
      <c r="E454" s="329"/>
      <c r="F454" s="326"/>
      <c r="G454" s="328"/>
      <c r="H454" s="328"/>
      <c r="I454" s="326"/>
      <c r="J454" s="326"/>
      <c r="K454" s="326"/>
      <c r="L454" s="311"/>
      <c r="M454" s="311"/>
      <c r="N454" s="311"/>
      <c r="O454" s="311"/>
      <c r="P454" s="311"/>
      <c r="Q454" s="311"/>
      <c r="R454" s="311"/>
      <c r="S454" s="311"/>
      <c r="T454" s="330"/>
      <c r="U454" s="331"/>
      <c r="V454" s="311"/>
      <c r="W454" s="311"/>
      <c r="X454" s="330"/>
      <c r="Y454" s="311"/>
      <c r="Z454" s="311"/>
      <c r="AA454" s="330"/>
      <c r="AB454" s="330"/>
      <c r="AC454" s="955"/>
      <c r="AD454" s="311"/>
      <c r="AE454" s="311"/>
      <c r="AF454" s="330"/>
      <c r="AG454" s="330"/>
      <c r="AH454" s="311"/>
      <c r="AI454" s="311"/>
      <c r="AJ454" s="330"/>
      <c r="AK454" s="330"/>
      <c r="AL454" s="311"/>
      <c r="AM454" s="311"/>
      <c r="AN454" s="330"/>
      <c r="AO454" s="330"/>
      <c r="AP454" s="311"/>
      <c r="AQ454" s="311"/>
      <c r="AR454" s="330"/>
      <c r="AS454" s="330"/>
      <c r="AT454" s="311"/>
      <c r="AU454" s="311"/>
      <c r="AV454" s="330"/>
      <c r="AW454" s="311"/>
      <c r="AX454" s="311"/>
      <c r="AY454" s="311"/>
      <c r="AZ454" s="311"/>
      <c r="BA454" s="311"/>
    </row>
    <row r="455" spans="1:53" s="322" customFormat="1" ht="15.75" customHeight="1" x14ac:dyDescent="0.2">
      <c r="A455" s="324"/>
      <c r="B455" s="325"/>
      <c r="C455" s="326"/>
      <c r="D455" s="327"/>
      <c r="E455" s="329"/>
      <c r="F455" s="326"/>
      <c r="G455" s="328"/>
      <c r="H455" s="328"/>
      <c r="I455" s="326"/>
      <c r="J455" s="326"/>
      <c r="K455" s="326"/>
      <c r="L455" s="311"/>
      <c r="M455" s="311"/>
      <c r="N455" s="311"/>
      <c r="O455" s="311"/>
      <c r="P455" s="311"/>
      <c r="Q455" s="311"/>
      <c r="R455" s="311"/>
      <c r="S455" s="311"/>
      <c r="T455" s="330"/>
      <c r="U455" s="331"/>
      <c r="V455" s="311"/>
      <c r="W455" s="311"/>
      <c r="X455" s="330"/>
      <c r="Y455" s="311"/>
      <c r="Z455" s="311"/>
      <c r="AA455" s="330"/>
      <c r="AB455" s="330"/>
      <c r="AC455" s="955"/>
      <c r="AD455" s="311"/>
      <c r="AE455" s="311"/>
      <c r="AF455" s="330"/>
      <c r="AG455" s="330"/>
      <c r="AH455" s="311"/>
      <c r="AI455" s="311"/>
      <c r="AJ455" s="330"/>
      <c r="AK455" s="330"/>
      <c r="AL455" s="311"/>
      <c r="AM455" s="311"/>
      <c r="AN455" s="330"/>
      <c r="AO455" s="330"/>
      <c r="AP455" s="311"/>
      <c r="AQ455" s="311"/>
      <c r="AR455" s="330"/>
      <c r="AS455" s="330"/>
      <c r="AT455" s="311"/>
      <c r="AU455" s="311"/>
      <c r="AV455" s="330"/>
      <c r="AW455" s="311"/>
      <c r="AX455" s="311"/>
      <c r="AY455" s="311"/>
      <c r="AZ455" s="311"/>
      <c r="BA455" s="311"/>
    </row>
    <row r="456" spans="1:53" s="322" customFormat="1" ht="15.75" customHeight="1" x14ac:dyDescent="0.2">
      <c r="A456" s="324"/>
      <c r="B456" s="325"/>
      <c r="C456" s="326"/>
      <c r="D456" s="327"/>
      <c r="E456" s="329"/>
      <c r="F456" s="326"/>
      <c r="G456" s="328"/>
      <c r="H456" s="328"/>
      <c r="I456" s="326"/>
      <c r="J456" s="326"/>
      <c r="K456" s="326"/>
      <c r="L456" s="311"/>
      <c r="M456" s="311"/>
      <c r="N456" s="311"/>
      <c r="O456" s="311"/>
      <c r="P456" s="311"/>
      <c r="Q456" s="311"/>
      <c r="R456" s="311"/>
      <c r="S456" s="311"/>
      <c r="T456" s="330"/>
      <c r="U456" s="331"/>
      <c r="V456" s="311"/>
      <c r="W456" s="311"/>
      <c r="X456" s="330"/>
      <c r="Y456" s="311"/>
      <c r="Z456" s="311"/>
      <c r="AA456" s="330"/>
      <c r="AB456" s="330"/>
      <c r="AC456" s="955"/>
      <c r="AD456" s="311"/>
      <c r="AE456" s="311"/>
      <c r="AF456" s="330"/>
      <c r="AG456" s="330"/>
      <c r="AH456" s="311"/>
      <c r="AI456" s="311"/>
      <c r="AJ456" s="330"/>
      <c r="AK456" s="330"/>
      <c r="AL456" s="311"/>
      <c r="AM456" s="311"/>
      <c r="AN456" s="330"/>
      <c r="AO456" s="330"/>
      <c r="AP456" s="311"/>
      <c r="AQ456" s="311"/>
      <c r="AR456" s="330"/>
      <c r="AS456" s="330"/>
      <c r="AT456" s="311"/>
      <c r="AU456" s="311"/>
      <c r="AV456" s="330"/>
      <c r="AW456" s="311"/>
      <c r="AX456" s="311"/>
      <c r="AY456" s="311"/>
      <c r="AZ456" s="311"/>
      <c r="BA456" s="311"/>
    </row>
    <row r="457" spans="1:53" s="322" customFormat="1" ht="15.75" customHeight="1" x14ac:dyDescent="0.2">
      <c r="A457" s="324"/>
      <c r="B457" s="325"/>
      <c r="C457" s="326"/>
      <c r="D457" s="327"/>
      <c r="E457" s="329"/>
      <c r="F457" s="326"/>
      <c r="G457" s="328"/>
      <c r="H457" s="328"/>
      <c r="I457" s="326"/>
      <c r="J457" s="326"/>
      <c r="K457" s="326"/>
      <c r="L457" s="311"/>
      <c r="M457" s="311"/>
      <c r="N457" s="311"/>
      <c r="O457" s="311"/>
      <c r="P457" s="311"/>
      <c r="Q457" s="311"/>
      <c r="R457" s="311"/>
      <c r="S457" s="311"/>
      <c r="T457" s="330"/>
      <c r="U457" s="331"/>
      <c r="V457" s="311"/>
      <c r="W457" s="311"/>
      <c r="X457" s="330"/>
      <c r="Y457" s="311"/>
      <c r="Z457" s="311"/>
      <c r="AA457" s="330"/>
      <c r="AB457" s="330"/>
      <c r="AC457" s="955"/>
      <c r="AD457" s="311"/>
      <c r="AE457" s="311"/>
      <c r="AF457" s="330"/>
      <c r="AG457" s="330"/>
      <c r="AH457" s="311"/>
      <c r="AI457" s="311"/>
      <c r="AJ457" s="330"/>
      <c r="AK457" s="330"/>
      <c r="AL457" s="311"/>
      <c r="AM457" s="311"/>
      <c r="AN457" s="330"/>
      <c r="AO457" s="330"/>
      <c r="AP457" s="311"/>
      <c r="AQ457" s="311"/>
      <c r="AR457" s="330"/>
      <c r="AS457" s="330"/>
      <c r="AT457" s="311"/>
      <c r="AU457" s="311"/>
      <c r="AV457" s="330"/>
      <c r="AW457" s="311"/>
      <c r="AX457" s="311"/>
      <c r="AY457" s="311"/>
      <c r="AZ457" s="311"/>
      <c r="BA457" s="311"/>
    </row>
    <row r="458" spans="1:53" s="322" customFormat="1" ht="15.75" customHeight="1" x14ac:dyDescent="0.2">
      <c r="A458" s="324"/>
      <c r="B458" s="325"/>
      <c r="C458" s="326"/>
      <c r="D458" s="327"/>
      <c r="E458" s="329"/>
      <c r="F458" s="326"/>
      <c r="G458" s="328"/>
      <c r="H458" s="328"/>
      <c r="I458" s="326"/>
      <c r="J458" s="326"/>
      <c r="K458" s="326"/>
      <c r="L458" s="311"/>
      <c r="M458" s="311"/>
      <c r="N458" s="311"/>
      <c r="O458" s="311"/>
      <c r="P458" s="311"/>
      <c r="Q458" s="311"/>
      <c r="R458" s="311"/>
      <c r="S458" s="311"/>
      <c r="T458" s="330"/>
      <c r="U458" s="331"/>
      <c r="V458" s="311"/>
      <c r="W458" s="311"/>
      <c r="X458" s="330"/>
      <c r="Y458" s="311"/>
      <c r="Z458" s="311"/>
      <c r="AA458" s="330"/>
      <c r="AB458" s="330"/>
      <c r="AC458" s="955"/>
      <c r="AD458" s="311"/>
      <c r="AE458" s="311"/>
      <c r="AF458" s="330"/>
      <c r="AG458" s="330"/>
      <c r="AH458" s="311"/>
      <c r="AI458" s="311"/>
      <c r="AJ458" s="330"/>
      <c r="AK458" s="330"/>
      <c r="AL458" s="311"/>
      <c r="AM458" s="311"/>
      <c r="AN458" s="330"/>
      <c r="AO458" s="330"/>
      <c r="AP458" s="311"/>
      <c r="AQ458" s="311"/>
      <c r="AR458" s="330"/>
      <c r="AS458" s="330"/>
      <c r="AT458" s="311"/>
      <c r="AU458" s="311"/>
      <c r="AV458" s="330"/>
      <c r="AW458" s="311"/>
      <c r="AX458" s="311"/>
      <c r="AY458" s="311"/>
      <c r="AZ458" s="311"/>
      <c r="BA458" s="311"/>
    </row>
    <row r="459" spans="1:53" s="322" customFormat="1" ht="15.75" customHeight="1" x14ac:dyDescent="0.2">
      <c r="A459" s="324"/>
      <c r="B459" s="325"/>
      <c r="C459" s="326"/>
      <c r="D459" s="327"/>
      <c r="E459" s="329"/>
      <c r="F459" s="326"/>
      <c r="G459" s="328"/>
      <c r="H459" s="328"/>
      <c r="I459" s="326"/>
      <c r="J459" s="326"/>
      <c r="K459" s="326"/>
      <c r="L459" s="311"/>
      <c r="M459" s="311"/>
      <c r="N459" s="311"/>
      <c r="O459" s="311"/>
      <c r="P459" s="311"/>
      <c r="Q459" s="311"/>
      <c r="R459" s="311"/>
      <c r="S459" s="311"/>
      <c r="T459" s="330"/>
      <c r="U459" s="331"/>
      <c r="V459" s="311"/>
      <c r="W459" s="311"/>
      <c r="X459" s="330"/>
      <c r="Y459" s="311"/>
      <c r="Z459" s="311"/>
      <c r="AA459" s="330"/>
      <c r="AB459" s="330"/>
      <c r="AC459" s="955"/>
      <c r="AD459" s="311"/>
      <c r="AE459" s="311"/>
      <c r="AF459" s="330"/>
      <c r="AG459" s="330"/>
      <c r="AH459" s="311"/>
      <c r="AI459" s="311"/>
      <c r="AJ459" s="330"/>
      <c r="AK459" s="330"/>
      <c r="AL459" s="311"/>
      <c r="AM459" s="311"/>
      <c r="AN459" s="330"/>
      <c r="AO459" s="330"/>
      <c r="AP459" s="311"/>
      <c r="AQ459" s="311"/>
      <c r="AR459" s="330"/>
      <c r="AS459" s="330"/>
      <c r="AT459" s="311"/>
      <c r="AU459" s="311"/>
      <c r="AV459" s="330"/>
      <c r="AW459" s="311"/>
      <c r="AX459" s="311"/>
      <c r="AY459" s="311"/>
      <c r="AZ459" s="311"/>
      <c r="BA459" s="311"/>
    </row>
    <row r="460" spans="1:53" s="322" customFormat="1" ht="15.75" customHeight="1" x14ac:dyDescent="0.2">
      <c r="A460" s="324"/>
      <c r="B460" s="325"/>
      <c r="C460" s="326"/>
      <c r="D460" s="327"/>
      <c r="E460" s="329"/>
      <c r="F460" s="326"/>
      <c r="G460" s="328"/>
      <c r="H460" s="328"/>
      <c r="I460" s="326"/>
      <c r="J460" s="326"/>
      <c r="K460" s="326"/>
      <c r="L460" s="311"/>
      <c r="M460" s="311"/>
      <c r="N460" s="311"/>
      <c r="O460" s="311"/>
      <c r="P460" s="311"/>
      <c r="Q460" s="311"/>
      <c r="R460" s="311"/>
      <c r="S460" s="311"/>
      <c r="T460" s="330"/>
      <c r="U460" s="331"/>
      <c r="V460" s="311"/>
      <c r="W460" s="311"/>
      <c r="X460" s="330"/>
      <c r="Y460" s="311"/>
      <c r="Z460" s="311"/>
      <c r="AA460" s="330"/>
      <c r="AB460" s="330"/>
      <c r="AC460" s="955"/>
      <c r="AD460" s="311"/>
      <c r="AE460" s="311"/>
      <c r="AF460" s="330"/>
      <c r="AG460" s="330"/>
      <c r="AH460" s="311"/>
      <c r="AI460" s="311"/>
      <c r="AJ460" s="330"/>
      <c r="AK460" s="330"/>
      <c r="AL460" s="311"/>
      <c r="AM460" s="311"/>
      <c r="AN460" s="330"/>
      <c r="AO460" s="330"/>
      <c r="AP460" s="311"/>
      <c r="AQ460" s="311"/>
      <c r="AR460" s="330"/>
      <c r="AS460" s="330"/>
      <c r="AT460" s="311"/>
      <c r="AU460" s="311"/>
      <c r="AV460" s="330"/>
      <c r="AW460" s="311"/>
      <c r="AX460" s="311"/>
      <c r="AY460" s="311"/>
      <c r="AZ460" s="311"/>
      <c r="BA460" s="311"/>
    </row>
    <row r="461" spans="1:53" s="322" customFormat="1" ht="15.75" customHeight="1" x14ac:dyDescent="0.2">
      <c r="A461" s="324"/>
      <c r="B461" s="325"/>
      <c r="C461" s="326"/>
      <c r="D461" s="327"/>
      <c r="E461" s="329"/>
      <c r="F461" s="326"/>
      <c r="G461" s="328"/>
      <c r="H461" s="328"/>
      <c r="I461" s="326"/>
      <c r="J461" s="326"/>
      <c r="K461" s="326"/>
      <c r="L461" s="311"/>
      <c r="M461" s="311"/>
      <c r="N461" s="311"/>
      <c r="O461" s="311"/>
      <c r="P461" s="311"/>
      <c r="Q461" s="311"/>
      <c r="R461" s="311"/>
      <c r="S461" s="311"/>
      <c r="T461" s="330"/>
      <c r="U461" s="331"/>
      <c r="V461" s="311"/>
      <c r="W461" s="311"/>
      <c r="X461" s="330"/>
      <c r="Y461" s="311"/>
      <c r="Z461" s="311"/>
      <c r="AA461" s="330"/>
      <c r="AB461" s="330"/>
      <c r="AC461" s="955"/>
      <c r="AD461" s="311"/>
      <c r="AE461" s="311"/>
      <c r="AF461" s="330"/>
      <c r="AG461" s="330"/>
      <c r="AH461" s="311"/>
      <c r="AI461" s="311"/>
      <c r="AJ461" s="330"/>
      <c r="AK461" s="330"/>
      <c r="AL461" s="311"/>
      <c r="AM461" s="311"/>
      <c r="AN461" s="330"/>
      <c r="AO461" s="330"/>
      <c r="AP461" s="311"/>
      <c r="AQ461" s="311"/>
      <c r="AR461" s="330"/>
      <c r="AS461" s="330"/>
      <c r="AT461" s="311"/>
      <c r="AU461" s="311"/>
      <c r="AV461" s="330"/>
      <c r="AW461" s="311"/>
      <c r="AX461" s="311"/>
      <c r="AY461" s="311"/>
      <c r="AZ461" s="311"/>
      <c r="BA461" s="311"/>
    </row>
    <row r="462" spans="1:53" s="322" customFormat="1" ht="15.75" customHeight="1" x14ac:dyDescent="0.2">
      <c r="A462" s="324"/>
      <c r="B462" s="325"/>
      <c r="C462" s="326"/>
      <c r="D462" s="327"/>
      <c r="E462" s="329"/>
      <c r="F462" s="326"/>
      <c r="G462" s="328"/>
      <c r="H462" s="328"/>
      <c r="I462" s="326"/>
      <c r="J462" s="326"/>
      <c r="K462" s="326"/>
      <c r="L462" s="311"/>
      <c r="M462" s="311"/>
      <c r="N462" s="311"/>
      <c r="O462" s="311"/>
      <c r="P462" s="311"/>
      <c r="Q462" s="311"/>
      <c r="R462" s="311"/>
      <c r="S462" s="311"/>
      <c r="T462" s="330"/>
      <c r="U462" s="331"/>
      <c r="V462" s="311"/>
      <c r="W462" s="311"/>
      <c r="X462" s="330"/>
      <c r="Y462" s="311"/>
      <c r="Z462" s="311"/>
      <c r="AA462" s="330"/>
      <c r="AB462" s="330"/>
      <c r="AC462" s="955"/>
      <c r="AD462" s="311"/>
      <c r="AE462" s="311"/>
      <c r="AF462" s="330"/>
      <c r="AG462" s="330"/>
      <c r="AH462" s="311"/>
      <c r="AI462" s="311"/>
      <c r="AJ462" s="330"/>
      <c r="AK462" s="330"/>
      <c r="AL462" s="311"/>
      <c r="AM462" s="311"/>
      <c r="AN462" s="330"/>
      <c r="AO462" s="330"/>
      <c r="AP462" s="311"/>
      <c r="AQ462" s="311"/>
      <c r="AR462" s="330"/>
      <c r="AS462" s="330"/>
      <c r="AT462" s="311"/>
      <c r="AU462" s="311"/>
      <c r="AV462" s="330"/>
      <c r="AW462" s="311"/>
      <c r="AX462" s="311"/>
      <c r="AY462" s="311"/>
      <c r="AZ462" s="311"/>
      <c r="BA462" s="311"/>
    </row>
    <row r="463" spans="1:53" s="322" customFormat="1" ht="15.75" customHeight="1" x14ac:dyDescent="0.2">
      <c r="A463" s="324"/>
      <c r="B463" s="325"/>
      <c r="C463" s="326"/>
      <c r="D463" s="327"/>
      <c r="E463" s="329"/>
      <c r="F463" s="326"/>
      <c r="G463" s="328"/>
      <c r="H463" s="328"/>
      <c r="I463" s="326"/>
      <c r="J463" s="326"/>
      <c r="K463" s="326"/>
      <c r="L463" s="311"/>
      <c r="M463" s="311"/>
      <c r="N463" s="311"/>
      <c r="O463" s="311"/>
      <c r="P463" s="311"/>
      <c r="Q463" s="311"/>
      <c r="R463" s="311"/>
      <c r="S463" s="311"/>
      <c r="T463" s="330"/>
      <c r="U463" s="331"/>
      <c r="V463" s="311"/>
      <c r="W463" s="311"/>
      <c r="X463" s="330"/>
      <c r="Y463" s="311"/>
      <c r="Z463" s="311"/>
      <c r="AA463" s="330"/>
      <c r="AB463" s="330"/>
      <c r="AC463" s="955"/>
      <c r="AD463" s="311"/>
      <c r="AE463" s="311"/>
      <c r="AF463" s="330"/>
      <c r="AG463" s="330"/>
      <c r="AH463" s="311"/>
      <c r="AI463" s="311"/>
      <c r="AJ463" s="330"/>
      <c r="AK463" s="330"/>
      <c r="AL463" s="311"/>
      <c r="AM463" s="311"/>
      <c r="AN463" s="330"/>
      <c r="AO463" s="330"/>
      <c r="AP463" s="311"/>
      <c r="AQ463" s="311"/>
      <c r="AR463" s="330"/>
      <c r="AS463" s="330"/>
      <c r="AT463" s="311"/>
      <c r="AU463" s="311"/>
      <c r="AV463" s="330"/>
      <c r="AW463" s="311"/>
      <c r="AX463" s="311"/>
      <c r="AY463" s="311"/>
      <c r="AZ463" s="311"/>
      <c r="BA463" s="311"/>
    </row>
    <row r="464" spans="1:53" s="322" customFormat="1" ht="15.75" customHeight="1" x14ac:dyDescent="0.2">
      <c r="A464" s="324"/>
      <c r="B464" s="325"/>
      <c r="C464" s="326"/>
      <c r="D464" s="327"/>
      <c r="E464" s="329"/>
      <c r="F464" s="326"/>
      <c r="G464" s="328"/>
      <c r="H464" s="328"/>
      <c r="I464" s="326"/>
      <c r="J464" s="326"/>
      <c r="K464" s="326"/>
      <c r="L464" s="311"/>
      <c r="M464" s="311"/>
      <c r="N464" s="311"/>
      <c r="O464" s="311"/>
      <c r="P464" s="311"/>
      <c r="Q464" s="311"/>
      <c r="R464" s="311"/>
      <c r="S464" s="311"/>
      <c r="T464" s="330"/>
      <c r="U464" s="331"/>
      <c r="V464" s="311"/>
      <c r="W464" s="311"/>
      <c r="X464" s="330"/>
      <c r="Y464" s="311"/>
      <c r="Z464" s="311"/>
      <c r="AA464" s="330"/>
      <c r="AB464" s="330"/>
      <c r="AC464" s="955"/>
      <c r="AD464" s="311"/>
      <c r="AE464" s="311"/>
      <c r="AF464" s="330"/>
      <c r="AG464" s="330"/>
      <c r="AH464" s="311"/>
      <c r="AI464" s="311"/>
      <c r="AJ464" s="330"/>
      <c r="AK464" s="330"/>
      <c r="AL464" s="311"/>
      <c r="AM464" s="311"/>
      <c r="AN464" s="330"/>
      <c r="AO464" s="330"/>
      <c r="AP464" s="311"/>
      <c r="AQ464" s="311"/>
      <c r="AR464" s="330"/>
      <c r="AS464" s="330"/>
      <c r="AT464" s="311"/>
      <c r="AU464" s="311"/>
      <c r="AV464" s="330"/>
      <c r="AW464" s="311"/>
      <c r="AX464" s="311"/>
      <c r="AY464" s="311"/>
      <c r="AZ464" s="311"/>
      <c r="BA464" s="311"/>
    </row>
    <row r="465" spans="1:53" s="322" customFormat="1" ht="15.75" customHeight="1" x14ac:dyDescent="0.2">
      <c r="A465" s="324"/>
      <c r="B465" s="325"/>
      <c r="C465" s="326"/>
      <c r="D465" s="327"/>
      <c r="E465" s="329"/>
      <c r="F465" s="326"/>
      <c r="G465" s="328"/>
      <c r="H465" s="328"/>
      <c r="I465" s="326"/>
      <c r="J465" s="326"/>
      <c r="K465" s="326"/>
      <c r="L465" s="311"/>
      <c r="M465" s="311"/>
      <c r="N465" s="311"/>
      <c r="O465" s="311"/>
      <c r="P465" s="311"/>
      <c r="Q465" s="311"/>
      <c r="R465" s="311"/>
      <c r="S465" s="311"/>
      <c r="T465" s="330"/>
      <c r="U465" s="331"/>
      <c r="V465" s="311"/>
      <c r="W465" s="311"/>
      <c r="X465" s="330"/>
      <c r="Y465" s="311"/>
      <c r="Z465" s="311"/>
      <c r="AA465" s="330"/>
      <c r="AB465" s="330"/>
      <c r="AC465" s="955"/>
      <c r="AD465" s="311"/>
      <c r="AE465" s="311"/>
      <c r="AF465" s="330"/>
      <c r="AG465" s="330"/>
      <c r="AH465" s="311"/>
      <c r="AI465" s="311"/>
      <c r="AJ465" s="330"/>
      <c r="AK465" s="330"/>
      <c r="AL465" s="311"/>
      <c r="AM465" s="311"/>
      <c r="AN465" s="330"/>
      <c r="AO465" s="330"/>
      <c r="AP465" s="311"/>
      <c r="AQ465" s="311"/>
      <c r="AR465" s="330"/>
      <c r="AS465" s="330"/>
      <c r="AT465" s="311"/>
      <c r="AU465" s="311"/>
      <c r="AV465" s="330"/>
      <c r="AW465" s="311"/>
      <c r="AX465" s="311"/>
      <c r="AY465" s="311"/>
      <c r="AZ465" s="311"/>
      <c r="BA465" s="311"/>
    </row>
    <row r="466" spans="1:53" s="322" customFormat="1" ht="15.75" customHeight="1" x14ac:dyDescent="0.2">
      <c r="A466" s="324"/>
      <c r="B466" s="325"/>
      <c r="C466" s="326"/>
      <c r="D466" s="327"/>
      <c r="E466" s="329"/>
      <c r="F466" s="326"/>
      <c r="G466" s="328"/>
      <c r="H466" s="328"/>
      <c r="I466" s="326"/>
      <c r="J466" s="326"/>
      <c r="K466" s="326"/>
      <c r="L466" s="311"/>
      <c r="M466" s="311"/>
      <c r="N466" s="311"/>
      <c r="O466" s="311"/>
      <c r="P466" s="311"/>
      <c r="Q466" s="311"/>
      <c r="R466" s="311"/>
      <c r="S466" s="311"/>
      <c r="T466" s="330"/>
      <c r="U466" s="331"/>
      <c r="V466" s="311"/>
      <c r="W466" s="311"/>
      <c r="X466" s="330"/>
      <c r="Y466" s="311"/>
      <c r="Z466" s="311"/>
      <c r="AA466" s="330"/>
      <c r="AB466" s="330"/>
      <c r="AC466" s="955"/>
      <c r="AD466" s="311"/>
      <c r="AE466" s="311"/>
      <c r="AF466" s="330"/>
      <c r="AG466" s="330"/>
      <c r="AH466" s="311"/>
      <c r="AI466" s="311"/>
      <c r="AJ466" s="330"/>
      <c r="AK466" s="330"/>
      <c r="AL466" s="311"/>
      <c r="AM466" s="311"/>
      <c r="AN466" s="330"/>
      <c r="AO466" s="330"/>
      <c r="AP466" s="311"/>
      <c r="AQ466" s="311"/>
      <c r="AR466" s="330"/>
      <c r="AS466" s="330"/>
      <c r="AT466" s="311"/>
      <c r="AU466" s="311"/>
      <c r="AV466" s="330"/>
      <c r="AW466" s="311"/>
      <c r="AX466" s="311"/>
      <c r="AY466" s="311"/>
      <c r="AZ466" s="311"/>
      <c r="BA466" s="311"/>
    </row>
    <row r="467" spans="1:53" s="322" customFormat="1" ht="15.75" customHeight="1" x14ac:dyDescent="0.2">
      <c r="A467" s="324"/>
      <c r="B467" s="325"/>
      <c r="C467" s="326"/>
      <c r="D467" s="327"/>
      <c r="E467" s="329"/>
      <c r="F467" s="326"/>
      <c r="G467" s="328"/>
      <c r="H467" s="328"/>
      <c r="I467" s="326"/>
      <c r="J467" s="326"/>
      <c r="K467" s="326"/>
      <c r="L467" s="311"/>
      <c r="M467" s="311"/>
      <c r="N467" s="311"/>
      <c r="O467" s="311"/>
      <c r="P467" s="311"/>
      <c r="Q467" s="311"/>
      <c r="R467" s="311"/>
      <c r="S467" s="311"/>
      <c r="T467" s="330"/>
      <c r="U467" s="331"/>
      <c r="V467" s="311"/>
      <c r="W467" s="311"/>
      <c r="X467" s="330"/>
      <c r="Y467" s="311"/>
      <c r="Z467" s="311"/>
      <c r="AA467" s="330"/>
      <c r="AB467" s="330"/>
      <c r="AC467" s="955"/>
      <c r="AD467" s="311"/>
      <c r="AE467" s="311"/>
      <c r="AF467" s="330"/>
      <c r="AG467" s="330"/>
      <c r="AH467" s="311"/>
      <c r="AI467" s="311"/>
      <c r="AJ467" s="330"/>
      <c r="AK467" s="330"/>
      <c r="AL467" s="311"/>
      <c r="AM467" s="311"/>
      <c r="AN467" s="330"/>
      <c r="AO467" s="330"/>
      <c r="AP467" s="311"/>
      <c r="AQ467" s="311"/>
      <c r="AR467" s="330"/>
      <c r="AS467" s="330"/>
      <c r="AT467" s="311"/>
      <c r="AU467" s="311"/>
      <c r="AV467" s="330"/>
      <c r="AW467" s="311"/>
      <c r="AX467" s="311"/>
      <c r="AY467" s="311"/>
      <c r="AZ467" s="311"/>
      <c r="BA467" s="311"/>
    </row>
    <row r="468" spans="1:53" s="322" customFormat="1" ht="15.75" customHeight="1" x14ac:dyDescent="0.2">
      <c r="A468" s="324"/>
      <c r="B468" s="325"/>
      <c r="C468" s="326"/>
      <c r="D468" s="327"/>
      <c r="E468" s="329"/>
      <c r="F468" s="326"/>
      <c r="G468" s="328"/>
      <c r="H468" s="328"/>
      <c r="I468" s="326"/>
      <c r="J468" s="326"/>
      <c r="K468" s="326"/>
      <c r="L468" s="311"/>
      <c r="M468" s="311"/>
      <c r="N468" s="311"/>
      <c r="O468" s="311"/>
      <c r="P468" s="311"/>
      <c r="Q468" s="311"/>
      <c r="R468" s="311"/>
      <c r="S468" s="311"/>
      <c r="T468" s="330"/>
      <c r="U468" s="331"/>
      <c r="V468" s="311"/>
      <c r="W468" s="311"/>
      <c r="X468" s="330"/>
      <c r="Y468" s="311"/>
      <c r="Z468" s="311"/>
      <c r="AA468" s="330"/>
      <c r="AB468" s="330"/>
      <c r="AC468" s="955"/>
      <c r="AD468" s="311"/>
      <c r="AE468" s="311"/>
      <c r="AF468" s="330"/>
      <c r="AG468" s="330"/>
      <c r="AH468" s="311"/>
      <c r="AI468" s="311"/>
      <c r="AJ468" s="330"/>
      <c r="AK468" s="330"/>
      <c r="AL468" s="311"/>
      <c r="AM468" s="311"/>
      <c r="AN468" s="330"/>
      <c r="AO468" s="330"/>
      <c r="AP468" s="311"/>
      <c r="AQ468" s="311"/>
      <c r="AR468" s="330"/>
      <c r="AS468" s="330"/>
      <c r="AT468" s="311"/>
      <c r="AU468" s="311"/>
      <c r="AV468" s="330"/>
      <c r="AW468" s="311"/>
      <c r="AX468" s="311"/>
      <c r="AY468" s="311"/>
      <c r="AZ468" s="311"/>
      <c r="BA468" s="311"/>
    </row>
    <row r="469" spans="1:53" s="322" customFormat="1" ht="15.75" customHeight="1" x14ac:dyDescent="0.2">
      <c r="A469" s="324"/>
      <c r="B469" s="325"/>
      <c r="C469" s="326"/>
      <c r="D469" s="327"/>
      <c r="E469" s="329"/>
      <c r="F469" s="326"/>
      <c r="G469" s="328"/>
      <c r="H469" s="328"/>
      <c r="I469" s="326"/>
      <c r="J469" s="326"/>
      <c r="K469" s="326"/>
      <c r="L469" s="311"/>
      <c r="M469" s="311"/>
      <c r="N469" s="311"/>
      <c r="O469" s="311"/>
      <c r="P469" s="311"/>
      <c r="Q469" s="311"/>
      <c r="R469" s="311"/>
      <c r="S469" s="311"/>
      <c r="T469" s="330"/>
      <c r="U469" s="331"/>
      <c r="V469" s="311"/>
      <c r="W469" s="311"/>
      <c r="X469" s="330"/>
      <c r="Y469" s="311"/>
      <c r="Z469" s="311"/>
      <c r="AA469" s="330"/>
      <c r="AB469" s="330"/>
      <c r="AC469" s="955"/>
      <c r="AD469" s="311"/>
      <c r="AE469" s="311"/>
      <c r="AF469" s="330"/>
      <c r="AG469" s="330"/>
      <c r="AH469" s="311"/>
      <c r="AI469" s="311"/>
      <c r="AJ469" s="330"/>
      <c r="AK469" s="330"/>
      <c r="AL469" s="311"/>
      <c r="AM469" s="311"/>
      <c r="AN469" s="330"/>
      <c r="AO469" s="330"/>
      <c r="AP469" s="311"/>
      <c r="AQ469" s="311"/>
      <c r="AR469" s="330"/>
      <c r="AS469" s="330"/>
      <c r="AT469" s="311"/>
      <c r="AU469" s="311"/>
      <c r="AV469" s="330"/>
      <c r="AW469" s="311"/>
      <c r="AX469" s="311"/>
      <c r="AY469" s="311"/>
      <c r="AZ469" s="311"/>
      <c r="BA469" s="311"/>
    </row>
    <row r="470" spans="1:53" s="322" customFormat="1" ht="15.75" customHeight="1" x14ac:dyDescent="0.2">
      <c r="A470" s="324"/>
      <c r="B470" s="325"/>
      <c r="C470" s="326"/>
      <c r="D470" s="327"/>
      <c r="E470" s="329"/>
      <c r="F470" s="326"/>
      <c r="G470" s="328"/>
      <c r="H470" s="328"/>
      <c r="I470" s="326"/>
      <c r="J470" s="326"/>
      <c r="K470" s="326"/>
      <c r="L470" s="311"/>
      <c r="M470" s="311"/>
      <c r="N470" s="311"/>
      <c r="O470" s="311"/>
      <c r="P470" s="311"/>
      <c r="Q470" s="311"/>
      <c r="R470" s="311"/>
      <c r="S470" s="311"/>
      <c r="T470" s="330"/>
      <c r="U470" s="331"/>
      <c r="V470" s="311"/>
      <c r="W470" s="311"/>
      <c r="X470" s="330"/>
      <c r="Y470" s="311"/>
      <c r="Z470" s="311"/>
      <c r="AA470" s="330"/>
      <c r="AB470" s="330"/>
      <c r="AC470" s="955"/>
      <c r="AD470" s="311"/>
      <c r="AE470" s="311"/>
      <c r="AF470" s="330"/>
      <c r="AG470" s="330"/>
      <c r="AH470" s="311"/>
      <c r="AI470" s="311"/>
      <c r="AJ470" s="330"/>
      <c r="AK470" s="330"/>
      <c r="AL470" s="311"/>
      <c r="AM470" s="311"/>
      <c r="AN470" s="330"/>
      <c r="AO470" s="330"/>
      <c r="AP470" s="311"/>
      <c r="AQ470" s="311"/>
      <c r="AR470" s="330"/>
      <c r="AS470" s="330"/>
      <c r="AT470" s="311"/>
      <c r="AU470" s="311"/>
      <c r="AV470" s="330"/>
      <c r="AW470" s="311"/>
      <c r="AX470" s="311"/>
      <c r="AY470" s="311"/>
      <c r="AZ470" s="311"/>
      <c r="BA470" s="311"/>
    </row>
    <row r="471" spans="1:53" s="322" customFormat="1" ht="15.75" customHeight="1" x14ac:dyDescent="0.2">
      <c r="A471" s="324"/>
      <c r="B471" s="325"/>
      <c r="C471" s="326"/>
      <c r="D471" s="327"/>
      <c r="E471" s="329"/>
      <c r="F471" s="326"/>
      <c r="G471" s="328"/>
      <c r="H471" s="328"/>
      <c r="I471" s="326"/>
      <c r="J471" s="326"/>
      <c r="K471" s="326"/>
      <c r="L471" s="311"/>
      <c r="M471" s="311"/>
      <c r="N471" s="311"/>
      <c r="O471" s="311"/>
      <c r="P471" s="311"/>
      <c r="Q471" s="311"/>
      <c r="R471" s="311"/>
      <c r="S471" s="311"/>
      <c r="T471" s="330"/>
      <c r="U471" s="331"/>
      <c r="V471" s="311"/>
      <c r="W471" s="311"/>
      <c r="X471" s="330"/>
      <c r="Y471" s="311"/>
      <c r="Z471" s="311"/>
      <c r="AA471" s="330"/>
      <c r="AB471" s="330"/>
      <c r="AC471" s="955"/>
      <c r="AD471" s="311"/>
      <c r="AE471" s="311"/>
      <c r="AF471" s="330"/>
      <c r="AG471" s="330"/>
      <c r="AH471" s="311"/>
      <c r="AI471" s="311"/>
      <c r="AJ471" s="330"/>
      <c r="AK471" s="330"/>
      <c r="AL471" s="311"/>
      <c r="AM471" s="311"/>
      <c r="AN471" s="330"/>
      <c r="AO471" s="330"/>
      <c r="AP471" s="311"/>
      <c r="AQ471" s="311"/>
      <c r="AR471" s="330"/>
      <c r="AS471" s="330"/>
      <c r="AT471" s="311"/>
      <c r="AU471" s="311"/>
      <c r="AV471" s="330"/>
      <c r="AW471" s="311"/>
      <c r="AX471" s="311"/>
      <c r="AY471" s="311"/>
      <c r="AZ471" s="311"/>
      <c r="BA471" s="311"/>
    </row>
    <row r="472" spans="1:53" s="322" customFormat="1" ht="15.75" customHeight="1" x14ac:dyDescent="0.2">
      <c r="A472" s="324"/>
      <c r="B472" s="325"/>
      <c r="C472" s="326"/>
      <c r="D472" s="327"/>
      <c r="E472" s="329"/>
      <c r="F472" s="326"/>
      <c r="G472" s="328"/>
      <c r="H472" s="328"/>
      <c r="I472" s="326"/>
      <c r="J472" s="326"/>
      <c r="K472" s="326"/>
      <c r="L472" s="311"/>
      <c r="M472" s="311"/>
      <c r="N472" s="311"/>
      <c r="O472" s="311"/>
      <c r="P472" s="311"/>
      <c r="Q472" s="311"/>
      <c r="R472" s="311"/>
      <c r="S472" s="311"/>
      <c r="T472" s="330"/>
      <c r="U472" s="331"/>
      <c r="V472" s="311"/>
      <c r="W472" s="311"/>
      <c r="X472" s="330"/>
      <c r="Y472" s="311"/>
      <c r="Z472" s="311"/>
      <c r="AA472" s="330"/>
      <c r="AB472" s="330"/>
      <c r="AC472" s="955"/>
      <c r="AD472" s="311"/>
      <c r="AE472" s="311"/>
      <c r="AF472" s="330"/>
      <c r="AG472" s="330"/>
      <c r="AH472" s="311"/>
      <c r="AI472" s="311"/>
      <c r="AJ472" s="330"/>
      <c r="AK472" s="330"/>
      <c r="AL472" s="311"/>
      <c r="AM472" s="311"/>
      <c r="AN472" s="330"/>
      <c r="AO472" s="330"/>
      <c r="AP472" s="311"/>
      <c r="AQ472" s="311"/>
      <c r="AR472" s="330"/>
      <c r="AS472" s="330"/>
      <c r="AT472" s="311"/>
      <c r="AU472" s="311"/>
      <c r="AV472" s="330"/>
      <c r="AW472" s="311"/>
      <c r="AX472" s="311"/>
      <c r="AY472" s="311"/>
      <c r="AZ472" s="311"/>
      <c r="BA472" s="311"/>
    </row>
    <row r="473" spans="1:53" s="322" customFormat="1" ht="15.75" customHeight="1" x14ac:dyDescent="0.2">
      <c r="A473" s="324"/>
      <c r="B473" s="325"/>
      <c r="C473" s="326"/>
      <c r="D473" s="327"/>
      <c r="E473" s="329"/>
      <c r="F473" s="326"/>
      <c r="G473" s="328"/>
      <c r="H473" s="328"/>
      <c r="I473" s="326"/>
      <c r="J473" s="326"/>
      <c r="K473" s="326"/>
      <c r="L473" s="311"/>
      <c r="M473" s="311"/>
      <c r="N473" s="311"/>
      <c r="O473" s="311"/>
      <c r="P473" s="311"/>
      <c r="Q473" s="311"/>
      <c r="R473" s="311"/>
      <c r="S473" s="311"/>
      <c r="T473" s="330"/>
      <c r="U473" s="331"/>
      <c r="V473" s="311"/>
      <c r="W473" s="311"/>
      <c r="X473" s="330"/>
      <c r="Y473" s="311"/>
      <c r="Z473" s="311"/>
      <c r="AA473" s="330"/>
      <c r="AB473" s="330"/>
      <c r="AC473" s="955"/>
      <c r="AD473" s="311"/>
      <c r="AE473" s="311"/>
      <c r="AF473" s="330"/>
      <c r="AG473" s="330"/>
      <c r="AH473" s="311"/>
      <c r="AI473" s="311"/>
      <c r="AJ473" s="330"/>
      <c r="AK473" s="330"/>
      <c r="AL473" s="311"/>
      <c r="AM473" s="311"/>
      <c r="AN473" s="330"/>
      <c r="AO473" s="330"/>
      <c r="AP473" s="311"/>
      <c r="AQ473" s="311"/>
      <c r="AR473" s="330"/>
      <c r="AS473" s="330"/>
      <c r="AT473" s="311"/>
      <c r="AU473" s="311"/>
      <c r="AV473" s="330"/>
      <c r="AW473" s="311"/>
      <c r="AX473" s="311"/>
      <c r="AY473" s="311"/>
      <c r="AZ473" s="311"/>
      <c r="BA473" s="311"/>
    </row>
    <row r="474" spans="1:53" s="322" customFormat="1" ht="15.75" customHeight="1" x14ac:dyDescent="0.2">
      <c r="A474" s="324"/>
      <c r="B474" s="325"/>
      <c r="C474" s="326"/>
      <c r="D474" s="327"/>
      <c r="E474" s="329"/>
      <c r="F474" s="326"/>
      <c r="G474" s="328"/>
      <c r="H474" s="328"/>
      <c r="I474" s="326"/>
      <c r="J474" s="326"/>
      <c r="K474" s="326"/>
      <c r="L474" s="311"/>
      <c r="M474" s="311"/>
      <c r="N474" s="311"/>
      <c r="O474" s="311"/>
      <c r="P474" s="311"/>
      <c r="Q474" s="311"/>
      <c r="R474" s="311"/>
      <c r="S474" s="311"/>
      <c r="T474" s="330"/>
      <c r="U474" s="331"/>
      <c r="V474" s="311"/>
      <c r="W474" s="311"/>
      <c r="X474" s="330"/>
      <c r="Y474" s="311"/>
      <c r="Z474" s="311"/>
      <c r="AA474" s="330"/>
      <c r="AB474" s="330"/>
      <c r="AC474" s="955"/>
      <c r="AD474" s="311"/>
      <c r="AE474" s="311"/>
      <c r="AF474" s="330"/>
      <c r="AG474" s="330"/>
      <c r="AH474" s="311"/>
      <c r="AI474" s="311"/>
      <c r="AJ474" s="330"/>
      <c r="AK474" s="330"/>
      <c r="AL474" s="311"/>
      <c r="AM474" s="311"/>
      <c r="AN474" s="330"/>
      <c r="AO474" s="330"/>
      <c r="AP474" s="311"/>
      <c r="AQ474" s="311"/>
      <c r="AR474" s="330"/>
      <c r="AS474" s="330"/>
      <c r="AT474" s="311"/>
      <c r="AU474" s="311"/>
      <c r="AV474" s="330"/>
      <c r="AW474" s="311"/>
      <c r="AX474" s="311"/>
      <c r="AY474" s="311"/>
      <c r="AZ474" s="311"/>
      <c r="BA474" s="311"/>
    </row>
    <row r="475" spans="1:53" s="322" customFormat="1" ht="15.75" customHeight="1" x14ac:dyDescent="0.2">
      <c r="A475" s="324"/>
      <c r="B475" s="325"/>
      <c r="C475" s="326"/>
      <c r="D475" s="327"/>
      <c r="E475" s="329"/>
      <c r="F475" s="326"/>
      <c r="G475" s="328"/>
      <c r="H475" s="328"/>
      <c r="I475" s="326"/>
      <c r="J475" s="326"/>
      <c r="K475" s="326"/>
      <c r="L475" s="311"/>
      <c r="M475" s="311"/>
      <c r="N475" s="311"/>
      <c r="O475" s="311"/>
      <c r="P475" s="311"/>
      <c r="Q475" s="311"/>
      <c r="R475" s="311"/>
      <c r="S475" s="311"/>
      <c r="T475" s="330"/>
      <c r="U475" s="331"/>
      <c r="V475" s="311"/>
      <c r="W475" s="311"/>
      <c r="X475" s="330"/>
      <c r="Y475" s="311"/>
      <c r="Z475" s="311"/>
      <c r="AA475" s="330"/>
      <c r="AB475" s="330"/>
      <c r="AC475" s="955"/>
      <c r="AD475" s="311"/>
      <c r="AE475" s="311"/>
      <c r="AF475" s="330"/>
      <c r="AG475" s="330"/>
      <c r="AH475" s="311"/>
      <c r="AI475" s="311"/>
      <c r="AJ475" s="330"/>
      <c r="AK475" s="330"/>
      <c r="AL475" s="311"/>
      <c r="AM475" s="311"/>
      <c r="AN475" s="330"/>
      <c r="AO475" s="330"/>
      <c r="AP475" s="311"/>
      <c r="AQ475" s="311"/>
      <c r="AR475" s="330"/>
      <c r="AS475" s="330"/>
      <c r="AT475" s="311"/>
      <c r="AU475" s="311"/>
      <c r="AV475" s="330"/>
      <c r="AW475" s="311"/>
      <c r="AX475" s="311"/>
      <c r="AY475" s="311"/>
      <c r="AZ475" s="311"/>
      <c r="BA475" s="311"/>
    </row>
    <row r="476" spans="1:53" s="322" customFormat="1" ht="15.75" customHeight="1" x14ac:dyDescent="0.2">
      <c r="A476" s="324"/>
      <c r="B476" s="325"/>
      <c r="C476" s="326"/>
      <c r="D476" s="327"/>
      <c r="E476" s="329"/>
      <c r="F476" s="326"/>
      <c r="G476" s="328"/>
      <c r="H476" s="328"/>
      <c r="I476" s="326"/>
      <c r="J476" s="326"/>
      <c r="K476" s="326"/>
      <c r="L476" s="311"/>
      <c r="M476" s="311"/>
      <c r="N476" s="311"/>
      <c r="O476" s="311"/>
      <c r="P476" s="311"/>
      <c r="Q476" s="311"/>
      <c r="R476" s="311"/>
      <c r="S476" s="311"/>
      <c r="T476" s="330"/>
      <c r="U476" s="331"/>
      <c r="V476" s="311"/>
      <c r="W476" s="311"/>
      <c r="X476" s="330"/>
      <c r="Y476" s="311"/>
      <c r="Z476" s="311"/>
      <c r="AA476" s="330"/>
      <c r="AB476" s="330"/>
      <c r="AC476" s="955"/>
      <c r="AD476" s="311"/>
      <c r="AE476" s="311"/>
      <c r="AF476" s="330"/>
      <c r="AG476" s="330"/>
      <c r="AH476" s="311"/>
      <c r="AI476" s="311"/>
      <c r="AJ476" s="330"/>
      <c r="AK476" s="330"/>
      <c r="AL476" s="311"/>
      <c r="AM476" s="311"/>
      <c r="AN476" s="330"/>
      <c r="AO476" s="330"/>
      <c r="AP476" s="311"/>
      <c r="AQ476" s="311"/>
      <c r="AR476" s="330"/>
      <c r="AS476" s="330"/>
      <c r="AT476" s="311"/>
      <c r="AU476" s="311"/>
      <c r="AV476" s="330"/>
      <c r="AW476" s="311"/>
      <c r="AX476" s="311"/>
      <c r="AY476" s="311"/>
      <c r="AZ476" s="311"/>
      <c r="BA476" s="311"/>
    </row>
    <row r="477" spans="1:53" s="322" customFormat="1" ht="15.75" customHeight="1" x14ac:dyDescent="0.2">
      <c r="A477" s="324"/>
      <c r="B477" s="325"/>
      <c r="C477" s="326"/>
      <c r="D477" s="327"/>
      <c r="E477" s="329"/>
      <c r="F477" s="326"/>
      <c r="G477" s="328"/>
      <c r="H477" s="328"/>
      <c r="I477" s="326"/>
      <c r="J477" s="326"/>
      <c r="K477" s="326"/>
      <c r="L477" s="311"/>
      <c r="M477" s="311"/>
      <c r="N477" s="311"/>
      <c r="O477" s="311"/>
      <c r="P477" s="311"/>
      <c r="Q477" s="311"/>
      <c r="R477" s="311"/>
      <c r="S477" s="311"/>
      <c r="T477" s="330"/>
      <c r="U477" s="331"/>
      <c r="V477" s="311"/>
      <c r="W477" s="311"/>
      <c r="X477" s="330"/>
      <c r="Y477" s="311"/>
      <c r="Z477" s="311"/>
      <c r="AA477" s="330"/>
      <c r="AB477" s="330"/>
      <c r="AC477" s="955"/>
      <c r="AD477" s="311"/>
      <c r="AE477" s="311"/>
      <c r="AF477" s="330"/>
      <c r="AG477" s="330"/>
      <c r="AH477" s="311"/>
      <c r="AI477" s="311"/>
      <c r="AJ477" s="330"/>
      <c r="AK477" s="330"/>
      <c r="AL477" s="311"/>
      <c r="AM477" s="311"/>
      <c r="AN477" s="330"/>
      <c r="AO477" s="330"/>
      <c r="AP477" s="311"/>
      <c r="AQ477" s="311"/>
      <c r="AR477" s="330"/>
      <c r="AS477" s="330"/>
      <c r="AT477" s="311"/>
      <c r="AU477" s="311"/>
      <c r="AV477" s="330"/>
      <c r="AW477" s="311"/>
      <c r="AX477" s="311"/>
      <c r="AY477" s="311"/>
      <c r="AZ477" s="311"/>
      <c r="BA477" s="311"/>
    </row>
    <row r="478" spans="1:53" s="322" customFormat="1" ht="15.75" customHeight="1" x14ac:dyDescent="0.2">
      <c r="A478" s="324"/>
      <c r="B478" s="325"/>
      <c r="C478" s="326"/>
      <c r="D478" s="327"/>
      <c r="E478" s="329"/>
      <c r="F478" s="326"/>
      <c r="G478" s="328"/>
      <c r="H478" s="328"/>
      <c r="I478" s="326"/>
      <c r="J478" s="326"/>
      <c r="K478" s="326"/>
      <c r="L478" s="311"/>
      <c r="M478" s="311"/>
      <c r="N478" s="311"/>
      <c r="O478" s="311"/>
      <c r="P478" s="311"/>
      <c r="Q478" s="311"/>
      <c r="R478" s="311"/>
      <c r="S478" s="311"/>
      <c r="T478" s="330"/>
      <c r="U478" s="331"/>
      <c r="V478" s="311"/>
      <c r="W478" s="311"/>
      <c r="X478" s="330"/>
      <c r="Y478" s="311"/>
      <c r="Z478" s="311"/>
      <c r="AA478" s="330"/>
      <c r="AB478" s="330"/>
      <c r="AC478" s="955"/>
      <c r="AD478" s="311"/>
      <c r="AE478" s="311"/>
      <c r="AF478" s="330"/>
      <c r="AG478" s="330"/>
      <c r="AH478" s="311"/>
      <c r="AI478" s="311"/>
      <c r="AJ478" s="330"/>
      <c r="AK478" s="330"/>
      <c r="AL478" s="311"/>
      <c r="AM478" s="311"/>
      <c r="AN478" s="330"/>
      <c r="AO478" s="330"/>
      <c r="AP478" s="311"/>
      <c r="AQ478" s="311"/>
      <c r="AR478" s="330"/>
      <c r="AS478" s="330"/>
      <c r="AT478" s="311"/>
      <c r="AU478" s="311"/>
      <c r="AV478" s="330"/>
      <c r="AW478" s="311"/>
      <c r="AX478" s="311"/>
      <c r="AY478" s="311"/>
      <c r="AZ478" s="311"/>
      <c r="BA478" s="311"/>
    </row>
    <row r="479" spans="1:53" s="322" customFormat="1" ht="15.75" customHeight="1" x14ac:dyDescent="0.2">
      <c r="A479" s="324"/>
      <c r="B479" s="325"/>
      <c r="C479" s="326"/>
      <c r="D479" s="327"/>
      <c r="E479" s="329"/>
      <c r="F479" s="326"/>
      <c r="G479" s="328"/>
      <c r="H479" s="328"/>
      <c r="I479" s="326"/>
      <c r="J479" s="326"/>
      <c r="K479" s="326"/>
      <c r="L479" s="311"/>
      <c r="M479" s="311"/>
      <c r="N479" s="311"/>
      <c r="O479" s="311"/>
      <c r="P479" s="311"/>
      <c r="Q479" s="311"/>
      <c r="R479" s="311"/>
      <c r="S479" s="311"/>
      <c r="T479" s="330"/>
      <c r="U479" s="331"/>
      <c r="V479" s="311"/>
      <c r="W479" s="311"/>
      <c r="X479" s="330"/>
      <c r="Y479" s="311"/>
      <c r="Z479" s="311"/>
      <c r="AA479" s="330"/>
      <c r="AB479" s="330"/>
      <c r="AC479" s="955"/>
      <c r="AD479" s="311"/>
      <c r="AE479" s="311"/>
      <c r="AF479" s="330"/>
      <c r="AG479" s="330"/>
      <c r="AH479" s="311"/>
      <c r="AI479" s="311"/>
      <c r="AJ479" s="330"/>
      <c r="AK479" s="330"/>
      <c r="AL479" s="311"/>
      <c r="AM479" s="311"/>
      <c r="AN479" s="330"/>
      <c r="AO479" s="330"/>
      <c r="AP479" s="311"/>
      <c r="AQ479" s="311"/>
      <c r="AR479" s="330"/>
      <c r="AS479" s="330"/>
      <c r="AT479" s="311"/>
      <c r="AU479" s="311"/>
      <c r="AV479" s="330"/>
      <c r="AW479" s="311"/>
      <c r="AX479" s="311"/>
      <c r="AY479" s="311"/>
      <c r="AZ479" s="311"/>
      <c r="BA479" s="311"/>
    </row>
    <row r="480" spans="1:53" s="322" customFormat="1" ht="15.75" customHeight="1" x14ac:dyDescent="0.2">
      <c r="A480" s="324"/>
      <c r="B480" s="325"/>
      <c r="C480" s="326"/>
      <c r="D480" s="327"/>
      <c r="E480" s="329"/>
      <c r="F480" s="326"/>
      <c r="G480" s="328"/>
      <c r="H480" s="328"/>
      <c r="I480" s="326"/>
      <c r="J480" s="326"/>
      <c r="K480" s="326"/>
      <c r="L480" s="311"/>
      <c r="M480" s="311"/>
      <c r="N480" s="311"/>
      <c r="O480" s="311"/>
      <c r="P480" s="311"/>
      <c r="Q480" s="311"/>
      <c r="R480" s="311"/>
      <c r="S480" s="311"/>
      <c r="T480" s="330"/>
      <c r="U480" s="331"/>
      <c r="V480" s="311"/>
      <c r="W480" s="311"/>
      <c r="X480" s="330"/>
      <c r="Y480" s="311"/>
      <c r="Z480" s="311"/>
      <c r="AA480" s="330"/>
      <c r="AB480" s="330"/>
      <c r="AC480" s="955"/>
      <c r="AD480" s="311"/>
      <c r="AE480" s="311"/>
      <c r="AF480" s="330"/>
      <c r="AG480" s="330"/>
      <c r="AH480" s="311"/>
      <c r="AI480" s="311"/>
      <c r="AJ480" s="330"/>
      <c r="AK480" s="330"/>
      <c r="AL480" s="311"/>
      <c r="AM480" s="311"/>
      <c r="AN480" s="330"/>
      <c r="AO480" s="330"/>
      <c r="AP480" s="311"/>
      <c r="AQ480" s="311"/>
      <c r="AR480" s="330"/>
      <c r="AS480" s="330"/>
      <c r="AT480" s="311"/>
      <c r="AU480" s="311"/>
      <c r="AV480" s="330"/>
      <c r="AW480" s="311"/>
      <c r="AX480" s="311"/>
      <c r="AY480" s="311"/>
      <c r="AZ480" s="311"/>
      <c r="BA480" s="311"/>
    </row>
    <row r="481" spans="1:53" s="322" customFormat="1" ht="15.75" customHeight="1" x14ac:dyDescent="0.2">
      <c r="A481" s="324"/>
      <c r="B481" s="325"/>
      <c r="C481" s="326"/>
      <c r="D481" s="327"/>
      <c r="E481" s="329"/>
      <c r="F481" s="326"/>
      <c r="G481" s="328"/>
      <c r="H481" s="328"/>
      <c r="I481" s="326"/>
      <c r="J481" s="326"/>
      <c r="K481" s="326"/>
      <c r="L481" s="311"/>
      <c r="M481" s="311"/>
      <c r="N481" s="311"/>
      <c r="O481" s="311"/>
      <c r="P481" s="311"/>
      <c r="Q481" s="311"/>
      <c r="R481" s="311"/>
      <c r="S481" s="311"/>
      <c r="T481" s="330"/>
      <c r="U481" s="331"/>
      <c r="V481" s="311"/>
      <c r="W481" s="311"/>
      <c r="X481" s="330"/>
      <c r="Y481" s="311"/>
      <c r="Z481" s="311"/>
      <c r="AA481" s="330"/>
      <c r="AB481" s="330"/>
      <c r="AC481" s="955"/>
      <c r="AD481" s="311"/>
      <c r="AE481" s="311"/>
      <c r="AF481" s="330"/>
      <c r="AG481" s="330"/>
      <c r="AH481" s="311"/>
      <c r="AI481" s="311"/>
      <c r="AJ481" s="330"/>
      <c r="AK481" s="330"/>
      <c r="AL481" s="311"/>
      <c r="AM481" s="311"/>
      <c r="AN481" s="330"/>
      <c r="AO481" s="330"/>
      <c r="AP481" s="311"/>
      <c r="AQ481" s="311"/>
      <c r="AR481" s="330"/>
      <c r="AS481" s="330"/>
      <c r="AT481" s="311"/>
      <c r="AU481" s="311"/>
      <c r="AV481" s="330"/>
      <c r="AW481" s="311"/>
      <c r="AX481" s="311"/>
      <c r="AY481" s="311"/>
      <c r="AZ481" s="311"/>
      <c r="BA481" s="311"/>
    </row>
    <row r="482" spans="1:53" s="322" customFormat="1" ht="15.75" customHeight="1" x14ac:dyDescent="0.2">
      <c r="A482" s="324"/>
      <c r="B482" s="325"/>
      <c r="C482" s="326"/>
      <c r="D482" s="327"/>
      <c r="E482" s="329"/>
      <c r="F482" s="326"/>
      <c r="G482" s="328"/>
      <c r="H482" s="328"/>
      <c r="I482" s="326"/>
      <c r="J482" s="326"/>
      <c r="K482" s="326"/>
      <c r="L482" s="311"/>
      <c r="M482" s="311"/>
      <c r="N482" s="311"/>
      <c r="O482" s="311"/>
      <c r="P482" s="311"/>
      <c r="Q482" s="311"/>
      <c r="R482" s="311"/>
      <c r="S482" s="311"/>
      <c r="T482" s="330"/>
      <c r="U482" s="331"/>
      <c r="V482" s="311"/>
      <c r="W482" s="311"/>
      <c r="X482" s="330"/>
      <c r="Y482" s="311"/>
      <c r="Z482" s="311"/>
      <c r="AA482" s="330"/>
      <c r="AB482" s="330"/>
      <c r="AC482" s="955"/>
      <c r="AD482" s="311"/>
      <c r="AE482" s="311"/>
      <c r="AF482" s="330"/>
      <c r="AG482" s="330"/>
      <c r="AH482" s="311"/>
      <c r="AI482" s="311"/>
      <c r="AJ482" s="330"/>
      <c r="AK482" s="330"/>
      <c r="AL482" s="311"/>
      <c r="AM482" s="311"/>
      <c r="AN482" s="330"/>
      <c r="AO482" s="330"/>
      <c r="AP482" s="311"/>
      <c r="AQ482" s="311"/>
      <c r="AR482" s="330"/>
      <c r="AS482" s="330"/>
      <c r="AT482" s="311"/>
      <c r="AU482" s="311"/>
      <c r="AV482" s="330"/>
      <c r="AW482" s="311"/>
      <c r="AX482" s="311"/>
      <c r="AY482" s="311"/>
      <c r="AZ482" s="311"/>
      <c r="BA482" s="311"/>
    </row>
    <row r="483" spans="1:53" s="322" customFormat="1" ht="15.75" customHeight="1" x14ac:dyDescent="0.2">
      <c r="A483" s="324"/>
      <c r="B483" s="325"/>
      <c r="C483" s="326"/>
      <c r="D483" s="327"/>
      <c r="E483" s="329"/>
      <c r="F483" s="326"/>
      <c r="G483" s="328"/>
      <c r="H483" s="328"/>
      <c r="I483" s="326"/>
      <c r="J483" s="326"/>
      <c r="K483" s="326"/>
      <c r="L483" s="311"/>
      <c r="M483" s="311"/>
      <c r="N483" s="311"/>
      <c r="O483" s="311"/>
      <c r="P483" s="311"/>
      <c r="Q483" s="311"/>
      <c r="R483" s="311"/>
      <c r="S483" s="311"/>
      <c r="T483" s="330"/>
      <c r="U483" s="331"/>
      <c r="V483" s="311"/>
      <c r="W483" s="311"/>
      <c r="X483" s="330"/>
      <c r="Y483" s="311"/>
      <c r="Z483" s="311"/>
      <c r="AA483" s="330"/>
      <c r="AB483" s="330"/>
      <c r="AC483" s="955"/>
      <c r="AD483" s="311"/>
      <c r="AE483" s="311"/>
      <c r="AF483" s="330"/>
      <c r="AG483" s="330"/>
      <c r="AH483" s="311"/>
      <c r="AI483" s="311"/>
      <c r="AJ483" s="330"/>
      <c r="AK483" s="330"/>
      <c r="AL483" s="311"/>
      <c r="AM483" s="311"/>
      <c r="AN483" s="330"/>
      <c r="AO483" s="330"/>
      <c r="AP483" s="311"/>
      <c r="AQ483" s="311"/>
      <c r="AR483" s="330"/>
      <c r="AS483" s="330"/>
      <c r="AT483" s="311"/>
      <c r="AU483" s="311"/>
      <c r="AV483" s="330"/>
      <c r="AW483" s="311"/>
      <c r="AX483" s="311"/>
      <c r="AY483" s="311"/>
      <c r="AZ483" s="311"/>
      <c r="BA483" s="311"/>
    </row>
    <row r="484" spans="1:53" s="322" customFormat="1" ht="15.75" customHeight="1" x14ac:dyDescent="0.2">
      <c r="A484" s="324"/>
      <c r="B484" s="325"/>
      <c r="C484" s="326"/>
      <c r="D484" s="327"/>
      <c r="E484" s="329"/>
      <c r="F484" s="326"/>
      <c r="G484" s="328"/>
      <c r="H484" s="328"/>
      <c r="I484" s="326"/>
      <c r="J484" s="326"/>
      <c r="K484" s="326"/>
      <c r="L484" s="311"/>
      <c r="M484" s="311"/>
      <c r="N484" s="311"/>
      <c r="O484" s="311"/>
      <c r="P484" s="311"/>
      <c r="Q484" s="311"/>
      <c r="R484" s="311"/>
      <c r="S484" s="311"/>
      <c r="T484" s="330"/>
      <c r="U484" s="331"/>
      <c r="V484" s="311"/>
      <c r="W484" s="311"/>
      <c r="X484" s="330"/>
      <c r="Y484" s="311"/>
      <c r="Z484" s="311"/>
      <c r="AA484" s="330"/>
      <c r="AB484" s="330"/>
      <c r="AC484" s="955"/>
      <c r="AD484" s="311"/>
      <c r="AE484" s="311"/>
      <c r="AF484" s="330"/>
      <c r="AG484" s="330"/>
      <c r="AH484" s="311"/>
      <c r="AI484" s="311"/>
      <c r="AJ484" s="330"/>
      <c r="AK484" s="330"/>
      <c r="AL484" s="311"/>
      <c r="AM484" s="311"/>
      <c r="AN484" s="330"/>
      <c r="AO484" s="330"/>
      <c r="AP484" s="311"/>
      <c r="AQ484" s="311"/>
      <c r="AR484" s="330"/>
      <c r="AS484" s="330"/>
      <c r="AT484" s="311"/>
      <c r="AU484" s="311"/>
      <c r="AV484" s="330"/>
      <c r="AW484" s="311"/>
      <c r="AX484" s="311"/>
      <c r="AY484" s="311"/>
      <c r="AZ484" s="311"/>
      <c r="BA484" s="311"/>
    </row>
    <row r="485" spans="1:53" s="322" customFormat="1" ht="15.75" customHeight="1" x14ac:dyDescent="0.2">
      <c r="A485" s="324"/>
      <c r="B485" s="325"/>
      <c r="C485" s="326"/>
      <c r="D485" s="327"/>
      <c r="E485" s="329"/>
      <c r="F485" s="326"/>
      <c r="G485" s="328"/>
      <c r="H485" s="328"/>
      <c r="I485" s="326"/>
      <c r="J485" s="326"/>
      <c r="K485" s="326"/>
      <c r="L485" s="311"/>
      <c r="M485" s="311"/>
      <c r="N485" s="311"/>
      <c r="O485" s="311"/>
      <c r="P485" s="311"/>
      <c r="Q485" s="311"/>
      <c r="R485" s="311"/>
      <c r="S485" s="311"/>
      <c r="T485" s="330"/>
      <c r="U485" s="331"/>
      <c r="V485" s="311"/>
      <c r="W485" s="311"/>
      <c r="X485" s="330"/>
      <c r="Y485" s="311"/>
      <c r="Z485" s="311"/>
      <c r="AA485" s="330"/>
      <c r="AB485" s="330"/>
      <c r="AC485" s="955"/>
      <c r="AD485" s="311"/>
      <c r="AE485" s="311"/>
      <c r="AF485" s="330"/>
      <c r="AG485" s="330"/>
      <c r="AH485" s="311"/>
      <c r="AI485" s="311"/>
      <c r="AJ485" s="330"/>
      <c r="AK485" s="330"/>
      <c r="AL485" s="311"/>
      <c r="AM485" s="311"/>
      <c r="AN485" s="330"/>
      <c r="AO485" s="330"/>
      <c r="AP485" s="311"/>
      <c r="AQ485" s="311"/>
      <c r="AR485" s="330"/>
      <c r="AS485" s="330"/>
      <c r="AT485" s="311"/>
      <c r="AU485" s="311"/>
      <c r="AV485" s="330"/>
      <c r="AW485" s="311"/>
      <c r="AX485" s="311"/>
      <c r="AY485" s="311"/>
      <c r="AZ485" s="311"/>
      <c r="BA485" s="311"/>
    </row>
    <row r="486" spans="1:53" s="322" customFormat="1" ht="15.75" customHeight="1" x14ac:dyDescent="0.2">
      <c r="A486" s="324"/>
      <c r="B486" s="325"/>
      <c r="C486" s="326"/>
      <c r="D486" s="327"/>
      <c r="E486" s="329"/>
      <c r="F486" s="326"/>
      <c r="G486" s="328"/>
      <c r="H486" s="328"/>
      <c r="I486" s="326"/>
      <c r="J486" s="326"/>
      <c r="K486" s="326"/>
      <c r="L486" s="311"/>
      <c r="M486" s="311"/>
      <c r="N486" s="311"/>
      <c r="O486" s="311"/>
      <c r="P486" s="311"/>
      <c r="Q486" s="311"/>
      <c r="R486" s="311"/>
      <c r="S486" s="311"/>
      <c r="T486" s="330"/>
      <c r="U486" s="331"/>
      <c r="V486" s="311"/>
      <c r="W486" s="311"/>
      <c r="X486" s="330"/>
      <c r="Y486" s="311"/>
      <c r="Z486" s="311"/>
      <c r="AA486" s="330"/>
      <c r="AB486" s="330"/>
      <c r="AC486" s="955"/>
      <c r="AD486" s="311"/>
      <c r="AE486" s="311"/>
      <c r="AF486" s="330"/>
      <c r="AG486" s="330"/>
      <c r="AH486" s="311"/>
      <c r="AI486" s="311"/>
      <c r="AJ486" s="330"/>
      <c r="AK486" s="330"/>
      <c r="AL486" s="311"/>
      <c r="AM486" s="311"/>
      <c r="AN486" s="330"/>
      <c r="AO486" s="330"/>
      <c r="AP486" s="311"/>
      <c r="AQ486" s="311"/>
      <c r="AR486" s="330"/>
      <c r="AS486" s="330"/>
      <c r="AT486" s="311"/>
      <c r="AU486" s="311"/>
      <c r="AV486" s="330"/>
      <c r="AW486" s="311"/>
      <c r="AX486" s="311"/>
      <c r="AY486" s="311"/>
      <c r="AZ486" s="311"/>
      <c r="BA486" s="311"/>
    </row>
    <row r="487" spans="1:53" s="322" customFormat="1" ht="15.75" customHeight="1" x14ac:dyDescent="0.2">
      <c r="A487" s="324"/>
      <c r="B487" s="325"/>
      <c r="C487" s="326"/>
      <c r="D487" s="327"/>
      <c r="E487" s="329"/>
      <c r="F487" s="326"/>
      <c r="G487" s="328"/>
      <c r="H487" s="328"/>
      <c r="I487" s="326"/>
      <c r="J487" s="326"/>
      <c r="K487" s="326"/>
      <c r="L487" s="311"/>
      <c r="M487" s="311"/>
      <c r="N487" s="311"/>
      <c r="O487" s="311"/>
      <c r="P487" s="311"/>
      <c r="Q487" s="311"/>
      <c r="R487" s="311"/>
      <c r="S487" s="311"/>
      <c r="T487" s="330"/>
      <c r="U487" s="331"/>
      <c r="V487" s="311"/>
      <c r="W487" s="311"/>
      <c r="X487" s="330"/>
      <c r="Y487" s="311"/>
      <c r="Z487" s="311"/>
      <c r="AA487" s="330"/>
      <c r="AB487" s="330"/>
      <c r="AC487" s="955"/>
      <c r="AD487" s="311"/>
      <c r="AE487" s="311"/>
      <c r="AF487" s="330"/>
      <c r="AG487" s="330"/>
      <c r="AH487" s="311"/>
      <c r="AI487" s="311"/>
      <c r="AJ487" s="330"/>
      <c r="AK487" s="330"/>
      <c r="AL487" s="311"/>
      <c r="AM487" s="311"/>
      <c r="AN487" s="330"/>
      <c r="AO487" s="330"/>
      <c r="AP487" s="311"/>
      <c r="AQ487" s="311"/>
      <c r="AR487" s="330"/>
      <c r="AS487" s="330"/>
      <c r="AT487" s="311"/>
      <c r="AU487" s="311"/>
      <c r="AV487" s="330"/>
      <c r="AW487" s="311"/>
      <c r="AX487" s="311"/>
      <c r="AY487" s="311"/>
      <c r="AZ487" s="311"/>
      <c r="BA487" s="311"/>
    </row>
    <row r="488" spans="1:53" s="322" customFormat="1" ht="15.75" customHeight="1" x14ac:dyDescent="0.2">
      <c r="A488" s="324"/>
      <c r="B488" s="325"/>
      <c r="C488" s="326"/>
      <c r="D488" s="327"/>
      <c r="E488" s="329"/>
      <c r="F488" s="326"/>
      <c r="G488" s="328"/>
      <c r="H488" s="328"/>
      <c r="I488" s="326"/>
      <c r="J488" s="326"/>
      <c r="K488" s="326"/>
      <c r="L488" s="311"/>
      <c r="M488" s="311"/>
      <c r="N488" s="311"/>
      <c r="O488" s="311"/>
      <c r="P488" s="311"/>
      <c r="Q488" s="311"/>
      <c r="R488" s="311"/>
      <c r="S488" s="311"/>
      <c r="T488" s="330"/>
      <c r="U488" s="331"/>
      <c r="V488" s="311"/>
      <c r="W488" s="311"/>
      <c r="X488" s="330"/>
      <c r="Y488" s="311"/>
      <c r="Z488" s="311"/>
      <c r="AA488" s="330"/>
      <c r="AB488" s="330"/>
      <c r="AC488" s="955"/>
      <c r="AD488" s="311"/>
      <c r="AE488" s="311"/>
      <c r="AF488" s="330"/>
      <c r="AG488" s="330"/>
      <c r="AH488" s="311"/>
      <c r="AI488" s="311"/>
      <c r="AJ488" s="330"/>
      <c r="AK488" s="330"/>
      <c r="AL488" s="311"/>
      <c r="AM488" s="311"/>
      <c r="AN488" s="330"/>
      <c r="AO488" s="330"/>
      <c r="AP488" s="311"/>
      <c r="AQ488" s="311"/>
      <c r="AR488" s="330"/>
      <c r="AS488" s="330"/>
      <c r="AT488" s="311"/>
      <c r="AU488" s="311"/>
      <c r="AV488" s="330"/>
      <c r="AW488" s="311"/>
      <c r="AX488" s="311"/>
      <c r="AY488" s="311"/>
      <c r="AZ488" s="311"/>
      <c r="BA488" s="311"/>
    </row>
    <row r="489" spans="1:53" s="322" customFormat="1" ht="15.75" customHeight="1" x14ac:dyDescent="0.2">
      <c r="A489" s="324"/>
      <c r="B489" s="325"/>
      <c r="C489" s="326"/>
      <c r="D489" s="327"/>
      <c r="E489" s="329"/>
      <c r="F489" s="326"/>
      <c r="G489" s="328"/>
      <c r="H489" s="328"/>
      <c r="I489" s="326"/>
      <c r="J489" s="326"/>
      <c r="K489" s="326"/>
      <c r="L489" s="311"/>
      <c r="M489" s="311"/>
      <c r="N489" s="311"/>
      <c r="O489" s="311"/>
      <c r="P489" s="311"/>
      <c r="Q489" s="311"/>
      <c r="R489" s="311"/>
      <c r="S489" s="311"/>
      <c r="T489" s="330"/>
      <c r="U489" s="331"/>
      <c r="V489" s="311"/>
      <c r="W489" s="311"/>
      <c r="X489" s="330"/>
      <c r="Y489" s="311"/>
      <c r="Z489" s="311"/>
      <c r="AA489" s="330"/>
      <c r="AB489" s="330"/>
      <c r="AC489" s="955"/>
      <c r="AD489" s="311"/>
      <c r="AE489" s="311"/>
      <c r="AF489" s="330"/>
      <c r="AG489" s="330"/>
      <c r="AH489" s="311"/>
      <c r="AI489" s="311"/>
      <c r="AJ489" s="330"/>
      <c r="AK489" s="330"/>
      <c r="AL489" s="311"/>
      <c r="AM489" s="311"/>
      <c r="AN489" s="330"/>
      <c r="AO489" s="330"/>
      <c r="AP489" s="311"/>
      <c r="AQ489" s="311"/>
      <c r="AR489" s="330"/>
      <c r="AS489" s="330"/>
      <c r="AT489" s="311"/>
      <c r="AU489" s="311"/>
      <c r="AV489" s="330"/>
      <c r="AW489" s="311"/>
      <c r="AX489" s="311"/>
      <c r="AY489" s="311"/>
      <c r="AZ489" s="311"/>
      <c r="BA489" s="311"/>
    </row>
    <row r="490" spans="1:53" s="322" customFormat="1" ht="15.75" customHeight="1" x14ac:dyDescent="0.2">
      <c r="A490" s="324"/>
      <c r="B490" s="325"/>
      <c r="C490" s="326"/>
      <c r="D490" s="327"/>
      <c r="E490" s="329"/>
      <c r="F490" s="326"/>
      <c r="G490" s="328"/>
      <c r="H490" s="328"/>
      <c r="I490" s="326"/>
      <c r="J490" s="326"/>
      <c r="K490" s="326"/>
      <c r="L490" s="311"/>
      <c r="M490" s="311"/>
      <c r="N490" s="311"/>
      <c r="O490" s="311"/>
      <c r="P490" s="311"/>
      <c r="Q490" s="311"/>
      <c r="R490" s="311"/>
      <c r="S490" s="311"/>
      <c r="T490" s="330"/>
      <c r="U490" s="331"/>
      <c r="V490" s="311"/>
      <c r="W490" s="311"/>
      <c r="X490" s="330"/>
      <c r="Y490" s="311"/>
      <c r="Z490" s="311"/>
      <c r="AA490" s="330"/>
      <c r="AB490" s="330"/>
      <c r="AC490" s="955"/>
      <c r="AD490" s="311"/>
      <c r="AE490" s="311"/>
      <c r="AF490" s="330"/>
      <c r="AG490" s="330"/>
      <c r="AH490" s="311"/>
      <c r="AI490" s="311"/>
      <c r="AJ490" s="330"/>
      <c r="AK490" s="330"/>
      <c r="AL490" s="311"/>
      <c r="AM490" s="311"/>
      <c r="AN490" s="330"/>
      <c r="AO490" s="330"/>
      <c r="AP490" s="311"/>
      <c r="AQ490" s="311"/>
      <c r="AR490" s="330"/>
      <c r="AS490" s="330"/>
      <c r="AT490" s="311"/>
      <c r="AU490" s="311"/>
      <c r="AV490" s="330"/>
      <c r="AW490" s="311"/>
      <c r="AX490" s="311"/>
      <c r="AY490" s="311"/>
      <c r="AZ490" s="311"/>
      <c r="BA490" s="311"/>
    </row>
    <row r="491" spans="1:53" s="322" customFormat="1" ht="15.75" customHeight="1" x14ac:dyDescent="0.2">
      <c r="A491" s="324"/>
      <c r="B491" s="325"/>
      <c r="C491" s="326"/>
      <c r="D491" s="327"/>
      <c r="E491" s="329"/>
      <c r="F491" s="326"/>
      <c r="G491" s="328"/>
      <c r="H491" s="328"/>
      <c r="I491" s="326"/>
      <c r="J491" s="326"/>
      <c r="K491" s="326"/>
      <c r="L491" s="311"/>
      <c r="M491" s="311"/>
      <c r="N491" s="311"/>
      <c r="O491" s="311"/>
      <c r="P491" s="311"/>
      <c r="Q491" s="311"/>
      <c r="R491" s="311"/>
      <c r="S491" s="311"/>
      <c r="T491" s="330"/>
      <c r="U491" s="331"/>
      <c r="V491" s="311"/>
      <c r="W491" s="311"/>
      <c r="X491" s="330"/>
      <c r="Y491" s="311"/>
      <c r="Z491" s="311"/>
      <c r="AA491" s="330"/>
      <c r="AB491" s="330"/>
      <c r="AC491" s="955"/>
      <c r="AD491" s="311"/>
      <c r="AE491" s="311"/>
      <c r="AF491" s="330"/>
      <c r="AG491" s="330"/>
      <c r="AH491" s="311"/>
      <c r="AI491" s="311"/>
      <c r="AJ491" s="330"/>
      <c r="AK491" s="330"/>
      <c r="AL491" s="311"/>
      <c r="AM491" s="311"/>
      <c r="AN491" s="330"/>
      <c r="AO491" s="330"/>
      <c r="AP491" s="311"/>
      <c r="AQ491" s="311"/>
      <c r="AR491" s="330"/>
      <c r="AS491" s="330"/>
      <c r="AT491" s="311"/>
      <c r="AU491" s="311"/>
      <c r="AV491" s="330"/>
      <c r="AW491" s="311"/>
      <c r="AX491" s="311"/>
      <c r="AY491" s="311"/>
      <c r="AZ491" s="311"/>
      <c r="BA491" s="311"/>
    </row>
    <row r="492" spans="1:53" s="322" customFormat="1" ht="15.75" customHeight="1" x14ac:dyDescent="0.2">
      <c r="A492" s="324"/>
      <c r="B492" s="325"/>
      <c r="C492" s="326"/>
      <c r="D492" s="327"/>
      <c r="E492" s="329"/>
      <c r="F492" s="326"/>
      <c r="G492" s="328"/>
      <c r="H492" s="328"/>
      <c r="I492" s="326"/>
      <c r="J492" s="326"/>
      <c r="K492" s="326"/>
      <c r="L492" s="311"/>
      <c r="M492" s="311"/>
      <c r="N492" s="311"/>
      <c r="O492" s="311"/>
      <c r="P492" s="311"/>
      <c r="Q492" s="311"/>
      <c r="R492" s="311"/>
      <c r="S492" s="311"/>
      <c r="T492" s="330"/>
      <c r="U492" s="331"/>
      <c r="V492" s="311"/>
      <c r="W492" s="311"/>
      <c r="X492" s="330"/>
      <c r="Y492" s="311"/>
      <c r="Z492" s="311"/>
      <c r="AA492" s="330"/>
      <c r="AB492" s="330"/>
      <c r="AC492" s="955"/>
      <c r="AD492" s="311"/>
      <c r="AE492" s="311"/>
      <c r="AF492" s="330"/>
      <c r="AG492" s="330"/>
      <c r="AH492" s="311"/>
      <c r="AI492" s="311"/>
      <c r="AJ492" s="330"/>
      <c r="AK492" s="330"/>
      <c r="AL492" s="311"/>
      <c r="AM492" s="311"/>
      <c r="AN492" s="330"/>
      <c r="AO492" s="330"/>
      <c r="AP492" s="311"/>
      <c r="AQ492" s="311"/>
      <c r="AR492" s="330"/>
      <c r="AS492" s="330"/>
      <c r="AT492" s="311"/>
      <c r="AU492" s="311"/>
      <c r="AV492" s="330"/>
      <c r="AW492" s="311"/>
      <c r="AX492" s="311"/>
      <c r="AY492" s="311"/>
      <c r="AZ492" s="311"/>
      <c r="BA492" s="311"/>
    </row>
    <row r="493" spans="1:53" s="322" customFormat="1" ht="15.75" customHeight="1" x14ac:dyDescent="0.2">
      <c r="A493" s="324"/>
      <c r="B493" s="325"/>
      <c r="C493" s="326"/>
      <c r="D493" s="327"/>
      <c r="E493" s="329"/>
      <c r="F493" s="326"/>
      <c r="G493" s="328"/>
      <c r="H493" s="328"/>
      <c r="I493" s="326"/>
      <c r="J493" s="326"/>
      <c r="K493" s="326"/>
      <c r="L493" s="311"/>
      <c r="M493" s="311"/>
      <c r="N493" s="311"/>
      <c r="O493" s="311"/>
      <c r="P493" s="311"/>
      <c r="Q493" s="311"/>
      <c r="R493" s="311"/>
      <c r="S493" s="311"/>
      <c r="T493" s="330"/>
      <c r="U493" s="331"/>
      <c r="V493" s="311"/>
      <c r="W493" s="311"/>
      <c r="X493" s="330"/>
      <c r="Y493" s="311"/>
      <c r="Z493" s="311"/>
      <c r="AA493" s="330"/>
      <c r="AB493" s="330"/>
      <c r="AC493" s="955"/>
      <c r="AD493" s="311"/>
      <c r="AE493" s="311"/>
      <c r="AF493" s="330"/>
      <c r="AG493" s="330"/>
      <c r="AH493" s="311"/>
      <c r="AI493" s="311"/>
      <c r="AJ493" s="330"/>
      <c r="AK493" s="330"/>
      <c r="AL493" s="311"/>
      <c r="AM493" s="311"/>
      <c r="AN493" s="330"/>
      <c r="AO493" s="330"/>
      <c r="AP493" s="311"/>
      <c r="AQ493" s="311"/>
      <c r="AR493" s="330"/>
      <c r="AS493" s="330"/>
      <c r="AT493" s="311"/>
      <c r="AU493" s="311"/>
      <c r="AV493" s="330"/>
      <c r="AW493" s="311"/>
      <c r="AX493" s="311"/>
      <c r="AY493" s="311"/>
      <c r="AZ493" s="311"/>
      <c r="BA493" s="311"/>
    </row>
    <row r="494" spans="1:53" s="322" customFormat="1" ht="15.75" customHeight="1" x14ac:dyDescent="0.2">
      <c r="A494" s="324"/>
      <c r="B494" s="325"/>
      <c r="C494" s="326"/>
      <c r="D494" s="327"/>
      <c r="E494" s="329"/>
      <c r="F494" s="326"/>
      <c r="G494" s="328"/>
      <c r="H494" s="328"/>
      <c r="I494" s="326"/>
      <c r="J494" s="326"/>
      <c r="K494" s="326"/>
      <c r="L494" s="311"/>
      <c r="M494" s="311"/>
      <c r="N494" s="311"/>
      <c r="O494" s="311"/>
      <c r="P494" s="311"/>
      <c r="Q494" s="311"/>
      <c r="R494" s="311"/>
      <c r="S494" s="311"/>
      <c r="T494" s="330"/>
      <c r="U494" s="331"/>
      <c r="V494" s="311"/>
      <c r="W494" s="311"/>
      <c r="X494" s="330"/>
      <c r="Y494" s="311"/>
      <c r="Z494" s="311"/>
      <c r="AA494" s="330"/>
      <c r="AB494" s="330"/>
      <c r="AC494" s="955"/>
      <c r="AD494" s="311"/>
      <c r="AE494" s="311"/>
      <c r="AF494" s="330"/>
      <c r="AG494" s="330"/>
      <c r="AH494" s="311"/>
      <c r="AI494" s="311"/>
      <c r="AJ494" s="330"/>
      <c r="AK494" s="330"/>
      <c r="AL494" s="311"/>
      <c r="AM494" s="311"/>
      <c r="AN494" s="330"/>
      <c r="AO494" s="330"/>
      <c r="AP494" s="311"/>
      <c r="AQ494" s="311"/>
      <c r="AR494" s="330"/>
      <c r="AS494" s="330"/>
      <c r="AT494" s="311"/>
      <c r="AU494" s="311"/>
      <c r="AV494" s="330"/>
      <c r="AW494" s="311"/>
      <c r="AX494" s="311"/>
      <c r="AY494" s="311"/>
      <c r="AZ494" s="311"/>
      <c r="BA494" s="311"/>
    </row>
    <row r="495" spans="1:53" s="322" customFormat="1" ht="15.75" customHeight="1" x14ac:dyDescent="0.2">
      <c r="A495" s="324"/>
      <c r="B495" s="325"/>
      <c r="C495" s="326"/>
      <c r="D495" s="327"/>
      <c r="E495" s="329"/>
      <c r="F495" s="326"/>
      <c r="G495" s="328"/>
      <c r="H495" s="328"/>
      <c r="I495" s="326"/>
      <c r="J495" s="326"/>
      <c r="K495" s="326"/>
      <c r="L495" s="311"/>
      <c r="M495" s="311"/>
      <c r="N495" s="311"/>
      <c r="O495" s="311"/>
      <c r="P495" s="311"/>
      <c r="Q495" s="311"/>
      <c r="R495" s="311"/>
      <c r="S495" s="311"/>
      <c r="T495" s="330"/>
      <c r="U495" s="331"/>
      <c r="V495" s="311"/>
      <c r="W495" s="311"/>
      <c r="X495" s="330"/>
      <c r="Y495" s="311"/>
      <c r="Z495" s="311"/>
      <c r="AA495" s="330"/>
      <c r="AB495" s="330"/>
      <c r="AC495" s="955"/>
      <c r="AD495" s="311"/>
      <c r="AE495" s="311"/>
      <c r="AF495" s="330"/>
      <c r="AG495" s="330"/>
      <c r="AH495" s="311"/>
      <c r="AI495" s="311"/>
      <c r="AJ495" s="330"/>
      <c r="AK495" s="330"/>
      <c r="AL495" s="311"/>
      <c r="AM495" s="311"/>
      <c r="AN495" s="330"/>
      <c r="AO495" s="330"/>
      <c r="AP495" s="311"/>
      <c r="AQ495" s="311"/>
      <c r="AR495" s="330"/>
      <c r="AS495" s="330"/>
      <c r="AT495" s="311"/>
      <c r="AU495" s="311"/>
      <c r="AV495" s="330"/>
      <c r="AW495" s="311"/>
      <c r="AX495" s="311"/>
      <c r="AY495" s="311"/>
      <c r="AZ495" s="311"/>
      <c r="BA495" s="311"/>
    </row>
    <row r="496" spans="1:53" s="322" customFormat="1" ht="15.75" customHeight="1" x14ac:dyDescent="0.2">
      <c r="A496" s="324"/>
      <c r="B496" s="325"/>
      <c r="C496" s="326"/>
      <c r="D496" s="327"/>
      <c r="E496" s="329"/>
      <c r="F496" s="326"/>
      <c r="G496" s="328"/>
      <c r="H496" s="328"/>
      <c r="I496" s="326"/>
      <c r="J496" s="326"/>
      <c r="K496" s="326"/>
      <c r="L496" s="311"/>
      <c r="M496" s="311"/>
      <c r="N496" s="311"/>
      <c r="O496" s="311"/>
      <c r="P496" s="311"/>
      <c r="Q496" s="311"/>
      <c r="R496" s="311"/>
      <c r="S496" s="311"/>
      <c r="T496" s="330"/>
      <c r="U496" s="331"/>
      <c r="V496" s="311"/>
      <c r="W496" s="311"/>
      <c r="X496" s="330"/>
      <c r="Y496" s="311"/>
      <c r="Z496" s="311"/>
      <c r="AA496" s="330"/>
      <c r="AB496" s="330"/>
      <c r="AC496" s="955"/>
      <c r="AD496" s="311"/>
      <c r="AE496" s="311"/>
      <c r="AF496" s="330"/>
      <c r="AG496" s="330"/>
      <c r="AH496" s="311"/>
      <c r="AI496" s="311"/>
      <c r="AJ496" s="330"/>
      <c r="AK496" s="330"/>
      <c r="AL496" s="311"/>
      <c r="AM496" s="311"/>
      <c r="AN496" s="330"/>
      <c r="AO496" s="330"/>
      <c r="AP496" s="311"/>
      <c r="AQ496" s="311"/>
      <c r="AR496" s="330"/>
      <c r="AS496" s="330"/>
      <c r="AT496" s="311"/>
      <c r="AU496" s="311"/>
      <c r="AV496" s="330"/>
      <c r="AW496" s="311"/>
      <c r="AX496" s="311"/>
      <c r="AY496" s="311"/>
      <c r="AZ496" s="311"/>
      <c r="BA496" s="311"/>
    </row>
    <row r="497" spans="1:53" s="322" customFormat="1" ht="15.75" customHeight="1" x14ac:dyDescent="0.2">
      <c r="A497" s="324"/>
      <c r="B497" s="325"/>
      <c r="C497" s="326"/>
      <c r="D497" s="327"/>
      <c r="E497" s="329"/>
      <c r="F497" s="326"/>
      <c r="G497" s="328"/>
      <c r="H497" s="328"/>
      <c r="I497" s="326"/>
      <c r="J497" s="326"/>
      <c r="K497" s="326"/>
      <c r="L497" s="311"/>
      <c r="M497" s="311"/>
      <c r="N497" s="311"/>
      <c r="O497" s="311"/>
      <c r="P497" s="311"/>
      <c r="Q497" s="311"/>
      <c r="R497" s="311"/>
      <c r="S497" s="311"/>
      <c r="T497" s="330"/>
      <c r="U497" s="331"/>
      <c r="V497" s="311"/>
      <c r="W497" s="311"/>
      <c r="X497" s="330"/>
      <c r="Y497" s="311"/>
      <c r="Z497" s="311"/>
      <c r="AA497" s="330"/>
      <c r="AB497" s="330"/>
      <c r="AC497" s="955"/>
      <c r="AD497" s="311"/>
      <c r="AE497" s="311"/>
      <c r="AF497" s="330"/>
      <c r="AG497" s="330"/>
      <c r="AH497" s="311"/>
      <c r="AI497" s="311"/>
      <c r="AJ497" s="330"/>
      <c r="AK497" s="330"/>
      <c r="AL497" s="311"/>
      <c r="AM497" s="311"/>
      <c r="AN497" s="330"/>
      <c r="AO497" s="330"/>
      <c r="AP497" s="311"/>
      <c r="AQ497" s="311"/>
      <c r="AR497" s="330"/>
      <c r="AS497" s="330"/>
      <c r="AT497" s="311"/>
      <c r="AU497" s="311"/>
      <c r="AV497" s="330"/>
      <c r="AW497" s="311"/>
      <c r="AX497" s="311"/>
      <c r="AY497" s="311"/>
      <c r="AZ497" s="311"/>
      <c r="BA497" s="311"/>
    </row>
    <row r="498" spans="1:53" s="322" customFormat="1" ht="15.75" customHeight="1" x14ac:dyDescent="0.2">
      <c r="A498" s="324"/>
      <c r="B498" s="325"/>
      <c r="C498" s="326"/>
      <c r="D498" s="327"/>
      <c r="E498" s="329"/>
      <c r="F498" s="326"/>
      <c r="G498" s="328"/>
      <c r="H498" s="328"/>
      <c r="I498" s="326"/>
      <c r="J498" s="326"/>
      <c r="K498" s="326"/>
      <c r="L498" s="311"/>
      <c r="M498" s="311"/>
      <c r="N498" s="311"/>
      <c r="O498" s="311"/>
      <c r="P498" s="311"/>
      <c r="Q498" s="311"/>
      <c r="R498" s="311"/>
      <c r="S498" s="311"/>
      <c r="T498" s="330"/>
      <c r="U498" s="331"/>
      <c r="V498" s="311"/>
      <c r="W498" s="311"/>
      <c r="X498" s="330"/>
      <c r="Y498" s="311"/>
      <c r="Z498" s="311"/>
      <c r="AA498" s="330"/>
      <c r="AB498" s="330"/>
      <c r="AC498" s="955"/>
      <c r="AD498" s="311"/>
      <c r="AE498" s="311"/>
      <c r="AF498" s="330"/>
      <c r="AG498" s="330"/>
      <c r="AH498" s="311"/>
      <c r="AI498" s="311"/>
      <c r="AJ498" s="330"/>
      <c r="AK498" s="330"/>
      <c r="AL498" s="311"/>
      <c r="AM498" s="311"/>
      <c r="AN498" s="330"/>
      <c r="AO498" s="330"/>
      <c r="AP498" s="311"/>
      <c r="AQ498" s="311"/>
      <c r="AR498" s="330"/>
      <c r="AS498" s="330"/>
      <c r="AT498" s="311"/>
      <c r="AU498" s="311"/>
      <c r="AV498" s="330"/>
      <c r="AW498" s="311"/>
      <c r="AX498" s="311"/>
      <c r="AY498" s="311"/>
      <c r="AZ498" s="311"/>
      <c r="BA498" s="311"/>
    </row>
    <row r="499" spans="1:53" s="322" customFormat="1" ht="15.75" customHeight="1" x14ac:dyDescent="0.2">
      <c r="A499" s="324"/>
      <c r="B499" s="325"/>
      <c r="C499" s="326"/>
      <c r="D499" s="327"/>
      <c r="E499" s="329"/>
      <c r="F499" s="326"/>
      <c r="G499" s="328"/>
      <c r="H499" s="328"/>
      <c r="I499" s="326"/>
      <c r="J499" s="326"/>
      <c r="K499" s="326"/>
      <c r="L499" s="311"/>
      <c r="M499" s="311"/>
      <c r="N499" s="311"/>
      <c r="O499" s="311"/>
      <c r="P499" s="311"/>
      <c r="Q499" s="311"/>
      <c r="R499" s="311"/>
      <c r="S499" s="311"/>
      <c r="T499" s="330"/>
      <c r="U499" s="331"/>
      <c r="V499" s="311"/>
      <c r="W499" s="311"/>
      <c r="X499" s="330"/>
      <c r="Y499" s="311"/>
      <c r="Z499" s="311"/>
      <c r="AA499" s="330"/>
      <c r="AB499" s="330"/>
      <c r="AC499" s="955"/>
      <c r="AD499" s="311"/>
      <c r="AE499" s="311"/>
      <c r="AF499" s="330"/>
      <c r="AG499" s="330"/>
      <c r="AH499" s="311"/>
      <c r="AI499" s="311"/>
      <c r="AJ499" s="330"/>
      <c r="AK499" s="330"/>
      <c r="AL499" s="311"/>
      <c r="AM499" s="311"/>
      <c r="AN499" s="330"/>
      <c r="AO499" s="330"/>
      <c r="AP499" s="311"/>
      <c r="AQ499" s="311"/>
      <c r="AR499" s="330"/>
      <c r="AS499" s="330"/>
      <c r="AT499" s="311"/>
      <c r="AU499" s="311"/>
      <c r="AV499" s="330"/>
      <c r="AW499" s="311"/>
      <c r="AX499" s="311"/>
      <c r="AY499" s="311"/>
      <c r="AZ499" s="311"/>
      <c r="BA499" s="311"/>
    </row>
    <row r="500" spans="1:53" s="322" customFormat="1" ht="15.75" customHeight="1" x14ac:dyDescent="0.2">
      <c r="A500" s="324"/>
      <c r="B500" s="325"/>
      <c r="C500" s="326"/>
      <c r="D500" s="327"/>
      <c r="E500" s="329"/>
      <c r="F500" s="326"/>
      <c r="G500" s="328"/>
      <c r="H500" s="328"/>
      <c r="I500" s="326"/>
      <c r="J500" s="326"/>
      <c r="K500" s="326"/>
      <c r="L500" s="311"/>
      <c r="M500" s="311"/>
      <c r="N500" s="311"/>
      <c r="O500" s="311"/>
      <c r="P500" s="311"/>
      <c r="Q500" s="311"/>
      <c r="R500" s="311"/>
      <c r="S500" s="311"/>
      <c r="T500" s="330"/>
      <c r="U500" s="331"/>
      <c r="V500" s="311"/>
      <c r="W500" s="311"/>
      <c r="X500" s="330"/>
      <c r="Y500" s="311"/>
      <c r="Z500" s="311"/>
      <c r="AA500" s="330"/>
      <c r="AB500" s="330"/>
      <c r="AC500" s="955"/>
      <c r="AD500" s="311"/>
      <c r="AE500" s="311"/>
      <c r="AF500" s="330"/>
      <c r="AG500" s="330"/>
      <c r="AH500" s="311"/>
      <c r="AI500" s="311"/>
      <c r="AJ500" s="330"/>
      <c r="AK500" s="330"/>
      <c r="AL500" s="311"/>
      <c r="AM500" s="311"/>
      <c r="AN500" s="330"/>
      <c r="AO500" s="330"/>
      <c r="AP500" s="311"/>
      <c r="AQ500" s="311"/>
      <c r="AR500" s="330"/>
      <c r="AS500" s="330"/>
      <c r="AT500" s="311"/>
      <c r="AU500" s="311"/>
      <c r="AV500" s="330"/>
      <c r="AW500" s="311"/>
      <c r="AX500" s="311"/>
      <c r="AY500" s="311"/>
      <c r="AZ500" s="311"/>
      <c r="BA500" s="311"/>
    </row>
    <row r="501" spans="1:53" s="322" customFormat="1" ht="15.75" customHeight="1" x14ac:dyDescent="0.2">
      <c r="A501" s="324"/>
      <c r="B501" s="325"/>
      <c r="C501" s="326"/>
      <c r="D501" s="327"/>
      <c r="E501" s="329"/>
      <c r="F501" s="326"/>
      <c r="G501" s="328"/>
      <c r="H501" s="328"/>
      <c r="I501" s="326"/>
      <c r="J501" s="326"/>
      <c r="K501" s="326"/>
      <c r="L501" s="311"/>
      <c r="M501" s="311"/>
      <c r="N501" s="311"/>
      <c r="O501" s="311"/>
      <c r="P501" s="311"/>
      <c r="Q501" s="311"/>
      <c r="R501" s="311"/>
      <c r="S501" s="311"/>
      <c r="T501" s="330"/>
      <c r="U501" s="331"/>
      <c r="V501" s="311"/>
      <c r="W501" s="311"/>
      <c r="X501" s="330"/>
      <c r="Y501" s="311"/>
      <c r="Z501" s="311"/>
      <c r="AA501" s="330"/>
      <c r="AB501" s="330"/>
      <c r="AC501" s="955"/>
      <c r="AD501" s="311"/>
      <c r="AE501" s="311"/>
      <c r="AF501" s="330"/>
      <c r="AG501" s="330"/>
      <c r="AH501" s="311"/>
      <c r="AI501" s="311"/>
      <c r="AJ501" s="330"/>
      <c r="AK501" s="330"/>
      <c r="AL501" s="311"/>
      <c r="AM501" s="311"/>
      <c r="AN501" s="330"/>
      <c r="AO501" s="330"/>
      <c r="AP501" s="311"/>
      <c r="AQ501" s="311"/>
      <c r="AR501" s="330"/>
      <c r="AS501" s="330"/>
      <c r="AT501" s="311"/>
      <c r="AU501" s="311"/>
      <c r="AV501" s="330"/>
      <c r="AW501" s="311"/>
      <c r="AX501" s="311"/>
      <c r="AY501" s="311"/>
      <c r="AZ501" s="311"/>
      <c r="BA501" s="311"/>
    </row>
    <row r="502" spans="1:53" s="322" customFormat="1" ht="15.75" customHeight="1" x14ac:dyDescent="0.2">
      <c r="A502" s="324"/>
      <c r="B502" s="325"/>
      <c r="C502" s="326"/>
      <c r="D502" s="327"/>
      <c r="E502" s="329"/>
      <c r="F502" s="326"/>
      <c r="G502" s="328"/>
      <c r="H502" s="328"/>
      <c r="I502" s="326"/>
      <c r="J502" s="326"/>
      <c r="K502" s="326"/>
      <c r="L502" s="311"/>
      <c r="M502" s="311"/>
      <c r="N502" s="311"/>
      <c r="O502" s="311"/>
      <c r="P502" s="311"/>
      <c r="Q502" s="311"/>
      <c r="R502" s="311"/>
      <c r="S502" s="311"/>
      <c r="T502" s="330"/>
      <c r="U502" s="331"/>
      <c r="V502" s="311"/>
      <c r="W502" s="311"/>
      <c r="X502" s="330"/>
      <c r="Y502" s="311"/>
      <c r="Z502" s="311"/>
      <c r="AA502" s="330"/>
      <c r="AB502" s="330"/>
      <c r="AC502" s="955"/>
      <c r="AD502" s="311"/>
      <c r="AE502" s="311"/>
      <c r="AF502" s="330"/>
      <c r="AG502" s="330"/>
      <c r="AH502" s="311"/>
      <c r="AI502" s="311"/>
      <c r="AJ502" s="330"/>
      <c r="AK502" s="330"/>
      <c r="AL502" s="311"/>
      <c r="AM502" s="311"/>
      <c r="AN502" s="330"/>
      <c r="AO502" s="330"/>
      <c r="AP502" s="311"/>
      <c r="AQ502" s="311"/>
      <c r="AR502" s="330"/>
      <c r="AS502" s="330"/>
      <c r="AT502" s="311"/>
      <c r="AU502" s="311"/>
      <c r="AV502" s="330"/>
      <c r="AW502" s="311"/>
      <c r="AX502" s="311"/>
      <c r="AY502" s="311"/>
      <c r="AZ502" s="311"/>
      <c r="BA502" s="311"/>
    </row>
    <row r="503" spans="1:53" s="322" customFormat="1" ht="15.75" customHeight="1" x14ac:dyDescent="0.2">
      <c r="A503" s="324"/>
      <c r="B503" s="325"/>
      <c r="C503" s="326"/>
      <c r="D503" s="327"/>
      <c r="E503" s="329"/>
      <c r="F503" s="326"/>
      <c r="G503" s="328"/>
      <c r="H503" s="328"/>
      <c r="I503" s="326"/>
      <c r="J503" s="326"/>
      <c r="K503" s="326"/>
      <c r="L503" s="311"/>
      <c r="M503" s="311"/>
      <c r="N503" s="311"/>
      <c r="O503" s="311"/>
      <c r="P503" s="311"/>
      <c r="Q503" s="311"/>
      <c r="R503" s="311"/>
      <c r="S503" s="311"/>
      <c r="T503" s="330"/>
      <c r="U503" s="331"/>
      <c r="V503" s="311"/>
      <c r="W503" s="311"/>
      <c r="X503" s="330"/>
      <c r="Y503" s="311"/>
      <c r="Z503" s="311"/>
      <c r="AA503" s="330"/>
      <c r="AB503" s="330"/>
      <c r="AC503" s="955"/>
      <c r="AD503" s="311"/>
      <c r="AE503" s="311"/>
      <c r="AF503" s="330"/>
      <c r="AG503" s="330"/>
      <c r="AH503" s="311"/>
      <c r="AI503" s="311"/>
      <c r="AJ503" s="330"/>
      <c r="AK503" s="330"/>
      <c r="AL503" s="311"/>
      <c r="AM503" s="311"/>
      <c r="AN503" s="330"/>
      <c r="AO503" s="330"/>
      <c r="AP503" s="311"/>
      <c r="AQ503" s="311"/>
      <c r="AR503" s="330"/>
      <c r="AS503" s="330"/>
      <c r="AT503" s="311"/>
      <c r="AU503" s="311"/>
      <c r="AV503" s="330"/>
      <c r="AW503" s="311"/>
      <c r="AX503" s="311"/>
      <c r="AY503" s="311"/>
      <c r="AZ503" s="311"/>
      <c r="BA503" s="311"/>
    </row>
    <row r="504" spans="1:53" s="322" customFormat="1" ht="15.75" customHeight="1" x14ac:dyDescent="0.2">
      <c r="A504" s="324"/>
      <c r="B504" s="325"/>
      <c r="C504" s="326"/>
      <c r="D504" s="327"/>
      <c r="E504" s="329"/>
      <c r="F504" s="326"/>
      <c r="G504" s="328"/>
      <c r="H504" s="328"/>
      <c r="I504" s="326"/>
      <c r="J504" s="326"/>
      <c r="K504" s="326"/>
      <c r="L504" s="311"/>
      <c r="M504" s="311"/>
      <c r="N504" s="311"/>
      <c r="O504" s="311"/>
      <c r="P504" s="311"/>
      <c r="Q504" s="311"/>
      <c r="R504" s="311"/>
      <c r="S504" s="311"/>
      <c r="T504" s="330"/>
      <c r="U504" s="331"/>
      <c r="V504" s="311"/>
      <c r="W504" s="311"/>
      <c r="X504" s="330"/>
      <c r="Y504" s="311"/>
      <c r="Z504" s="311"/>
      <c r="AA504" s="330"/>
      <c r="AB504" s="330"/>
      <c r="AC504" s="955"/>
      <c r="AD504" s="311"/>
      <c r="AE504" s="311"/>
      <c r="AF504" s="330"/>
      <c r="AG504" s="330"/>
      <c r="AH504" s="311"/>
      <c r="AI504" s="311"/>
      <c r="AJ504" s="330"/>
      <c r="AK504" s="330"/>
      <c r="AL504" s="311"/>
      <c r="AM504" s="311"/>
      <c r="AN504" s="330"/>
      <c r="AO504" s="330"/>
      <c r="AP504" s="311"/>
      <c r="AQ504" s="311"/>
      <c r="AR504" s="330"/>
      <c r="AS504" s="330"/>
      <c r="AT504" s="311"/>
      <c r="AU504" s="311"/>
      <c r="AV504" s="330"/>
      <c r="AW504" s="311"/>
      <c r="AX504" s="311"/>
      <c r="AY504" s="311"/>
      <c r="AZ504" s="311"/>
      <c r="BA504" s="311"/>
    </row>
    <row r="505" spans="1:53" s="322" customFormat="1" ht="15.75" customHeight="1" x14ac:dyDescent="0.2">
      <c r="A505" s="324"/>
      <c r="B505" s="325"/>
      <c r="C505" s="326"/>
      <c r="D505" s="327"/>
      <c r="E505" s="329"/>
      <c r="F505" s="326"/>
      <c r="G505" s="328"/>
      <c r="H505" s="328"/>
      <c r="I505" s="326"/>
      <c r="J505" s="326"/>
      <c r="K505" s="326"/>
      <c r="L505" s="311"/>
      <c r="M505" s="311"/>
      <c r="N505" s="311"/>
      <c r="O505" s="311"/>
      <c r="P505" s="311"/>
      <c r="Q505" s="311"/>
      <c r="R505" s="311"/>
      <c r="S505" s="311"/>
      <c r="T505" s="330"/>
      <c r="U505" s="331"/>
      <c r="V505" s="311"/>
      <c r="W505" s="311"/>
      <c r="X505" s="330"/>
      <c r="Y505" s="311"/>
      <c r="Z505" s="311"/>
      <c r="AA505" s="330"/>
      <c r="AB505" s="330"/>
      <c r="AC505" s="955"/>
      <c r="AD505" s="311"/>
      <c r="AE505" s="311"/>
      <c r="AF505" s="330"/>
      <c r="AG505" s="330"/>
      <c r="AH505" s="311"/>
      <c r="AI505" s="311"/>
      <c r="AJ505" s="330"/>
      <c r="AK505" s="330"/>
      <c r="AL505" s="311"/>
      <c r="AM505" s="311"/>
      <c r="AN505" s="330"/>
      <c r="AO505" s="330"/>
      <c r="AP505" s="311"/>
      <c r="AQ505" s="311"/>
      <c r="AR505" s="330"/>
      <c r="AS505" s="330"/>
      <c r="AT505" s="311"/>
      <c r="AU505" s="311"/>
      <c r="AV505" s="330"/>
      <c r="AW505" s="311"/>
      <c r="AX505" s="311"/>
      <c r="AY505" s="311"/>
      <c r="AZ505" s="311"/>
      <c r="BA505" s="311"/>
    </row>
    <row r="506" spans="1:53" s="322" customFormat="1" ht="15.75" customHeight="1" x14ac:dyDescent="0.2">
      <c r="A506" s="324"/>
      <c r="B506" s="325"/>
      <c r="C506" s="326"/>
      <c r="D506" s="327"/>
      <c r="E506" s="329"/>
      <c r="F506" s="326"/>
      <c r="G506" s="328"/>
      <c r="H506" s="328"/>
      <c r="I506" s="326"/>
      <c r="J506" s="326"/>
      <c r="K506" s="326"/>
      <c r="L506" s="311"/>
      <c r="M506" s="311"/>
      <c r="N506" s="311"/>
      <c r="O506" s="311"/>
      <c r="P506" s="311"/>
      <c r="Q506" s="311"/>
      <c r="R506" s="311"/>
      <c r="S506" s="311"/>
      <c r="T506" s="330"/>
      <c r="U506" s="331"/>
      <c r="V506" s="311"/>
      <c r="W506" s="311"/>
      <c r="X506" s="330"/>
      <c r="Y506" s="311"/>
      <c r="Z506" s="311"/>
      <c r="AA506" s="330"/>
      <c r="AB506" s="330"/>
      <c r="AC506" s="955"/>
      <c r="AD506" s="311"/>
      <c r="AE506" s="311"/>
      <c r="AF506" s="330"/>
      <c r="AG506" s="330"/>
      <c r="AH506" s="311"/>
      <c r="AI506" s="311"/>
      <c r="AJ506" s="330"/>
      <c r="AK506" s="330"/>
      <c r="AL506" s="311"/>
      <c r="AM506" s="311"/>
      <c r="AN506" s="330"/>
      <c r="AO506" s="330"/>
      <c r="AP506" s="311"/>
      <c r="AQ506" s="311"/>
      <c r="AR506" s="330"/>
      <c r="AS506" s="330"/>
      <c r="AT506" s="311"/>
      <c r="AU506" s="311"/>
      <c r="AV506" s="330"/>
      <c r="AW506" s="311"/>
      <c r="AX506" s="311"/>
      <c r="AY506" s="311"/>
      <c r="AZ506" s="311"/>
      <c r="BA506" s="311"/>
    </row>
    <row r="507" spans="1:53" s="322" customFormat="1" ht="15.75" customHeight="1" x14ac:dyDescent="0.2">
      <c r="A507" s="324"/>
      <c r="B507" s="325"/>
      <c r="C507" s="326"/>
      <c r="D507" s="327"/>
      <c r="E507" s="329"/>
      <c r="F507" s="326"/>
      <c r="G507" s="328"/>
      <c r="H507" s="328"/>
      <c r="I507" s="326"/>
      <c r="J507" s="326"/>
      <c r="K507" s="326"/>
      <c r="L507" s="311"/>
      <c r="M507" s="311"/>
      <c r="N507" s="311"/>
      <c r="O507" s="311"/>
      <c r="P507" s="311"/>
      <c r="Q507" s="311"/>
      <c r="R507" s="311"/>
      <c r="S507" s="311"/>
      <c r="T507" s="330"/>
      <c r="U507" s="331"/>
      <c r="V507" s="311"/>
      <c r="W507" s="311"/>
      <c r="X507" s="330"/>
      <c r="Y507" s="311"/>
      <c r="Z507" s="311"/>
      <c r="AA507" s="330"/>
      <c r="AB507" s="330"/>
      <c r="AC507" s="955"/>
      <c r="AD507" s="311"/>
      <c r="AE507" s="311"/>
      <c r="AF507" s="330"/>
      <c r="AG507" s="330"/>
      <c r="AH507" s="311"/>
      <c r="AI507" s="311"/>
      <c r="AJ507" s="330"/>
      <c r="AK507" s="330"/>
      <c r="AL507" s="311"/>
      <c r="AM507" s="311"/>
      <c r="AN507" s="330"/>
      <c r="AO507" s="330"/>
      <c r="AP507" s="311"/>
      <c r="AQ507" s="311"/>
      <c r="AR507" s="330"/>
      <c r="AS507" s="330"/>
      <c r="AT507" s="311"/>
      <c r="AU507" s="311"/>
      <c r="AV507" s="330"/>
      <c r="AW507" s="311"/>
      <c r="AX507" s="311"/>
      <c r="AY507" s="311"/>
      <c r="AZ507" s="311"/>
      <c r="BA507" s="311"/>
    </row>
    <row r="508" spans="1:53" s="322" customFormat="1" ht="15.75" customHeight="1" x14ac:dyDescent="0.2">
      <c r="A508" s="324"/>
      <c r="B508" s="325"/>
      <c r="C508" s="326"/>
      <c r="D508" s="327"/>
      <c r="E508" s="329"/>
      <c r="F508" s="326"/>
      <c r="G508" s="328"/>
      <c r="H508" s="328"/>
      <c r="I508" s="326"/>
      <c r="J508" s="326"/>
      <c r="K508" s="326"/>
      <c r="L508" s="311"/>
      <c r="M508" s="311"/>
      <c r="N508" s="311"/>
      <c r="O508" s="311"/>
      <c r="P508" s="311"/>
      <c r="Q508" s="311"/>
      <c r="R508" s="311"/>
      <c r="S508" s="311"/>
      <c r="T508" s="330"/>
      <c r="U508" s="331"/>
      <c r="V508" s="311"/>
      <c r="W508" s="311"/>
      <c r="X508" s="330"/>
      <c r="Y508" s="311"/>
      <c r="Z508" s="311"/>
      <c r="AA508" s="330"/>
      <c r="AB508" s="330"/>
      <c r="AC508" s="955"/>
      <c r="AD508" s="311"/>
      <c r="AE508" s="311"/>
      <c r="AF508" s="330"/>
      <c r="AG508" s="330"/>
      <c r="AH508" s="311"/>
      <c r="AI508" s="311"/>
      <c r="AJ508" s="330"/>
      <c r="AK508" s="330"/>
      <c r="AL508" s="311"/>
      <c r="AM508" s="311"/>
      <c r="AN508" s="330"/>
      <c r="AO508" s="330"/>
      <c r="AP508" s="311"/>
      <c r="AQ508" s="311"/>
      <c r="AR508" s="330"/>
      <c r="AS508" s="330"/>
      <c r="AT508" s="311"/>
      <c r="AU508" s="311"/>
      <c r="AV508" s="330"/>
      <c r="AW508" s="311"/>
      <c r="AX508" s="311"/>
      <c r="AY508" s="311"/>
      <c r="AZ508" s="311"/>
      <c r="BA508" s="311"/>
    </row>
    <row r="509" spans="1:53" s="322" customFormat="1" ht="15.75" customHeight="1" x14ac:dyDescent="0.2">
      <c r="A509" s="324"/>
      <c r="B509" s="325"/>
      <c r="C509" s="326"/>
      <c r="D509" s="327"/>
      <c r="E509" s="329"/>
      <c r="F509" s="326"/>
      <c r="G509" s="328"/>
      <c r="H509" s="328"/>
      <c r="I509" s="326"/>
      <c r="J509" s="326"/>
      <c r="K509" s="326"/>
      <c r="L509" s="311"/>
      <c r="M509" s="311"/>
      <c r="N509" s="311"/>
      <c r="O509" s="311"/>
      <c r="P509" s="311"/>
      <c r="Q509" s="311"/>
      <c r="R509" s="311"/>
      <c r="S509" s="311"/>
      <c r="T509" s="330"/>
      <c r="U509" s="331"/>
      <c r="V509" s="311"/>
      <c r="W509" s="311"/>
      <c r="X509" s="330"/>
      <c r="Y509" s="311"/>
      <c r="Z509" s="311"/>
      <c r="AA509" s="330"/>
      <c r="AB509" s="330"/>
      <c r="AC509" s="955"/>
      <c r="AD509" s="311"/>
      <c r="AE509" s="311"/>
      <c r="AF509" s="330"/>
      <c r="AG509" s="330"/>
      <c r="AH509" s="311"/>
      <c r="AI509" s="311"/>
      <c r="AJ509" s="330"/>
      <c r="AK509" s="330"/>
      <c r="AL509" s="311"/>
      <c r="AM509" s="311"/>
      <c r="AN509" s="330"/>
      <c r="AO509" s="330"/>
      <c r="AP509" s="311"/>
      <c r="AQ509" s="311"/>
      <c r="AR509" s="330"/>
      <c r="AS509" s="330"/>
      <c r="AT509" s="311"/>
      <c r="AU509" s="311"/>
      <c r="AV509" s="330"/>
      <c r="AW509" s="311"/>
      <c r="AX509" s="311"/>
      <c r="AY509" s="311"/>
      <c r="AZ509" s="311"/>
      <c r="BA509" s="311"/>
    </row>
    <row r="510" spans="1:53" s="322" customFormat="1" ht="15.75" customHeight="1" x14ac:dyDescent="0.2">
      <c r="A510" s="324"/>
      <c r="B510" s="325"/>
      <c r="C510" s="326"/>
      <c r="D510" s="327"/>
      <c r="E510" s="329"/>
      <c r="F510" s="326"/>
      <c r="G510" s="328"/>
      <c r="H510" s="328"/>
      <c r="I510" s="326"/>
      <c r="J510" s="326"/>
      <c r="K510" s="326"/>
      <c r="L510" s="311"/>
      <c r="M510" s="311"/>
      <c r="N510" s="311"/>
      <c r="O510" s="311"/>
      <c r="P510" s="311"/>
      <c r="Q510" s="311"/>
      <c r="R510" s="311"/>
      <c r="S510" s="311"/>
      <c r="T510" s="330"/>
      <c r="U510" s="331"/>
      <c r="V510" s="311"/>
      <c r="W510" s="311"/>
      <c r="X510" s="330"/>
      <c r="Y510" s="311"/>
      <c r="Z510" s="311"/>
      <c r="AA510" s="330"/>
      <c r="AB510" s="330"/>
      <c r="AC510" s="955"/>
      <c r="AD510" s="311"/>
      <c r="AE510" s="311"/>
      <c r="AF510" s="330"/>
      <c r="AG510" s="330"/>
      <c r="AH510" s="311"/>
      <c r="AI510" s="311"/>
      <c r="AJ510" s="330"/>
      <c r="AK510" s="330"/>
      <c r="AL510" s="311"/>
      <c r="AM510" s="311"/>
      <c r="AN510" s="330"/>
      <c r="AO510" s="330"/>
      <c r="AP510" s="311"/>
      <c r="AQ510" s="311"/>
      <c r="AR510" s="330"/>
      <c r="AS510" s="330"/>
      <c r="AT510" s="311"/>
      <c r="AU510" s="311"/>
      <c r="AV510" s="330"/>
      <c r="AW510" s="311"/>
      <c r="AX510" s="311"/>
      <c r="AY510" s="311"/>
      <c r="AZ510" s="311"/>
      <c r="BA510" s="311"/>
    </row>
    <row r="511" spans="1:53" s="322" customFormat="1" ht="15.75" customHeight="1" x14ac:dyDescent="0.2">
      <c r="A511" s="324"/>
      <c r="B511" s="325"/>
      <c r="C511" s="326"/>
      <c r="D511" s="327"/>
      <c r="E511" s="329"/>
      <c r="F511" s="326"/>
      <c r="G511" s="328"/>
      <c r="H511" s="328"/>
      <c r="I511" s="326"/>
      <c r="J511" s="326"/>
      <c r="K511" s="326"/>
      <c r="L511" s="311"/>
      <c r="M511" s="311"/>
      <c r="N511" s="311"/>
      <c r="O511" s="311"/>
      <c r="P511" s="311"/>
      <c r="Q511" s="311"/>
      <c r="R511" s="311"/>
      <c r="S511" s="311"/>
      <c r="T511" s="330"/>
      <c r="U511" s="331"/>
      <c r="V511" s="311"/>
      <c r="W511" s="311"/>
      <c r="X511" s="330"/>
      <c r="Y511" s="311"/>
      <c r="Z511" s="311"/>
      <c r="AA511" s="330"/>
      <c r="AB511" s="330"/>
      <c r="AC511" s="955"/>
      <c r="AD511" s="311"/>
      <c r="AE511" s="311"/>
      <c r="AF511" s="330"/>
      <c r="AG511" s="330"/>
      <c r="AH511" s="311"/>
      <c r="AI511" s="311"/>
      <c r="AJ511" s="330"/>
      <c r="AK511" s="330"/>
      <c r="AL511" s="311"/>
      <c r="AM511" s="311"/>
      <c r="AN511" s="330"/>
      <c r="AO511" s="330"/>
      <c r="AP511" s="311"/>
      <c r="AQ511" s="311"/>
      <c r="AR511" s="330"/>
      <c r="AS511" s="330"/>
      <c r="AT511" s="311"/>
      <c r="AU511" s="311"/>
      <c r="AV511" s="330"/>
      <c r="AW511" s="311"/>
      <c r="AX511" s="311"/>
      <c r="AY511" s="311"/>
      <c r="AZ511" s="311"/>
      <c r="BA511" s="311"/>
    </row>
    <row r="512" spans="1:53" s="322" customFormat="1" ht="15.75" customHeight="1" x14ac:dyDescent="0.2">
      <c r="A512" s="324"/>
      <c r="B512" s="325"/>
      <c r="C512" s="326"/>
      <c r="D512" s="327"/>
      <c r="E512" s="329"/>
      <c r="F512" s="326"/>
      <c r="G512" s="328"/>
      <c r="H512" s="328"/>
      <c r="I512" s="326"/>
      <c r="J512" s="326"/>
      <c r="K512" s="326"/>
      <c r="L512" s="311"/>
      <c r="M512" s="311"/>
      <c r="N512" s="311"/>
      <c r="O512" s="311"/>
      <c r="P512" s="311"/>
      <c r="Q512" s="311"/>
      <c r="R512" s="311"/>
      <c r="S512" s="311"/>
      <c r="T512" s="330"/>
      <c r="U512" s="331"/>
      <c r="V512" s="311"/>
      <c r="W512" s="311"/>
      <c r="X512" s="330"/>
      <c r="Y512" s="311"/>
      <c r="Z512" s="311"/>
      <c r="AA512" s="330"/>
      <c r="AB512" s="330"/>
      <c r="AC512" s="955"/>
      <c r="AD512" s="311"/>
      <c r="AE512" s="311"/>
      <c r="AF512" s="330"/>
      <c r="AG512" s="330"/>
      <c r="AH512" s="311"/>
      <c r="AI512" s="311"/>
      <c r="AJ512" s="330"/>
      <c r="AK512" s="330"/>
      <c r="AL512" s="311"/>
      <c r="AM512" s="311"/>
      <c r="AN512" s="330"/>
      <c r="AO512" s="330"/>
      <c r="AP512" s="311"/>
      <c r="AQ512" s="311"/>
      <c r="AR512" s="330"/>
      <c r="AS512" s="330"/>
      <c r="AT512" s="311"/>
      <c r="AU512" s="311"/>
      <c r="AV512" s="330"/>
      <c r="AW512" s="311"/>
      <c r="AX512" s="311"/>
      <c r="AY512" s="311"/>
      <c r="AZ512" s="311"/>
      <c r="BA512" s="311"/>
    </row>
    <row r="513" spans="1:53" s="322" customFormat="1" ht="15.75" customHeight="1" x14ac:dyDescent="0.2">
      <c r="A513" s="324"/>
      <c r="B513" s="325"/>
      <c r="C513" s="326"/>
      <c r="D513" s="327"/>
      <c r="E513" s="329"/>
      <c r="F513" s="326"/>
      <c r="G513" s="328"/>
      <c r="H513" s="328"/>
      <c r="I513" s="326"/>
      <c r="J513" s="326"/>
      <c r="K513" s="326"/>
      <c r="L513" s="311"/>
      <c r="M513" s="311"/>
      <c r="N513" s="311"/>
      <c r="O513" s="311"/>
      <c r="P513" s="311"/>
      <c r="Q513" s="311"/>
      <c r="R513" s="311"/>
      <c r="S513" s="311"/>
      <c r="T513" s="330"/>
      <c r="U513" s="331"/>
      <c r="V513" s="311"/>
      <c r="W513" s="311"/>
      <c r="X513" s="330"/>
      <c r="Y513" s="311"/>
      <c r="Z513" s="311"/>
      <c r="AA513" s="330"/>
      <c r="AB513" s="330"/>
      <c r="AC513" s="955"/>
      <c r="AD513" s="311"/>
      <c r="AE513" s="311"/>
      <c r="AF513" s="330"/>
      <c r="AG513" s="330"/>
      <c r="AH513" s="311"/>
      <c r="AI513" s="311"/>
      <c r="AJ513" s="330"/>
      <c r="AK513" s="330"/>
      <c r="AL513" s="311"/>
      <c r="AM513" s="311"/>
      <c r="AN513" s="330"/>
      <c r="AO513" s="330"/>
      <c r="AP513" s="311"/>
      <c r="AQ513" s="311"/>
      <c r="AR513" s="330"/>
      <c r="AS513" s="330"/>
      <c r="AT513" s="311"/>
      <c r="AU513" s="311"/>
      <c r="AV513" s="330"/>
      <c r="AW513" s="311"/>
      <c r="AX513" s="311"/>
      <c r="AY513" s="311"/>
      <c r="AZ513" s="311"/>
      <c r="BA513" s="311"/>
    </row>
    <row r="514" spans="1:53" s="322" customFormat="1" ht="15.75" customHeight="1" x14ac:dyDescent="0.2">
      <c r="A514" s="324"/>
      <c r="B514" s="325"/>
      <c r="C514" s="326"/>
      <c r="D514" s="327"/>
      <c r="E514" s="329"/>
      <c r="F514" s="326"/>
      <c r="G514" s="328"/>
      <c r="H514" s="328"/>
      <c r="I514" s="326"/>
      <c r="J514" s="326"/>
      <c r="K514" s="326"/>
      <c r="L514" s="311"/>
      <c r="M514" s="311"/>
      <c r="N514" s="311"/>
      <c r="O514" s="311"/>
      <c r="P514" s="311"/>
      <c r="Q514" s="311"/>
      <c r="R514" s="311"/>
      <c r="S514" s="311"/>
      <c r="T514" s="330"/>
      <c r="U514" s="331"/>
      <c r="V514" s="311"/>
      <c r="W514" s="311"/>
      <c r="X514" s="330"/>
      <c r="Y514" s="311"/>
      <c r="Z514" s="311"/>
      <c r="AA514" s="330"/>
      <c r="AB514" s="330"/>
      <c r="AC514" s="955"/>
      <c r="AD514" s="311"/>
      <c r="AE514" s="311"/>
      <c r="AF514" s="330"/>
      <c r="AG514" s="330"/>
      <c r="AH514" s="311"/>
      <c r="AI514" s="311"/>
      <c r="AJ514" s="330"/>
      <c r="AK514" s="330"/>
      <c r="AL514" s="311"/>
      <c r="AM514" s="311"/>
      <c r="AN514" s="330"/>
      <c r="AO514" s="330"/>
      <c r="AP514" s="311"/>
      <c r="AQ514" s="311"/>
      <c r="AR514" s="330"/>
      <c r="AS514" s="330"/>
      <c r="AT514" s="311"/>
      <c r="AU514" s="311"/>
      <c r="AV514" s="330"/>
      <c r="AW514" s="311"/>
      <c r="AX514" s="311"/>
      <c r="AY514" s="311"/>
      <c r="AZ514" s="311"/>
      <c r="BA514" s="311"/>
    </row>
    <row r="515" spans="1:53" s="322" customFormat="1" ht="15.75" customHeight="1" x14ac:dyDescent="0.2">
      <c r="A515" s="324"/>
      <c r="B515" s="325"/>
      <c r="C515" s="326"/>
      <c r="D515" s="327"/>
      <c r="E515" s="329"/>
      <c r="F515" s="326"/>
      <c r="G515" s="328"/>
      <c r="H515" s="328"/>
      <c r="I515" s="326"/>
      <c r="J515" s="326"/>
      <c r="K515" s="326"/>
      <c r="L515" s="311"/>
      <c r="M515" s="311"/>
      <c r="N515" s="311"/>
      <c r="O515" s="311"/>
      <c r="P515" s="311"/>
      <c r="Q515" s="311"/>
      <c r="R515" s="311"/>
      <c r="S515" s="311"/>
      <c r="T515" s="330"/>
      <c r="U515" s="331"/>
      <c r="V515" s="311"/>
      <c r="W515" s="311"/>
      <c r="X515" s="330"/>
      <c r="Y515" s="311"/>
      <c r="Z515" s="311"/>
      <c r="AA515" s="330"/>
      <c r="AB515" s="330"/>
      <c r="AC515" s="955"/>
      <c r="AD515" s="311"/>
      <c r="AE515" s="311"/>
      <c r="AF515" s="330"/>
      <c r="AG515" s="330"/>
      <c r="AH515" s="311"/>
      <c r="AI515" s="311"/>
      <c r="AJ515" s="330"/>
      <c r="AK515" s="330"/>
      <c r="AL515" s="311"/>
      <c r="AM515" s="311"/>
      <c r="AN515" s="330"/>
      <c r="AO515" s="330"/>
      <c r="AP515" s="311"/>
      <c r="AQ515" s="311"/>
      <c r="AR515" s="330"/>
      <c r="AS515" s="330"/>
      <c r="AT515" s="311"/>
      <c r="AU515" s="311"/>
      <c r="AV515" s="330"/>
      <c r="AW515" s="311"/>
      <c r="AX515" s="311"/>
      <c r="AY515" s="311"/>
      <c r="AZ515" s="311"/>
      <c r="BA515" s="311"/>
    </row>
    <row r="516" spans="1:53" s="322" customFormat="1" ht="15.75" customHeight="1" x14ac:dyDescent="0.2">
      <c r="A516" s="324"/>
      <c r="B516" s="325"/>
      <c r="C516" s="326"/>
      <c r="D516" s="327"/>
      <c r="E516" s="329"/>
      <c r="F516" s="326"/>
      <c r="G516" s="328"/>
      <c r="H516" s="328"/>
      <c r="I516" s="326"/>
      <c r="J516" s="326"/>
      <c r="K516" s="326"/>
      <c r="L516" s="311"/>
      <c r="M516" s="311"/>
      <c r="N516" s="311"/>
      <c r="O516" s="311"/>
      <c r="P516" s="311"/>
      <c r="Q516" s="311"/>
      <c r="R516" s="311"/>
      <c r="S516" s="311"/>
      <c r="T516" s="330"/>
      <c r="U516" s="331"/>
      <c r="V516" s="311"/>
      <c r="W516" s="311"/>
      <c r="X516" s="330"/>
      <c r="Y516" s="311"/>
      <c r="Z516" s="311"/>
      <c r="AA516" s="330"/>
      <c r="AB516" s="330"/>
      <c r="AC516" s="955"/>
      <c r="AD516" s="311"/>
      <c r="AE516" s="311"/>
      <c r="AF516" s="330"/>
      <c r="AG516" s="330"/>
      <c r="AH516" s="311"/>
      <c r="AI516" s="311"/>
      <c r="AJ516" s="330"/>
      <c r="AK516" s="330"/>
      <c r="AL516" s="311"/>
      <c r="AM516" s="311"/>
      <c r="AN516" s="330"/>
      <c r="AO516" s="330"/>
      <c r="AP516" s="311"/>
      <c r="AQ516" s="311"/>
      <c r="AR516" s="330"/>
      <c r="AS516" s="330"/>
      <c r="AT516" s="311"/>
      <c r="AU516" s="311"/>
      <c r="AV516" s="330"/>
      <c r="AW516" s="311"/>
      <c r="AX516" s="311"/>
      <c r="AY516" s="311"/>
      <c r="AZ516" s="311"/>
      <c r="BA516" s="311"/>
    </row>
    <row r="517" spans="1:53" s="322" customFormat="1" ht="15.75" customHeight="1" x14ac:dyDescent="0.2">
      <c r="A517" s="324"/>
      <c r="B517" s="325"/>
      <c r="C517" s="326"/>
      <c r="D517" s="327"/>
      <c r="E517" s="329"/>
      <c r="F517" s="326"/>
      <c r="G517" s="328"/>
      <c r="H517" s="328"/>
      <c r="I517" s="326"/>
      <c r="J517" s="326"/>
      <c r="K517" s="326"/>
      <c r="L517" s="311"/>
      <c r="M517" s="311"/>
      <c r="N517" s="311"/>
      <c r="O517" s="311"/>
      <c r="P517" s="311"/>
      <c r="Q517" s="311"/>
      <c r="R517" s="311"/>
      <c r="S517" s="311"/>
      <c r="T517" s="330"/>
      <c r="U517" s="331"/>
      <c r="V517" s="311"/>
      <c r="W517" s="311"/>
      <c r="X517" s="330"/>
      <c r="Y517" s="311"/>
      <c r="Z517" s="311"/>
      <c r="AA517" s="330"/>
      <c r="AB517" s="330"/>
      <c r="AC517" s="955"/>
      <c r="AD517" s="311"/>
      <c r="AE517" s="311"/>
      <c r="AF517" s="330"/>
      <c r="AG517" s="330"/>
      <c r="AH517" s="311"/>
      <c r="AI517" s="311"/>
      <c r="AJ517" s="330"/>
      <c r="AK517" s="330"/>
      <c r="AL517" s="311"/>
      <c r="AM517" s="311"/>
      <c r="AN517" s="330"/>
      <c r="AO517" s="330"/>
      <c r="AP517" s="311"/>
      <c r="AQ517" s="311"/>
      <c r="AR517" s="330"/>
      <c r="AS517" s="330"/>
      <c r="AT517" s="311"/>
      <c r="AU517" s="311"/>
      <c r="AV517" s="330"/>
      <c r="AW517" s="311"/>
      <c r="AX517" s="311"/>
      <c r="AY517" s="311"/>
      <c r="AZ517" s="311"/>
      <c r="BA517" s="311"/>
    </row>
    <row r="518" spans="1:53" s="322" customFormat="1" ht="15.75" customHeight="1" x14ac:dyDescent="0.2">
      <c r="A518" s="324"/>
      <c r="B518" s="325"/>
      <c r="C518" s="326"/>
      <c r="D518" s="327"/>
      <c r="E518" s="329"/>
      <c r="F518" s="326"/>
      <c r="G518" s="328"/>
      <c r="H518" s="328"/>
      <c r="I518" s="326"/>
      <c r="J518" s="326"/>
      <c r="K518" s="326"/>
      <c r="L518" s="311"/>
      <c r="M518" s="311"/>
      <c r="N518" s="311"/>
      <c r="O518" s="311"/>
      <c r="P518" s="311"/>
      <c r="Q518" s="311"/>
      <c r="R518" s="311"/>
      <c r="S518" s="311"/>
      <c r="T518" s="330"/>
      <c r="U518" s="331"/>
      <c r="V518" s="311"/>
      <c r="W518" s="311"/>
      <c r="X518" s="330"/>
      <c r="Y518" s="311"/>
      <c r="Z518" s="311"/>
      <c r="AA518" s="330"/>
      <c r="AB518" s="330"/>
      <c r="AC518" s="955"/>
      <c r="AD518" s="311"/>
      <c r="AE518" s="311"/>
      <c r="AF518" s="330"/>
      <c r="AG518" s="330"/>
      <c r="AH518" s="311"/>
      <c r="AI518" s="311"/>
      <c r="AJ518" s="330"/>
      <c r="AK518" s="330"/>
      <c r="AL518" s="311"/>
      <c r="AM518" s="311"/>
      <c r="AN518" s="330"/>
      <c r="AO518" s="330"/>
      <c r="AP518" s="311"/>
      <c r="AQ518" s="311"/>
      <c r="AR518" s="330"/>
      <c r="AS518" s="330"/>
      <c r="AT518" s="311"/>
      <c r="AU518" s="311"/>
      <c r="AV518" s="330"/>
      <c r="AW518" s="311"/>
      <c r="AX518" s="311"/>
      <c r="AY518" s="311"/>
      <c r="AZ518" s="311"/>
      <c r="BA518" s="311"/>
    </row>
    <row r="519" spans="1:53" s="322" customFormat="1" ht="15.75" customHeight="1" x14ac:dyDescent="0.2">
      <c r="A519" s="324"/>
      <c r="B519" s="325"/>
      <c r="C519" s="326"/>
      <c r="D519" s="327"/>
      <c r="E519" s="329"/>
      <c r="F519" s="326"/>
      <c r="G519" s="328"/>
      <c r="H519" s="328"/>
      <c r="I519" s="326"/>
      <c r="J519" s="326"/>
      <c r="K519" s="326"/>
      <c r="L519" s="311"/>
      <c r="M519" s="311"/>
      <c r="N519" s="311"/>
      <c r="O519" s="311"/>
      <c r="P519" s="311"/>
      <c r="Q519" s="311"/>
      <c r="R519" s="311"/>
      <c r="S519" s="311"/>
      <c r="T519" s="330"/>
      <c r="U519" s="331"/>
      <c r="V519" s="311"/>
      <c r="W519" s="311"/>
      <c r="X519" s="330"/>
      <c r="Y519" s="311"/>
      <c r="Z519" s="311"/>
      <c r="AA519" s="330"/>
      <c r="AB519" s="330"/>
      <c r="AC519" s="955"/>
      <c r="AD519" s="311"/>
      <c r="AE519" s="311"/>
      <c r="AF519" s="330"/>
      <c r="AG519" s="330"/>
      <c r="AH519" s="311"/>
      <c r="AI519" s="311"/>
      <c r="AJ519" s="330"/>
      <c r="AK519" s="330"/>
      <c r="AL519" s="311"/>
      <c r="AM519" s="311"/>
      <c r="AN519" s="330"/>
      <c r="AO519" s="330"/>
      <c r="AP519" s="311"/>
      <c r="AQ519" s="311"/>
      <c r="AR519" s="330"/>
      <c r="AS519" s="330"/>
      <c r="AT519" s="311"/>
      <c r="AU519" s="311"/>
      <c r="AV519" s="330"/>
      <c r="AW519" s="311"/>
      <c r="AX519" s="311"/>
      <c r="AY519" s="311"/>
      <c r="AZ519" s="311"/>
      <c r="BA519" s="311"/>
    </row>
    <row r="520" spans="1:53" s="322" customFormat="1" ht="15.75" customHeight="1" x14ac:dyDescent="0.2">
      <c r="A520" s="324"/>
      <c r="B520" s="325"/>
      <c r="C520" s="326"/>
      <c r="D520" s="327"/>
      <c r="E520" s="329"/>
      <c r="F520" s="326"/>
      <c r="G520" s="328"/>
      <c r="H520" s="328"/>
      <c r="I520" s="326"/>
      <c r="J520" s="326"/>
      <c r="K520" s="326"/>
      <c r="L520" s="311"/>
      <c r="M520" s="311"/>
      <c r="N520" s="311"/>
      <c r="O520" s="311"/>
      <c r="P520" s="311"/>
      <c r="Q520" s="311"/>
      <c r="R520" s="311"/>
      <c r="S520" s="311"/>
      <c r="T520" s="330"/>
      <c r="U520" s="331"/>
      <c r="V520" s="311"/>
      <c r="W520" s="311"/>
      <c r="X520" s="330"/>
      <c r="Y520" s="311"/>
      <c r="Z520" s="311"/>
      <c r="AA520" s="330"/>
      <c r="AB520" s="330"/>
      <c r="AC520" s="955"/>
      <c r="AD520" s="311"/>
      <c r="AE520" s="311"/>
      <c r="AF520" s="330"/>
      <c r="AG520" s="330"/>
      <c r="AH520" s="311"/>
      <c r="AI520" s="311"/>
      <c r="AJ520" s="330"/>
      <c r="AK520" s="330"/>
      <c r="AL520" s="311"/>
      <c r="AM520" s="311"/>
      <c r="AN520" s="330"/>
      <c r="AO520" s="330"/>
      <c r="AP520" s="311"/>
      <c r="AQ520" s="311"/>
      <c r="AR520" s="330"/>
      <c r="AS520" s="330"/>
      <c r="AT520" s="311"/>
      <c r="AU520" s="311"/>
      <c r="AV520" s="330"/>
      <c r="AW520" s="311"/>
      <c r="AX520" s="311"/>
      <c r="AY520" s="311"/>
      <c r="AZ520" s="311"/>
      <c r="BA520" s="311"/>
    </row>
    <row r="521" spans="1:53" s="322" customFormat="1" ht="15.75" customHeight="1" x14ac:dyDescent="0.2">
      <c r="A521" s="324"/>
      <c r="B521" s="325"/>
      <c r="C521" s="326"/>
      <c r="D521" s="327"/>
      <c r="E521" s="329"/>
      <c r="F521" s="326"/>
      <c r="G521" s="328"/>
      <c r="H521" s="328"/>
      <c r="I521" s="326"/>
      <c r="J521" s="326"/>
      <c r="K521" s="326"/>
      <c r="L521" s="311"/>
      <c r="M521" s="311"/>
      <c r="N521" s="311"/>
      <c r="O521" s="311"/>
      <c r="P521" s="311"/>
      <c r="Q521" s="311"/>
      <c r="R521" s="311"/>
      <c r="S521" s="311"/>
      <c r="T521" s="330"/>
      <c r="U521" s="331"/>
      <c r="V521" s="311"/>
      <c r="W521" s="311"/>
      <c r="X521" s="330"/>
      <c r="Y521" s="311"/>
      <c r="Z521" s="311"/>
      <c r="AA521" s="330"/>
      <c r="AB521" s="330"/>
      <c r="AC521" s="955"/>
      <c r="AD521" s="311"/>
      <c r="AE521" s="311"/>
      <c r="AF521" s="330"/>
      <c r="AG521" s="330"/>
      <c r="AH521" s="311"/>
      <c r="AI521" s="311"/>
      <c r="AJ521" s="330"/>
      <c r="AK521" s="330"/>
      <c r="AL521" s="311"/>
      <c r="AM521" s="311"/>
      <c r="AN521" s="330"/>
      <c r="AO521" s="330"/>
      <c r="AP521" s="311"/>
      <c r="AQ521" s="311"/>
      <c r="AR521" s="330"/>
      <c r="AS521" s="330"/>
      <c r="AT521" s="311"/>
      <c r="AU521" s="311"/>
      <c r="AV521" s="330"/>
      <c r="AW521" s="311"/>
      <c r="AX521" s="311"/>
      <c r="AY521" s="311"/>
      <c r="AZ521" s="311"/>
      <c r="BA521" s="311"/>
    </row>
    <row r="522" spans="1:53" s="322" customFormat="1" ht="15.75" customHeight="1" x14ac:dyDescent="0.2">
      <c r="A522" s="324"/>
      <c r="B522" s="325"/>
      <c r="C522" s="326"/>
      <c r="D522" s="327"/>
      <c r="E522" s="329"/>
      <c r="F522" s="326"/>
      <c r="G522" s="328"/>
      <c r="H522" s="328"/>
      <c r="I522" s="326"/>
      <c r="J522" s="326"/>
      <c r="K522" s="326"/>
      <c r="L522" s="311"/>
      <c r="M522" s="311"/>
      <c r="N522" s="311"/>
      <c r="O522" s="311"/>
      <c r="P522" s="311"/>
      <c r="Q522" s="311"/>
      <c r="R522" s="311"/>
      <c r="S522" s="311"/>
      <c r="T522" s="330"/>
      <c r="U522" s="331"/>
      <c r="V522" s="311"/>
      <c r="W522" s="311"/>
      <c r="X522" s="330"/>
      <c r="Y522" s="311"/>
      <c r="Z522" s="311"/>
      <c r="AA522" s="330"/>
      <c r="AB522" s="330"/>
      <c r="AC522" s="955"/>
      <c r="AD522" s="311"/>
      <c r="AE522" s="311"/>
      <c r="AF522" s="330"/>
      <c r="AG522" s="330"/>
      <c r="AH522" s="311"/>
      <c r="AI522" s="311"/>
      <c r="AJ522" s="330"/>
      <c r="AK522" s="330"/>
      <c r="AL522" s="311"/>
      <c r="AM522" s="311"/>
      <c r="AN522" s="330"/>
      <c r="AO522" s="330"/>
      <c r="AP522" s="311"/>
      <c r="AQ522" s="311"/>
      <c r="AR522" s="330"/>
      <c r="AS522" s="330"/>
      <c r="AT522" s="311"/>
      <c r="AU522" s="311"/>
      <c r="AV522" s="330"/>
      <c r="AW522" s="311"/>
      <c r="AX522" s="311"/>
      <c r="AY522" s="311"/>
      <c r="AZ522" s="311"/>
      <c r="BA522" s="311"/>
    </row>
    <row r="523" spans="1:53" s="322" customFormat="1" ht="15.75" customHeight="1" x14ac:dyDescent="0.2">
      <c r="A523" s="324"/>
      <c r="B523" s="325"/>
      <c r="C523" s="326"/>
      <c r="D523" s="327"/>
      <c r="E523" s="329"/>
      <c r="F523" s="326"/>
      <c r="G523" s="328"/>
      <c r="H523" s="328"/>
      <c r="I523" s="326"/>
      <c r="J523" s="326"/>
      <c r="K523" s="326"/>
      <c r="L523" s="311"/>
      <c r="M523" s="311"/>
      <c r="N523" s="311"/>
      <c r="O523" s="311"/>
      <c r="P523" s="311"/>
      <c r="Q523" s="311"/>
      <c r="R523" s="311"/>
      <c r="S523" s="311"/>
      <c r="T523" s="330"/>
      <c r="U523" s="331"/>
      <c r="V523" s="311"/>
      <c r="W523" s="311"/>
      <c r="X523" s="330"/>
      <c r="Y523" s="311"/>
      <c r="Z523" s="311"/>
      <c r="AA523" s="330"/>
      <c r="AB523" s="330"/>
      <c r="AC523" s="955"/>
      <c r="AD523" s="311"/>
      <c r="AE523" s="311"/>
      <c r="AF523" s="330"/>
      <c r="AG523" s="330"/>
      <c r="AH523" s="311"/>
      <c r="AI523" s="311"/>
      <c r="AJ523" s="330"/>
      <c r="AK523" s="330"/>
      <c r="AL523" s="311"/>
      <c r="AM523" s="311"/>
      <c r="AN523" s="330"/>
      <c r="AO523" s="330"/>
      <c r="AP523" s="311"/>
      <c r="AQ523" s="311"/>
      <c r="AR523" s="330"/>
      <c r="AS523" s="330"/>
      <c r="AT523" s="311"/>
      <c r="AU523" s="311"/>
      <c r="AV523" s="330"/>
      <c r="AW523" s="311"/>
      <c r="AX523" s="311"/>
      <c r="AY523" s="311"/>
      <c r="AZ523" s="311"/>
      <c r="BA523" s="311"/>
    </row>
    <row r="524" spans="1:53" s="322" customFormat="1" ht="15.75" customHeight="1" x14ac:dyDescent="0.2">
      <c r="A524" s="324"/>
      <c r="B524" s="325"/>
      <c r="C524" s="326"/>
      <c r="D524" s="327"/>
      <c r="E524" s="329"/>
      <c r="F524" s="326"/>
      <c r="G524" s="328"/>
      <c r="H524" s="328"/>
      <c r="I524" s="326"/>
      <c r="J524" s="326"/>
      <c r="K524" s="326"/>
      <c r="L524" s="311"/>
      <c r="M524" s="311"/>
      <c r="N524" s="311"/>
      <c r="O524" s="311"/>
      <c r="P524" s="311"/>
      <c r="Q524" s="311"/>
      <c r="R524" s="311"/>
      <c r="S524" s="311"/>
      <c r="T524" s="330"/>
      <c r="U524" s="331"/>
      <c r="V524" s="311"/>
      <c r="W524" s="311"/>
      <c r="X524" s="330"/>
      <c r="Y524" s="311"/>
      <c r="Z524" s="311"/>
      <c r="AA524" s="330"/>
      <c r="AB524" s="330"/>
      <c r="AC524" s="955"/>
      <c r="AD524" s="311"/>
      <c r="AE524" s="311"/>
      <c r="AF524" s="330"/>
      <c r="AG524" s="330"/>
      <c r="AH524" s="311"/>
      <c r="AI524" s="311"/>
      <c r="AJ524" s="330"/>
      <c r="AK524" s="330"/>
      <c r="AL524" s="311"/>
      <c r="AM524" s="311"/>
      <c r="AN524" s="330"/>
      <c r="AO524" s="330"/>
      <c r="AP524" s="311"/>
      <c r="AQ524" s="311"/>
      <c r="AR524" s="330"/>
      <c r="AS524" s="330"/>
      <c r="AT524" s="311"/>
      <c r="AU524" s="311"/>
      <c r="AV524" s="330"/>
      <c r="AW524" s="311"/>
      <c r="AX524" s="311"/>
      <c r="AY524" s="311"/>
      <c r="AZ524" s="311"/>
      <c r="BA524" s="311"/>
    </row>
    <row r="525" spans="1:53" s="322" customFormat="1" ht="15.75" customHeight="1" x14ac:dyDescent="0.2">
      <c r="A525" s="324"/>
      <c r="B525" s="325"/>
      <c r="C525" s="326"/>
      <c r="D525" s="327"/>
      <c r="E525" s="329"/>
      <c r="F525" s="326"/>
      <c r="G525" s="328"/>
      <c r="H525" s="328"/>
      <c r="I525" s="326"/>
      <c r="J525" s="326"/>
      <c r="K525" s="326"/>
      <c r="L525" s="311"/>
      <c r="M525" s="311"/>
      <c r="N525" s="311"/>
      <c r="O525" s="311"/>
      <c r="P525" s="311"/>
      <c r="Q525" s="311"/>
      <c r="R525" s="311"/>
      <c r="S525" s="311"/>
      <c r="T525" s="330"/>
      <c r="U525" s="331"/>
      <c r="V525" s="311"/>
      <c r="W525" s="311"/>
      <c r="X525" s="330"/>
      <c r="Y525" s="311"/>
      <c r="Z525" s="311"/>
      <c r="AA525" s="330"/>
      <c r="AB525" s="330"/>
      <c r="AC525" s="955"/>
      <c r="AD525" s="311"/>
      <c r="AE525" s="311"/>
      <c r="AF525" s="330"/>
      <c r="AG525" s="330"/>
      <c r="AH525" s="311"/>
      <c r="AI525" s="311"/>
      <c r="AJ525" s="330"/>
      <c r="AK525" s="330"/>
      <c r="AL525" s="311"/>
      <c r="AM525" s="311"/>
      <c r="AN525" s="330"/>
      <c r="AO525" s="330"/>
      <c r="AP525" s="311"/>
      <c r="AQ525" s="311"/>
      <c r="AR525" s="330"/>
      <c r="AS525" s="330"/>
      <c r="AT525" s="311"/>
      <c r="AU525" s="311"/>
      <c r="AV525" s="330"/>
      <c r="AW525" s="311"/>
      <c r="AX525" s="311"/>
      <c r="AY525" s="311"/>
      <c r="AZ525" s="311"/>
      <c r="BA525" s="311"/>
    </row>
    <row r="526" spans="1:53" s="322" customFormat="1" ht="15.75" customHeight="1" x14ac:dyDescent="0.2">
      <c r="A526" s="324"/>
      <c r="B526" s="325"/>
      <c r="C526" s="326"/>
      <c r="D526" s="327"/>
      <c r="E526" s="329"/>
      <c r="F526" s="326"/>
      <c r="G526" s="328"/>
      <c r="H526" s="328"/>
      <c r="I526" s="326"/>
      <c r="J526" s="326"/>
      <c r="K526" s="326"/>
      <c r="L526" s="311"/>
      <c r="M526" s="311"/>
      <c r="N526" s="311"/>
      <c r="O526" s="311"/>
      <c r="P526" s="311"/>
      <c r="Q526" s="311"/>
      <c r="R526" s="311"/>
      <c r="S526" s="311"/>
      <c r="T526" s="330"/>
      <c r="U526" s="331"/>
      <c r="V526" s="311"/>
      <c r="W526" s="311"/>
      <c r="X526" s="330"/>
      <c r="Y526" s="311"/>
      <c r="Z526" s="311"/>
      <c r="AA526" s="330"/>
      <c r="AB526" s="330"/>
      <c r="AC526" s="955"/>
      <c r="AD526" s="311"/>
      <c r="AE526" s="311"/>
      <c r="AF526" s="330"/>
      <c r="AG526" s="330"/>
      <c r="AH526" s="311"/>
      <c r="AI526" s="311"/>
      <c r="AJ526" s="330"/>
      <c r="AK526" s="330"/>
      <c r="AL526" s="311"/>
      <c r="AM526" s="311"/>
      <c r="AN526" s="330"/>
      <c r="AO526" s="330"/>
      <c r="AP526" s="311"/>
      <c r="AQ526" s="311"/>
      <c r="AR526" s="330"/>
      <c r="AS526" s="330"/>
      <c r="AT526" s="311"/>
      <c r="AU526" s="311"/>
      <c r="AV526" s="330"/>
      <c r="AW526" s="311"/>
      <c r="AX526" s="311"/>
      <c r="AY526" s="311"/>
      <c r="AZ526" s="311"/>
      <c r="BA526" s="311"/>
    </row>
    <row r="527" spans="1:53" s="322" customFormat="1" ht="15.75" customHeight="1" x14ac:dyDescent="0.2">
      <c r="A527" s="324"/>
      <c r="B527" s="325"/>
      <c r="C527" s="326"/>
      <c r="D527" s="327"/>
      <c r="E527" s="329"/>
      <c r="F527" s="326"/>
      <c r="G527" s="328"/>
      <c r="H527" s="328"/>
      <c r="I527" s="326"/>
      <c r="J527" s="326"/>
      <c r="K527" s="326"/>
      <c r="L527" s="311"/>
      <c r="M527" s="311"/>
      <c r="N527" s="311"/>
      <c r="O527" s="311"/>
      <c r="P527" s="311"/>
      <c r="Q527" s="311"/>
      <c r="R527" s="311"/>
      <c r="S527" s="311"/>
      <c r="T527" s="330"/>
      <c r="U527" s="331"/>
      <c r="V527" s="311"/>
      <c r="W527" s="311"/>
      <c r="X527" s="330"/>
      <c r="Y527" s="311"/>
      <c r="Z527" s="311"/>
      <c r="AA527" s="330"/>
      <c r="AB527" s="330"/>
      <c r="AC527" s="955"/>
      <c r="AD527" s="311"/>
      <c r="AE527" s="311"/>
      <c r="AF527" s="330"/>
      <c r="AG527" s="330"/>
      <c r="AH527" s="311"/>
      <c r="AI527" s="311"/>
      <c r="AJ527" s="330"/>
      <c r="AK527" s="330"/>
      <c r="AL527" s="311"/>
      <c r="AM527" s="311"/>
      <c r="AN527" s="330"/>
      <c r="AO527" s="330"/>
      <c r="AP527" s="311"/>
      <c r="AQ527" s="311"/>
      <c r="AR527" s="330"/>
      <c r="AS527" s="330"/>
      <c r="AT527" s="311"/>
      <c r="AU527" s="311"/>
      <c r="AV527" s="330"/>
      <c r="AW527" s="311"/>
      <c r="AX527" s="311"/>
      <c r="AY527" s="311"/>
      <c r="AZ527" s="311"/>
      <c r="BA527" s="311"/>
    </row>
    <row r="528" spans="1:53" s="322" customFormat="1" ht="15.75" customHeight="1" x14ac:dyDescent="0.2">
      <c r="A528" s="324"/>
      <c r="B528" s="325"/>
      <c r="C528" s="326"/>
      <c r="D528" s="327"/>
      <c r="E528" s="329"/>
      <c r="F528" s="326"/>
      <c r="G528" s="328"/>
      <c r="H528" s="328"/>
      <c r="I528" s="326"/>
      <c r="J528" s="326"/>
      <c r="K528" s="326"/>
      <c r="L528" s="311"/>
      <c r="M528" s="311"/>
      <c r="N528" s="311"/>
      <c r="O528" s="311"/>
      <c r="P528" s="311"/>
      <c r="Q528" s="311"/>
      <c r="R528" s="311"/>
      <c r="S528" s="311"/>
      <c r="T528" s="330"/>
      <c r="U528" s="331"/>
      <c r="V528" s="311"/>
      <c r="W528" s="311"/>
      <c r="X528" s="330"/>
      <c r="Y528" s="311"/>
      <c r="Z528" s="311"/>
      <c r="AA528" s="330"/>
      <c r="AB528" s="330"/>
      <c r="AC528" s="955"/>
      <c r="AD528" s="311"/>
      <c r="AE528" s="311"/>
      <c r="AF528" s="330"/>
      <c r="AG528" s="330"/>
      <c r="AH528" s="311"/>
      <c r="AI528" s="311"/>
      <c r="AJ528" s="330"/>
      <c r="AK528" s="330"/>
      <c r="AL528" s="311"/>
      <c r="AM528" s="311"/>
      <c r="AN528" s="330"/>
      <c r="AO528" s="330"/>
      <c r="AP528" s="311"/>
      <c r="AQ528" s="311"/>
      <c r="AR528" s="330"/>
      <c r="AS528" s="330"/>
      <c r="AT528" s="311"/>
      <c r="AU528" s="311"/>
      <c r="AV528" s="330"/>
      <c r="AW528" s="311"/>
      <c r="AX528" s="311"/>
      <c r="AY528" s="311"/>
      <c r="AZ528" s="311"/>
      <c r="BA528" s="311"/>
    </row>
    <row r="529" spans="1:53" s="322" customFormat="1" ht="15.75" customHeight="1" x14ac:dyDescent="0.2">
      <c r="A529" s="324"/>
      <c r="B529" s="325"/>
      <c r="C529" s="326"/>
      <c r="D529" s="327"/>
      <c r="E529" s="329"/>
      <c r="F529" s="326"/>
      <c r="G529" s="328"/>
      <c r="H529" s="328"/>
      <c r="I529" s="326"/>
      <c r="J529" s="326"/>
      <c r="K529" s="326"/>
      <c r="L529" s="311"/>
      <c r="M529" s="311"/>
      <c r="N529" s="311"/>
      <c r="O529" s="311"/>
      <c r="P529" s="311"/>
      <c r="Q529" s="311"/>
      <c r="R529" s="311"/>
      <c r="S529" s="311"/>
      <c r="T529" s="330"/>
      <c r="U529" s="331"/>
      <c r="V529" s="311"/>
      <c r="W529" s="311"/>
      <c r="X529" s="330"/>
      <c r="Y529" s="311"/>
      <c r="Z529" s="311"/>
      <c r="AA529" s="330"/>
      <c r="AB529" s="330"/>
      <c r="AC529" s="955"/>
      <c r="AD529" s="311"/>
      <c r="AE529" s="311"/>
      <c r="AF529" s="330"/>
      <c r="AG529" s="330"/>
      <c r="AH529" s="311"/>
      <c r="AI529" s="311"/>
      <c r="AJ529" s="330"/>
      <c r="AK529" s="330"/>
      <c r="AL529" s="311"/>
      <c r="AM529" s="311"/>
      <c r="AN529" s="330"/>
      <c r="AO529" s="330"/>
      <c r="AP529" s="311"/>
      <c r="AQ529" s="311"/>
      <c r="AR529" s="330"/>
      <c r="AS529" s="330"/>
      <c r="AT529" s="311"/>
      <c r="AU529" s="311"/>
      <c r="AV529" s="330"/>
      <c r="AW529" s="311"/>
      <c r="AX529" s="311"/>
      <c r="AY529" s="311"/>
      <c r="AZ529" s="311"/>
      <c r="BA529" s="311"/>
    </row>
    <row r="530" spans="1:53" s="322" customFormat="1" ht="15.75" customHeight="1" x14ac:dyDescent="0.2">
      <c r="A530" s="324"/>
      <c r="B530" s="325"/>
      <c r="C530" s="326"/>
      <c r="D530" s="327"/>
      <c r="E530" s="329"/>
      <c r="F530" s="326"/>
      <c r="G530" s="328"/>
      <c r="H530" s="328"/>
      <c r="I530" s="326"/>
      <c r="J530" s="326"/>
      <c r="K530" s="326"/>
      <c r="L530" s="311"/>
      <c r="M530" s="311"/>
      <c r="N530" s="311"/>
      <c r="O530" s="311"/>
      <c r="P530" s="311"/>
      <c r="Q530" s="311"/>
      <c r="R530" s="311"/>
      <c r="S530" s="311"/>
      <c r="T530" s="330"/>
      <c r="U530" s="331"/>
      <c r="V530" s="311"/>
      <c r="W530" s="311"/>
      <c r="X530" s="330"/>
      <c r="Y530" s="311"/>
      <c r="Z530" s="311"/>
      <c r="AA530" s="330"/>
      <c r="AB530" s="330"/>
      <c r="AC530" s="955"/>
      <c r="AD530" s="311"/>
      <c r="AE530" s="311"/>
      <c r="AF530" s="330"/>
      <c r="AG530" s="330"/>
      <c r="AH530" s="311"/>
      <c r="AI530" s="311"/>
      <c r="AJ530" s="330"/>
      <c r="AK530" s="330"/>
      <c r="AL530" s="311"/>
      <c r="AM530" s="311"/>
      <c r="AN530" s="330"/>
      <c r="AO530" s="330"/>
      <c r="AP530" s="311"/>
      <c r="AQ530" s="311"/>
      <c r="AR530" s="330"/>
      <c r="AS530" s="330"/>
      <c r="AT530" s="311"/>
      <c r="AU530" s="311"/>
      <c r="AV530" s="330"/>
      <c r="AW530" s="311"/>
      <c r="AX530" s="311"/>
      <c r="AY530" s="311"/>
      <c r="AZ530" s="311"/>
      <c r="BA530" s="311"/>
    </row>
    <row r="531" spans="1:53" s="322" customFormat="1" ht="15.75" customHeight="1" x14ac:dyDescent="0.2">
      <c r="A531" s="324"/>
      <c r="B531" s="325"/>
      <c r="C531" s="326"/>
      <c r="D531" s="327"/>
      <c r="E531" s="329"/>
      <c r="F531" s="326"/>
      <c r="G531" s="328"/>
      <c r="H531" s="328"/>
      <c r="I531" s="326"/>
      <c r="J531" s="326"/>
      <c r="K531" s="326"/>
      <c r="L531" s="311"/>
      <c r="M531" s="311"/>
      <c r="N531" s="311"/>
      <c r="O531" s="311"/>
      <c r="P531" s="311"/>
      <c r="Q531" s="311"/>
      <c r="R531" s="311"/>
      <c r="S531" s="311"/>
      <c r="T531" s="330"/>
      <c r="U531" s="331"/>
      <c r="V531" s="311"/>
      <c r="W531" s="311"/>
      <c r="X531" s="330"/>
      <c r="Y531" s="311"/>
      <c r="Z531" s="311"/>
      <c r="AA531" s="330"/>
      <c r="AB531" s="330"/>
      <c r="AC531" s="955"/>
      <c r="AD531" s="311"/>
      <c r="AE531" s="311"/>
      <c r="AF531" s="330"/>
      <c r="AG531" s="330"/>
      <c r="AH531" s="311"/>
      <c r="AI531" s="311"/>
      <c r="AJ531" s="330"/>
      <c r="AK531" s="330"/>
      <c r="AL531" s="311"/>
      <c r="AM531" s="311"/>
      <c r="AN531" s="330"/>
      <c r="AO531" s="330"/>
      <c r="AP531" s="311"/>
      <c r="AQ531" s="311"/>
      <c r="AR531" s="330"/>
      <c r="AS531" s="330"/>
      <c r="AT531" s="311"/>
      <c r="AU531" s="311"/>
      <c r="AV531" s="330"/>
      <c r="AW531" s="311"/>
      <c r="AX531" s="311"/>
      <c r="AY531" s="311"/>
      <c r="AZ531" s="311"/>
      <c r="BA531" s="311"/>
    </row>
    <row r="532" spans="1:53" s="322" customFormat="1" ht="15.75" customHeight="1" x14ac:dyDescent="0.2">
      <c r="A532" s="324"/>
      <c r="B532" s="325"/>
      <c r="C532" s="326"/>
      <c r="D532" s="327"/>
      <c r="E532" s="329"/>
      <c r="F532" s="326"/>
      <c r="G532" s="328"/>
      <c r="H532" s="328"/>
      <c r="I532" s="326"/>
      <c r="J532" s="326"/>
      <c r="K532" s="326"/>
      <c r="L532" s="311"/>
      <c r="M532" s="311"/>
      <c r="N532" s="311"/>
      <c r="O532" s="311"/>
      <c r="P532" s="311"/>
      <c r="Q532" s="311"/>
      <c r="R532" s="311"/>
      <c r="S532" s="311"/>
      <c r="T532" s="330"/>
      <c r="U532" s="331"/>
      <c r="V532" s="311"/>
      <c r="W532" s="311"/>
      <c r="X532" s="330"/>
      <c r="Y532" s="311"/>
      <c r="Z532" s="311"/>
      <c r="AA532" s="330"/>
      <c r="AB532" s="330"/>
      <c r="AC532" s="955"/>
      <c r="AD532" s="311"/>
      <c r="AE532" s="311"/>
      <c r="AF532" s="330"/>
      <c r="AG532" s="330"/>
      <c r="AH532" s="311"/>
      <c r="AI532" s="311"/>
      <c r="AJ532" s="330"/>
      <c r="AK532" s="330"/>
      <c r="AL532" s="311"/>
      <c r="AM532" s="311"/>
      <c r="AN532" s="330"/>
      <c r="AO532" s="330"/>
      <c r="AP532" s="311"/>
      <c r="AQ532" s="311"/>
      <c r="AR532" s="330"/>
      <c r="AS532" s="330"/>
      <c r="AT532" s="311"/>
      <c r="AU532" s="311"/>
      <c r="AV532" s="330"/>
      <c r="AW532" s="311"/>
      <c r="AX532" s="311"/>
      <c r="AY532" s="311"/>
      <c r="AZ532" s="311"/>
      <c r="BA532" s="311"/>
    </row>
    <row r="533" spans="1:53" s="322" customFormat="1" ht="15.75" customHeight="1" x14ac:dyDescent="0.2">
      <c r="A533" s="324"/>
      <c r="B533" s="325"/>
      <c r="C533" s="326"/>
      <c r="D533" s="327"/>
      <c r="E533" s="329"/>
      <c r="F533" s="326"/>
      <c r="G533" s="328"/>
      <c r="H533" s="328"/>
      <c r="I533" s="326"/>
      <c r="J533" s="326"/>
      <c r="K533" s="326"/>
      <c r="L533" s="311"/>
      <c r="M533" s="311"/>
      <c r="N533" s="311"/>
      <c r="O533" s="311"/>
      <c r="P533" s="311"/>
      <c r="Q533" s="311"/>
      <c r="R533" s="311"/>
      <c r="S533" s="311"/>
      <c r="T533" s="330"/>
      <c r="U533" s="331"/>
      <c r="V533" s="311"/>
      <c r="W533" s="311"/>
      <c r="X533" s="330"/>
      <c r="Y533" s="311"/>
      <c r="Z533" s="311"/>
      <c r="AA533" s="330"/>
      <c r="AB533" s="330"/>
      <c r="AC533" s="955"/>
      <c r="AD533" s="311"/>
      <c r="AE533" s="311"/>
      <c r="AF533" s="330"/>
      <c r="AG533" s="330"/>
      <c r="AH533" s="311"/>
      <c r="AI533" s="311"/>
      <c r="AJ533" s="330"/>
      <c r="AK533" s="330"/>
      <c r="AL533" s="311"/>
      <c r="AM533" s="311"/>
      <c r="AN533" s="330"/>
      <c r="AO533" s="330"/>
      <c r="AP533" s="311"/>
      <c r="AQ533" s="311"/>
      <c r="AR533" s="330"/>
      <c r="AS533" s="330"/>
      <c r="AT533" s="311"/>
      <c r="AU533" s="311"/>
      <c r="AV533" s="330"/>
      <c r="AW533" s="311"/>
      <c r="AX533" s="311"/>
      <c r="AY533" s="311"/>
      <c r="AZ533" s="311"/>
      <c r="BA533" s="311"/>
    </row>
    <row r="534" spans="1:53" s="322" customFormat="1" ht="15.75" customHeight="1" x14ac:dyDescent="0.2">
      <c r="A534" s="324"/>
      <c r="B534" s="325"/>
      <c r="C534" s="326"/>
      <c r="D534" s="327"/>
      <c r="E534" s="329"/>
      <c r="F534" s="326"/>
      <c r="G534" s="328"/>
      <c r="H534" s="328"/>
      <c r="I534" s="326"/>
      <c r="J534" s="326"/>
      <c r="K534" s="326"/>
      <c r="L534" s="311"/>
      <c r="M534" s="311"/>
      <c r="N534" s="311"/>
      <c r="O534" s="311"/>
      <c r="P534" s="311"/>
      <c r="Q534" s="311"/>
      <c r="R534" s="311"/>
      <c r="S534" s="311"/>
      <c r="T534" s="330"/>
      <c r="U534" s="331"/>
      <c r="V534" s="311"/>
      <c r="W534" s="311"/>
      <c r="X534" s="330"/>
      <c r="Y534" s="311"/>
      <c r="Z534" s="311"/>
      <c r="AA534" s="330"/>
      <c r="AB534" s="330"/>
      <c r="AC534" s="955"/>
      <c r="AD534" s="311"/>
      <c r="AE534" s="311"/>
      <c r="AF534" s="330"/>
      <c r="AG534" s="330"/>
      <c r="AH534" s="311"/>
      <c r="AI534" s="311"/>
      <c r="AJ534" s="330"/>
      <c r="AK534" s="330"/>
      <c r="AL534" s="311"/>
      <c r="AM534" s="311"/>
      <c r="AN534" s="330"/>
      <c r="AO534" s="330"/>
      <c r="AP534" s="311"/>
      <c r="AQ534" s="311"/>
      <c r="AR534" s="330"/>
      <c r="AS534" s="330"/>
      <c r="AT534" s="311"/>
      <c r="AU534" s="311"/>
      <c r="AV534" s="330"/>
      <c r="AW534" s="311"/>
      <c r="AX534" s="311"/>
      <c r="AY534" s="311"/>
      <c r="AZ534" s="311"/>
      <c r="BA534" s="311"/>
    </row>
    <row r="535" spans="1:53" s="322" customFormat="1" ht="15.75" customHeight="1" x14ac:dyDescent="0.2">
      <c r="A535" s="324"/>
      <c r="B535" s="325"/>
      <c r="C535" s="326"/>
      <c r="D535" s="327"/>
      <c r="E535" s="329"/>
      <c r="F535" s="326"/>
      <c r="G535" s="328"/>
      <c r="H535" s="328"/>
      <c r="I535" s="326"/>
      <c r="J535" s="326"/>
      <c r="K535" s="326"/>
      <c r="L535" s="311"/>
      <c r="M535" s="311"/>
      <c r="N535" s="311"/>
      <c r="O535" s="311"/>
      <c r="P535" s="311"/>
      <c r="Q535" s="311"/>
      <c r="R535" s="311"/>
      <c r="S535" s="311"/>
      <c r="T535" s="330"/>
      <c r="U535" s="331"/>
      <c r="V535" s="311"/>
      <c r="W535" s="311"/>
      <c r="X535" s="330"/>
      <c r="Y535" s="311"/>
      <c r="Z535" s="311"/>
      <c r="AA535" s="330"/>
      <c r="AB535" s="330"/>
      <c r="AC535" s="955"/>
      <c r="AD535" s="311"/>
      <c r="AE535" s="311"/>
      <c r="AF535" s="330"/>
      <c r="AG535" s="330"/>
      <c r="AH535" s="311"/>
      <c r="AI535" s="311"/>
      <c r="AJ535" s="330"/>
      <c r="AK535" s="330"/>
      <c r="AL535" s="311"/>
      <c r="AM535" s="311"/>
      <c r="AN535" s="330"/>
      <c r="AO535" s="330"/>
      <c r="AP535" s="311"/>
      <c r="AQ535" s="311"/>
      <c r="AR535" s="330"/>
      <c r="AS535" s="330"/>
      <c r="AT535" s="311"/>
      <c r="AU535" s="311"/>
      <c r="AV535" s="330"/>
      <c r="AW535" s="311"/>
      <c r="AX535" s="311"/>
      <c r="AY535" s="311"/>
      <c r="AZ535" s="311"/>
      <c r="BA535" s="311"/>
    </row>
    <row r="536" spans="1:53" s="322" customFormat="1" ht="15.75" customHeight="1" x14ac:dyDescent="0.2">
      <c r="A536" s="324"/>
      <c r="B536" s="325"/>
      <c r="C536" s="326"/>
      <c r="D536" s="327"/>
      <c r="E536" s="329"/>
      <c r="F536" s="326"/>
      <c r="G536" s="328"/>
      <c r="H536" s="328"/>
      <c r="I536" s="326"/>
      <c r="J536" s="326"/>
      <c r="K536" s="326"/>
      <c r="L536" s="311"/>
      <c r="M536" s="311"/>
      <c r="N536" s="311"/>
      <c r="O536" s="311"/>
      <c r="P536" s="311"/>
      <c r="Q536" s="311"/>
      <c r="R536" s="311"/>
      <c r="S536" s="311"/>
      <c r="T536" s="330"/>
      <c r="U536" s="331"/>
      <c r="V536" s="311"/>
      <c r="W536" s="311"/>
      <c r="X536" s="330"/>
      <c r="Y536" s="311"/>
      <c r="Z536" s="311"/>
      <c r="AA536" s="330"/>
      <c r="AB536" s="330"/>
      <c r="AC536" s="955"/>
      <c r="AD536" s="311"/>
      <c r="AE536" s="311"/>
      <c r="AF536" s="330"/>
      <c r="AG536" s="330"/>
      <c r="AH536" s="311"/>
      <c r="AI536" s="311"/>
      <c r="AJ536" s="330"/>
      <c r="AK536" s="330"/>
      <c r="AL536" s="311"/>
      <c r="AM536" s="311"/>
      <c r="AN536" s="330"/>
      <c r="AO536" s="330"/>
      <c r="AP536" s="311"/>
      <c r="AQ536" s="311"/>
      <c r="AR536" s="330"/>
      <c r="AS536" s="330"/>
      <c r="AT536" s="311"/>
      <c r="AU536" s="311"/>
      <c r="AV536" s="330"/>
      <c r="AW536" s="311"/>
      <c r="AX536" s="311"/>
      <c r="AY536" s="311"/>
      <c r="AZ536" s="311"/>
      <c r="BA536" s="311"/>
    </row>
    <row r="537" spans="1:53" s="322" customFormat="1" ht="15.75" customHeight="1" x14ac:dyDescent="0.2">
      <c r="A537" s="324"/>
      <c r="B537" s="325"/>
      <c r="C537" s="326"/>
      <c r="D537" s="327"/>
      <c r="E537" s="329"/>
      <c r="F537" s="326"/>
      <c r="G537" s="328"/>
      <c r="H537" s="328"/>
      <c r="I537" s="326"/>
      <c r="J537" s="326"/>
      <c r="K537" s="326"/>
      <c r="L537" s="311"/>
      <c r="M537" s="311"/>
      <c r="N537" s="311"/>
      <c r="O537" s="311"/>
      <c r="P537" s="311"/>
      <c r="Q537" s="311"/>
      <c r="R537" s="311"/>
      <c r="S537" s="311"/>
      <c r="T537" s="330"/>
      <c r="U537" s="331"/>
      <c r="V537" s="311"/>
      <c r="W537" s="311"/>
      <c r="X537" s="330"/>
      <c r="Y537" s="311"/>
      <c r="Z537" s="311"/>
      <c r="AA537" s="330"/>
      <c r="AB537" s="330"/>
      <c r="AC537" s="955"/>
      <c r="AD537" s="311"/>
      <c r="AE537" s="311"/>
      <c r="AF537" s="330"/>
      <c r="AG537" s="330"/>
      <c r="AH537" s="311"/>
      <c r="AI537" s="311"/>
      <c r="AJ537" s="330"/>
      <c r="AK537" s="330"/>
      <c r="AL537" s="311"/>
      <c r="AM537" s="311"/>
      <c r="AN537" s="330"/>
      <c r="AO537" s="330"/>
      <c r="AP537" s="311"/>
      <c r="AQ537" s="311"/>
      <c r="AR537" s="330"/>
      <c r="AS537" s="330"/>
      <c r="AT537" s="311"/>
      <c r="AU537" s="311"/>
      <c r="AV537" s="330"/>
      <c r="AW537" s="311"/>
      <c r="AX537" s="311"/>
      <c r="AY537" s="311"/>
      <c r="AZ537" s="311"/>
      <c r="BA537" s="311"/>
    </row>
    <row r="538" spans="1:53" s="322" customFormat="1" ht="15.75" customHeight="1" x14ac:dyDescent="0.2">
      <c r="A538" s="324"/>
      <c r="B538" s="325"/>
      <c r="C538" s="326"/>
      <c r="D538" s="327"/>
      <c r="E538" s="329"/>
      <c r="F538" s="326"/>
      <c r="G538" s="328"/>
      <c r="H538" s="328"/>
      <c r="I538" s="326"/>
      <c r="J538" s="326"/>
      <c r="K538" s="326"/>
      <c r="L538" s="311"/>
      <c r="M538" s="311"/>
      <c r="N538" s="311"/>
      <c r="O538" s="311"/>
      <c r="P538" s="311"/>
      <c r="Q538" s="311"/>
      <c r="R538" s="311"/>
      <c r="S538" s="311"/>
      <c r="T538" s="330"/>
      <c r="U538" s="331"/>
      <c r="V538" s="311"/>
      <c r="W538" s="311"/>
      <c r="X538" s="330"/>
      <c r="Y538" s="311"/>
      <c r="Z538" s="311"/>
      <c r="AA538" s="330"/>
      <c r="AB538" s="330"/>
      <c r="AC538" s="955"/>
      <c r="AD538" s="311"/>
      <c r="AE538" s="311"/>
      <c r="AF538" s="330"/>
      <c r="AG538" s="330"/>
      <c r="AH538" s="311"/>
      <c r="AI538" s="311"/>
      <c r="AJ538" s="330"/>
      <c r="AK538" s="330"/>
      <c r="AL538" s="311"/>
      <c r="AM538" s="311"/>
      <c r="AN538" s="330"/>
      <c r="AO538" s="330"/>
      <c r="AP538" s="311"/>
      <c r="AQ538" s="311"/>
      <c r="AR538" s="330"/>
      <c r="AS538" s="330"/>
      <c r="AT538" s="311"/>
      <c r="AU538" s="311"/>
      <c r="AV538" s="330"/>
      <c r="AW538" s="311"/>
      <c r="AX538" s="311"/>
      <c r="AY538" s="311"/>
      <c r="AZ538" s="311"/>
      <c r="BA538" s="311"/>
    </row>
    <row r="539" spans="1:53" s="322" customFormat="1" ht="15.75" customHeight="1" x14ac:dyDescent="0.2">
      <c r="A539" s="324"/>
      <c r="B539" s="325"/>
      <c r="C539" s="326"/>
      <c r="D539" s="327"/>
      <c r="E539" s="329"/>
      <c r="F539" s="326"/>
      <c r="G539" s="328"/>
      <c r="H539" s="328"/>
      <c r="I539" s="326"/>
      <c r="J539" s="326"/>
      <c r="K539" s="326"/>
      <c r="L539" s="311"/>
      <c r="M539" s="311"/>
      <c r="N539" s="311"/>
      <c r="O539" s="311"/>
      <c r="P539" s="311"/>
      <c r="Q539" s="311"/>
      <c r="R539" s="311"/>
      <c r="S539" s="311"/>
      <c r="T539" s="330"/>
      <c r="U539" s="331"/>
      <c r="V539" s="311"/>
      <c r="W539" s="311"/>
      <c r="X539" s="330"/>
      <c r="Y539" s="311"/>
      <c r="Z539" s="311"/>
      <c r="AA539" s="330"/>
      <c r="AB539" s="330"/>
      <c r="AC539" s="955"/>
      <c r="AD539" s="311"/>
      <c r="AE539" s="311"/>
      <c r="AF539" s="330"/>
      <c r="AG539" s="330"/>
      <c r="AH539" s="311"/>
      <c r="AI539" s="311"/>
      <c r="AJ539" s="330"/>
      <c r="AK539" s="330"/>
      <c r="AL539" s="311"/>
      <c r="AM539" s="311"/>
      <c r="AN539" s="330"/>
      <c r="AO539" s="330"/>
      <c r="AP539" s="311"/>
      <c r="AQ539" s="311"/>
      <c r="AR539" s="330"/>
      <c r="AS539" s="330"/>
      <c r="AT539" s="311"/>
      <c r="AU539" s="311"/>
      <c r="AV539" s="330"/>
      <c r="AW539" s="311"/>
      <c r="AX539" s="311"/>
      <c r="AY539" s="311"/>
      <c r="AZ539" s="311"/>
      <c r="BA539" s="311"/>
    </row>
    <row r="540" spans="1:53" s="322" customFormat="1" ht="15.75" customHeight="1" x14ac:dyDescent="0.2">
      <c r="A540" s="324"/>
      <c r="B540" s="325"/>
      <c r="C540" s="326"/>
      <c r="D540" s="327"/>
      <c r="E540" s="329"/>
      <c r="F540" s="326"/>
      <c r="G540" s="328"/>
      <c r="H540" s="328"/>
      <c r="I540" s="326"/>
      <c r="J540" s="326"/>
      <c r="K540" s="326"/>
      <c r="L540" s="311"/>
      <c r="M540" s="311"/>
      <c r="N540" s="311"/>
      <c r="O540" s="311"/>
      <c r="P540" s="311"/>
      <c r="Q540" s="311"/>
      <c r="R540" s="311"/>
      <c r="S540" s="311"/>
      <c r="T540" s="330"/>
      <c r="U540" s="331"/>
      <c r="V540" s="311"/>
      <c r="W540" s="311"/>
      <c r="X540" s="330"/>
      <c r="Y540" s="311"/>
      <c r="Z540" s="311"/>
      <c r="AA540" s="330"/>
      <c r="AB540" s="330"/>
      <c r="AC540" s="955"/>
      <c r="AD540" s="311"/>
      <c r="AE540" s="311"/>
      <c r="AF540" s="330"/>
      <c r="AG540" s="330"/>
      <c r="AH540" s="311"/>
      <c r="AI540" s="311"/>
      <c r="AJ540" s="330"/>
      <c r="AK540" s="330"/>
      <c r="AL540" s="311"/>
      <c r="AM540" s="311"/>
      <c r="AN540" s="330"/>
      <c r="AO540" s="330"/>
      <c r="AP540" s="311"/>
      <c r="AQ540" s="311"/>
      <c r="AR540" s="330"/>
      <c r="AS540" s="330"/>
      <c r="AT540" s="311"/>
      <c r="AU540" s="311"/>
      <c r="AV540" s="330"/>
      <c r="AW540" s="311"/>
      <c r="AX540" s="311"/>
      <c r="AY540" s="311"/>
      <c r="AZ540" s="311"/>
      <c r="BA540" s="311"/>
    </row>
    <row r="541" spans="1:53" s="322" customFormat="1" ht="15.75" customHeight="1" x14ac:dyDescent="0.2">
      <c r="A541" s="324"/>
      <c r="B541" s="325"/>
      <c r="C541" s="326"/>
      <c r="D541" s="327"/>
      <c r="E541" s="329"/>
      <c r="F541" s="326"/>
      <c r="G541" s="328"/>
      <c r="H541" s="328"/>
      <c r="I541" s="326"/>
      <c r="J541" s="326"/>
      <c r="K541" s="326"/>
      <c r="L541" s="311"/>
      <c r="M541" s="311"/>
      <c r="N541" s="311"/>
      <c r="O541" s="311"/>
      <c r="P541" s="311"/>
      <c r="Q541" s="311"/>
      <c r="R541" s="311"/>
      <c r="S541" s="311"/>
      <c r="T541" s="330"/>
      <c r="U541" s="331"/>
      <c r="V541" s="311"/>
      <c r="W541" s="311"/>
      <c r="X541" s="330"/>
      <c r="Y541" s="311"/>
      <c r="Z541" s="311"/>
      <c r="AA541" s="330"/>
      <c r="AB541" s="330"/>
      <c r="AC541" s="955"/>
      <c r="AD541" s="311"/>
      <c r="AE541" s="311"/>
      <c r="AF541" s="330"/>
      <c r="AG541" s="330"/>
      <c r="AH541" s="311"/>
      <c r="AI541" s="311"/>
      <c r="AJ541" s="330"/>
      <c r="AK541" s="330"/>
      <c r="AL541" s="311"/>
      <c r="AM541" s="311"/>
      <c r="AN541" s="330"/>
      <c r="AO541" s="330"/>
      <c r="AP541" s="311"/>
      <c r="AQ541" s="311"/>
      <c r="AR541" s="330"/>
      <c r="AS541" s="330"/>
      <c r="AT541" s="311"/>
      <c r="AU541" s="311"/>
      <c r="AV541" s="330"/>
      <c r="AW541" s="311"/>
      <c r="AX541" s="311"/>
      <c r="AY541" s="311"/>
      <c r="AZ541" s="311"/>
      <c r="BA541" s="311"/>
    </row>
    <row r="542" spans="1:53" s="322" customFormat="1" ht="15.75" customHeight="1" x14ac:dyDescent="0.2">
      <c r="A542" s="324"/>
      <c r="B542" s="325"/>
      <c r="C542" s="326"/>
      <c r="D542" s="327"/>
      <c r="E542" s="329"/>
      <c r="F542" s="326"/>
      <c r="G542" s="328"/>
      <c r="H542" s="328"/>
      <c r="I542" s="326"/>
      <c r="J542" s="326"/>
      <c r="K542" s="326"/>
      <c r="L542" s="311"/>
      <c r="M542" s="311"/>
      <c r="N542" s="311"/>
      <c r="O542" s="311"/>
      <c r="P542" s="311"/>
      <c r="Q542" s="311"/>
      <c r="R542" s="311"/>
      <c r="S542" s="311"/>
      <c r="T542" s="330"/>
      <c r="U542" s="331"/>
      <c r="V542" s="311"/>
      <c r="W542" s="311"/>
      <c r="X542" s="330"/>
      <c r="Y542" s="311"/>
      <c r="Z542" s="311"/>
      <c r="AA542" s="330"/>
      <c r="AB542" s="330"/>
      <c r="AC542" s="955"/>
      <c r="AD542" s="311"/>
      <c r="AE542" s="311"/>
      <c r="AF542" s="330"/>
      <c r="AG542" s="330"/>
      <c r="AH542" s="311"/>
      <c r="AI542" s="311"/>
      <c r="AJ542" s="330"/>
      <c r="AK542" s="330"/>
      <c r="AL542" s="311"/>
      <c r="AM542" s="311"/>
      <c r="AN542" s="330"/>
      <c r="AO542" s="330"/>
      <c r="AP542" s="311"/>
      <c r="AQ542" s="311"/>
      <c r="AR542" s="330"/>
      <c r="AS542" s="330"/>
      <c r="AT542" s="311"/>
      <c r="AU542" s="311"/>
      <c r="AV542" s="330"/>
      <c r="AW542" s="311"/>
      <c r="AX542" s="311"/>
      <c r="AY542" s="311"/>
      <c r="AZ542" s="311"/>
      <c r="BA542" s="311"/>
    </row>
    <row r="543" spans="1:53" s="322" customFormat="1" ht="15.75" customHeight="1" x14ac:dyDescent="0.2">
      <c r="A543" s="324"/>
      <c r="B543" s="325"/>
      <c r="C543" s="326"/>
      <c r="D543" s="327"/>
      <c r="E543" s="329"/>
      <c r="F543" s="326"/>
      <c r="G543" s="328"/>
      <c r="H543" s="328"/>
      <c r="I543" s="326"/>
      <c r="J543" s="326"/>
      <c r="K543" s="326"/>
      <c r="L543" s="311"/>
      <c r="M543" s="311"/>
      <c r="N543" s="311"/>
      <c r="O543" s="311"/>
      <c r="P543" s="311"/>
      <c r="Q543" s="311"/>
      <c r="R543" s="311"/>
      <c r="S543" s="311"/>
      <c r="T543" s="330"/>
      <c r="U543" s="331"/>
      <c r="V543" s="311"/>
      <c r="W543" s="311"/>
      <c r="X543" s="330"/>
      <c r="Y543" s="311"/>
      <c r="Z543" s="311"/>
      <c r="AA543" s="330"/>
      <c r="AB543" s="330"/>
      <c r="AC543" s="955"/>
      <c r="AD543" s="311"/>
      <c r="AE543" s="311"/>
      <c r="AF543" s="330"/>
      <c r="AG543" s="330"/>
      <c r="AH543" s="311"/>
      <c r="AI543" s="311"/>
      <c r="AJ543" s="330"/>
      <c r="AK543" s="330"/>
      <c r="AL543" s="311"/>
      <c r="AM543" s="311"/>
      <c r="AN543" s="330"/>
      <c r="AO543" s="330"/>
      <c r="AP543" s="311"/>
      <c r="AQ543" s="311"/>
      <c r="AR543" s="330"/>
      <c r="AS543" s="330"/>
      <c r="AT543" s="311"/>
      <c r="AU543" s="311"/>
      <c r="AV543" s="330"/>
      <c r="AW543" s="311"/>
      <c r="AX543" s="311"/>
      <c r="AY543" s="311"/>
      <c r="AZ543" s="311"/>
      <c r="BA543" s="311"/>
    </row>
    <row r="544" spans="1:53" s="322" customFormat="1" ht="15.75" customHeight="1" x14ac:dyDescent="0.2">
      <c r="A544" s="324"/>
      <c r="B544" s="325"/>
      <c r="C544" s="326"/>
      <c r="D544" s="327"/>
      <c r="E544" s="329"/>
      <c r="F544" s="326"/>
      <c r="G544" s="328"/>
      <c r="H544" s="328"/>
      <c r="I544" s="326"/>
      <c r="J544" s="326"/>
      <c r="K544" s="326"/>
      <c r="L544" s="311"/>
      <c r="M544" s="311"/>
      <c r="N544" s="311"/>
      <c r="O544" s="311"/>
      <c r="P544" s="311"/>
      <c r="Q544" s="311"/>
      <c r="R544" s="311"/>
      <c r="S544" s="311"/>
      <c r="T544" s="330"/>
      <c r="U544" s="331"/>
      <c r="V544" s="311"/>
      <c r="W544" s="311"/>
      <c r="X544" s="330"/>
      <c r="Y544" s="311"/>
      <c r="Z544" s="311"/>
      <c r="AA544" s="330"/>
      <c r="AB544" s="330"/>
      <c r="AC544" s="955"/>
      <c r="AD544" s="311"/>
      <c r="AE544" s="311"/>
      <c r="AF544" s="330"/>
      <c r="AG544" s="330"/>
      <c r="AH544" s="311"/>
      <c r="AI544" s="311"/>
      <c r="AJ544" s="330"/>
      <c r="AK544" s="330"/>
      <c r="AL544" s="311"/>
      <c r="AM544" s="311"/>
      <c r="AN544" s="330"/>
      <c r="AO544" s="330"/>
      <c r="AP544" s="311"/>
      <c r="AQ544" s="311"/>
      <c r="AR544" s="330"/>
      <c r="AS544" s="330"/>
      <c r="AT544" s="311"/>
      <c r="AU544" s="311"/>
      <c r="AV544" s="330"/>
      <c r="AW544" s="311"/>
      <c r="AX544" s="311"/>
      <c r="AY544" s="311"/>
      <c r="AZ544" s="311"/>
      <c r="BA544" s="311"/>
    </row>
    <row r="545" spans="1:53" s="322" customFormat="1" ht="15.75" customHeight="1" x14ac:dyDescent="0.2">
      <c r="A545" s="324"/>
      <c r="B545" s="325"/>
      <c r="C545" s="326"/>
      <c r="D545" s="327"/>
      <c r="E545" s="329"/>
      <c r="F545" s="326"/>
      <c r="G545" s="328"/>
      <c r="H545" s="328"/>
      <c r="I545" s="326"/>
      <c r="J545" s="326"/>
      <c r="K545" s="326"/>
      <c r="L545" s="311"/>
      <c r="M545" s="311"/>
      <c r="N545" s="311"/>
      <c r="O545" s="311"/>
      <c r="P545" s="311"/>
      <c r="Q545" s="311"/>
      <c r="R545" s="311"/>
      <c r="S545" s="311"/>
      <c r="T545" s="330"/>
      <c r="U545" s="331"/>
      <c r="V545" s="311"/>
      <c r="W545" s="311"/>
      <c r="X545" s="330"/>
      <c r="Y545" s="311"/>
      <c r="Z545" s="311"/>
      <c r="AA545" s="330"/>
      <c r="AB545" s="330"/>
      <c r="AC545" s="955"/>
      <c r="AD545" s="311"/>
      <c r="AE545" s="311"/>
      <c r="AF545" s="330"/>
      <c r="AG545" s="330"/>
      <c r="AH545" s="311"/>
      <c r="AI545" s="311"/>
      <c r="AJ545" s="330"/>
      <c r="AK545" s="330"/>
      <c r="AL545" s="311"/>
      <c r="AM545" s="311"/>
      <c r="AN545" s="330"/>
      <c r="AO545" s="330"/>
      <c r="AP545" s="311"/>
      <c r="AQ545" s="311"/>
      <c r="AR545" s="330"/>
      <c r="AS545" s="330"/>
      <c r="AT545" s="311"/>
      <c r="AU545" s="311"/>
      <c r="AV545" s="330"/>
      <c r="AW545" s="311"/>
      <c r="AX545" s="311"/>
      <c r="AY545" s="311"/>
      <c r="AZ545" s="311"/>
      <c r="BA545" s="311"/>
    </row>
    <row r="546" spans="1:53" s="322" customFormat="1" ht="15.75" customHeight="1" x14ac:dyDescent="0.2">
      <c r="A546" s="324"/>
      <c r="B546" s="325"/>
      <c r="C546" s="326"/>
      <c r="D546" s="327"/>
      <c r="E546" s="329"/>
      <c r="F546" s="326"/>
      <c r="G546" s="328"/>
      <c r="H546" s="328"/>
      <c r="I546" s="326"/>
      <c r="J546" s="326"/>
      <c r="K546" s="326"/>
      <c r="L546" s="311"/>
      <c r="M546" s="311"/>
      <c r="N546" s="311"/>
      <c r="O546" s="311"/>
      <c r="P546" s="311"/>
      <c r="Q546" s="311"/>
      <c r="R546" s="311"/>
      <c r="S546" s="311"/>
      <c r="T546" s="330"/>
      <c r="U546" s="331"/>
      <c r="V546" s="311"/>
      <c r="W546" s="311"/>
      <c r="X546" s="330"/>
      <c r="Y546" s="311"/>
      <c r="Z546" s="311"/>
      <c r="AA546" s="330"/>
      <c r="AB546" s="330"/>
      <c r="AC546" s="955"/>
      <c r="AD546" s="311"/>
      <c r="AE546" s="311"/>
      <c r="AF546" s="330"/>
      <c r="AG546" s="330"/>
      <c r="AH546" s="311"/>
      <c r="AI546" s="311"/>
      <c r="AJ546" s="330"/>
      <c r="AK546" s="330"/>
      <c r="AL546" s="311"/>
      <c r="AM546" s="311"/>
      <c r="AN546" s="330"/>
      <c r="AO546" s="330"/>
      <c r="AP546" s="311"/>
      <c r="AQ546" s="311"/>
      <c r="AR546" s="330"/>
      <c r="AS546" s="330"/>
      <c r="AT546" s="311"/>
      <c r="AU546" s="311"/>
      <c r="AV546" s="330"/>
      <c r="AW546" s="311"/>
      <c r="AX546" s="311"/>
      <c r="AY546" s="311"/>
      <c r="AZ546" s="311"/>
      <c r="BA546" s="311"/>
    </row>
    <row r="547" spans="1:53" s="322" customFormat="1" ht="15.75" customHeight="1" x14ac:dyDescent="0.2">
      <c r="A547" s="324"/>
      <c r="B547" s="325"/>
      <c r="C547" s="326"/>
      <c r="D547" s="327"/>
      <c r="E547" s="329"/>
      <c r="F547" s="326"/>
      <c r="G547" s="328"/>
      <c r="H547" s="328"/>
      <c r="I547" s="326"/>
      <c r="J547" s="326"/>
      <c r="K547" s="326"/>
      <c r="L547" s="311"/>
      <c r="M547" s="311"/>
      <c r="N547" s="311"/>
      <c r="O547" s="311"/>
      <c r="P547" s="311"/>
      <c r="Q547" s="311"/>
      <c r="R547" s="311"/>
      <c r="S547" s="311"/>
      <c r="T547" s="330"/>
      <c r="U547" s="331"/>
      <c r="V547" s="311"/>
      <c r="W547" s="311"/>
      <c r="X547" s="330"/>
      <c r="Y547" s="311"/>
      <c r="Z547" s="311"/>
      <c r="AA547" s="330"/>
      <c r="AB547" s="330"/>
      <c r="AC547" s="955"/>
      <c r="AD547" s="311"/>
      <c r="AE547" s="311"/>
      <c r="AF547" s="330"/>
      <c r="AG547" s="330"/>
      <c r="AH547" s="311"/>
      <c r="AI547" s="311"/>
      <c r="AJ547" s="330"/>
      <c r="AK547" s="330"/>
      <c r="AL547" s="311"/>
      <c r="AM547" s="311"/>
      <c r="AN547" s="330"/>
      <c r="AO547" s="330"/>
      <c r="AP547" s="311"/>
      <c r="AQ547" s="311"/>
      <c r="AR547" s="330"/>
      <c r="AS547" s="330"/>
      <c r="AT547" s="311"/>
      <c r="AU547" s="311"/>
      <c r="AV547" s="330"/>
      <c r="AW547" s="311"/>
      <c r="AX547" s="311"/>
      <c r="AY547" s="311"/>
      <c r="AZ547" s="311"/>
      <c r="BA547" s="311"/>
    </row>
    <row r="548" spans="1:53" s="322" customFormat="1" ht="15.75" customHeight="1" x14ac:dyDescent="0.2">
      <c r="A548" s="324"/>
      <c r="B548" s="325"/>
      <c r="C548" s="326"/>
      <c r="D548" s="327"/>
      <c r="E548" s="329"/>
      <c r="F548" s="326"/>
      <c r="G548" s="328"/>
      <c r="H548" s="328"/>
      <c r="I548" s="326"/>
      <c r="J548" s="326"/>
      <c r="K548" s="326"/>
      <c r="L548" s="311"/>
      <c r="M548" s="311"/>
      <c r="N548" s="311"/>
      <c r="O548" s="311"/>
      <c r="P548" s="311"/>
      <c r="Q548" s="311"/>
      <c r="R548" s="311"/>
      <c r="S548" s="311"/>
      <c r="T548" s="330"/>
      <c r="U548" s="331"/>
      <c r="V548" s="311"/>
      <c r="W548" s="311"/>
      <c r="X548" s="330"/>
      <c r="Y548" s="311"/>
      <c r="Z548" s="311"/>
      <c r="AA548" s="330"/>
      <c r="AB548" s="330"/>
      <c r="AC548" s="955"/>
      <c r="AD548" s="311"/>
      <c r="AE548" s="311"/>
      <c r="AF548" s="330"/>
      <c r="AG548" s="330"/>
      <c r="AH548" s="311"/>
      <c r="AI548" s="311"/>
      <c r="AJ548" s="330"/>
      <c r="AK548" s="330"/>
      <c r="AL548" s="311"/>
      <c r="AM548" s="311"/>
      <c r="AN548" s="330"/>
      <c r="AO548" s="330"/>
      <c r="AP548" s="311"/>
      <c r="AQ548" s="311"/>
      <c r="AR548" s="330"/>
      <c r="AS548" s="330"/>
      <c r="AT548" s="311"/>
      <c r="AU548" s="311"/>
      <c r="AV548" s="330"/>
      <c r="AW548" s="311"/>
      <c r="AX548" s="311"/>
      <c r="AY548" s="311"/>
      <c r="AZ548" s="311"/>
      <c r="BA548" s="311"/>
    </row>
    <row r="549" spans="1:53" s="322" customFormat="1" ht="15.75" customHeight="1" x14ac:dyDescent="0.2">
      <c r="A549" s="324"/>
      <c r="B549" s="325"/>
      <c r="C549" s="326"/>
      <c r="D549" s="327"/>
      <c r="E549" s="329"/>
      <c r="F549" s="326"/>
      <c r="G549" s="328"/>
      <c r="H549" s="328"/>
      <c r="I549" s="326"/>
      <c r="J549" s="326"/>
      <c r="K549" s="326"/>
      <c r="L549" s="311"/>
      <c r="M549" s="311"/>
      <c r="N549" s="311"/>
      <c r="O549" s="311"/>
      <c r="P549" s="311"/>
      <c r="Q549" s="311"/>
      <c r="R549" s="311"/>
      <c r="S549" s="311"/>
      <c r="T549" s="330"/>
      <c r="U549" s="331"/>
      <c r="V549" s="311"/>
      <c r="W549" s="311"/>
      <c r="X549" s="330"/>
      <c r="Y549" s="311"/>
      <c r="Z549" s="311"/>
      <c r="AA549" s="330"/>
      <c r="AB549" s="330"/>
      <c r="AC549" s="955"/>
      <c r="AD549" s="311"/>
      <c r="AE549" s="311"/>
      <c r="AF549" s="330"/>
      <c r="AG549" s="330"/>
      <c r="AH549" s="311"/>
      <c r="AI549" s="311"/>
      <c r="AJ549" s="330"/>
      <c r="AK549" s="330"/>
      <c r="AL549" s="311"/>
      <c r="AM549" s="311"/>
      <c r="AN549" s="330"/>
      <c r="AO549" s="330"/>
      <c r="AP549" s="311"/>
      <c r="AQ549" s="311"/>
      <c r="AR549" s="330"/>
      <c r="AS549" s="330"/>
      <c r="AT549" s="311"/>
      <c r="AU549" s="311"/>
      <c r="AV549" s="330"/>
      <c r="AW549" s="311"/>
      <c r="AX549" s="311"/>
      <c r="AY549" s="311"/>
      <c r="AZ549" s="311"/>
      <c r="BA549" s="311"/>
    </row>
    <row r="550" spans="1:53" s="322" customFormat="1" ht="15.75" customHeight="1" x14ac:dyDescent="0.2">
      <c r="A550" s="324"/>
      <c r="B550" s="325"/>
      <c r="C550" s="326"/>
      <c r="D550" s="327"/>
      <c r="E550" s="329"/>
      <c r="F550" s="326"/>
      <c r="G550" s="328"/>
      <c r="H550" s="328"/>
      <c r="I550" s="326"/>
      <c r="J550" s="326"/>
      <c r="K550" s="326"/>
      <c r="L550" s="311"/>
      <c r="M550" s="311"/>
      <c r="N550" s="311"/>
      <c r="O550" s="311"/>
      <c r="P550" s="311"/>
      <c r="Q550" s="311"/>
      <c r="R550" s="311"/>
      <c r="S550" s="311"/>
      <c r="T550" s="330"/>
      <c r="U550" s="331"/>
      <c r="V550" s="311"/>
      <c r="W550" s="311"/>
      <c r="X550" s="330"/>
      <c r="Y550" s="311"/>
      <c r="Z550" s="311"/>
      <c r="AA550" s="330"/>
      <c r="AB550" s="330"/>
      <c r="AC550" s="955"/>
      <c r="AD550" s="311"/>
      <c r="AE550" s="311"/>
      <c r="AF550" s="330"/>
      <c r="AG550" s="330"/>
      <c r="AH550" s="311"/>
      <c r="AI550" s="311"/>
      <c r="AJ550" s="330"/>
      <c r="AK550" s="330"/>
      <c r="AL550" s="311"/>
      <c r="AM550" s="311"/>
      <c r="AN550" s="330"/>
      <c r="AO550" s="330"/>
      <c r="AP550" s="311"/>
      <c r="AQ550" s="311"/>
      <c r="AR550" s="330"/>
      <c r="AS550" s="330"/>
      <c r="AT550" s="311"/>
      <c r="AU550" s="311"/>
      <c r="AV550" s="330"/>
      <c r="AW550" s="311"/>
      <c r="AX550" s="311"/>
      <c r="AY550" s="311"/>
      <c r="AZ550" s="311"/>
      <c r="BA550" s="311"/>
    </row>
    <row r="551" spans="1:53" s="322" customFormat="1" ht="15.75" customHeight="1" x14ac:dyDescent="0.2">
      <c r="A551" s="324"/>
      <c r="B551" s="325"/>
      <c r="C551" s="326"/>
      <c r="D551" s="327"/>
      <c r="E551" s="329"/>
      <c r="F551" s="326"/>
      <c r="G551" s="328"/>
      <c r="H551" s="328"/>
      <c r="I551" s="326"/>
      <c r="J551" s="326"/>
      <c r="K551" s="326"/>
      <c r="L551" s="311"/>
      <c r="M551" s="311"/>
      <c r="N551" s="311"/>
      <c r="O551" s="311"/>
      <c r="P551" s="311"/>
      <c r="Q551" s="311"/>
      <c r="R551" s="311"/>
      <c r="S551" s="311"/>
      <c r="T551" s="330"/>
      <c r="U551" s="331"/>
      <c r="V551" s="311"/>
      <c r="W551" s="311"/>
      <c r="X551" s="330"/>
      <c r="Y551" s="311"/>
      <c r="Z551" s="311"/>
      <c r="AA551" s="330"/>
      <c r="AB551" s="330"/>
      <c r="AC551" s="955"/>
      <c r="AD551" s="311"/>
      <c r="AE551" s="311"/>
      <c r="AF551" s="330"/>
      <c r="AG551" s="330"/>
      <c r="AH551" s="311"/>
      <c r="AI551" s="311"/>
      <c r="AJ551" s="330"/>
      <c r="AK551" s="330"/>
      <c r="AL551" s="311"/>
      <c r="AM551" s="311"/>
      <c r="AN551" s="330"/>
      <c r="AO551" s="330"/>
      <c r="AP551" s="311"/>
      <c r="AQ551" s="311"/>
      <c r="AR551" s="330"/>
      <c r="AS551" s="330"/>
      <c r="AT551" s="311"/>
      <c r="AU551" s="311"/>
      <c r="AV551" s="330"/>
      <c r="AW551" s="311"/>
      <c r="AX551" s="311"/>
      <c r="AY551" s="311"/>
      <c r="AZ551" s="311"/>
      <c r="BA551" s="311"/>
    </row>
    <row r="552" spans="1:53" s="322" customFormat="1" ht="15.75" customHeight="1" x14ac:dyDescent="0.2">
      <c r="A552" s="324"/>
      <c r="B552" s="325"/>
      <c r="C552" s="326"/>
      <c r="D552" s="327"/>
      <c r="E552" s="329"/>
      <c r="F552" s="326"/>
      <c r="G552" s="328"/>
      <c r="H552" s="328"/>
      <c r="I552" s="326"/>
      <c r="J552" s="326"/>
      <c r="K552" s="326"/>
      <c r="L552" s="311"/>
      <c r="M552" s="311"/>
      <c r="N552" s="311"/>
      <c r="O552" s="311"/>
      <c r="P552" s="311"/>
      <c r="Q552" s="311"/>
      <c r="R552" s="311"/>
      <c r="S552" s="311"/>
      <c r="T552" s="330"/>
      <c r="U552" s="331"/>
      <c r="V552" s="311"/>
      <c r="W552" s="311"/>
      <c r="X552" s="330"/>
      <c r="Y552" s="311"/>
      <c r="Z552" s="311"/>
      <c r="AA552" s="330"/>
      <c r="AB552" s="330"/>
      <c r="AC552" s="955"/>
      <c r="AD552" s="311"/>
      <c r="AE552" s="311"/>
      <c r="AF552" s="330"/>
      <c r="AG552" s="330"/>
      <c r="AH552" s="311"/>
      <c r="AI552" s="311"/>
      <c r="AJ552" s="330"/>
      <c r="AK552" s="330"/>
      <c r="AL552" s="311"/>
      <c r="AM552" s="311"/>
      <c r="AN552" s="330"/>
      <c r="AO552" s="330"/>
      <c r="AP552" s="311"/>
      <c r="AQ552" s="311"/>
      <c r="AR552" s="330"/>
      <c r="AS552" s="330"/>
      <c r="AT552" s="311"/>
      <c r="AU552" s="311"/>
      <c r="AV552" s="330"/>
      <c r="AW552" s="311"/>
      <c r="AX552" s="311"/>
      <c r="AY552" s="311"/>
      <c r="AZ552" s="311"/>
      <c r="BA552" s="311"/>
    </row>
    <row r="553" spans="1:53" s="322" customFormat="1" ht="15.75" customHeight="1" x14ac:dyDescent="0.2">
      <c r="A553" s="324"/>
      <c r="B553" s="325"/>
      <c r="C553" s="326"/>
      <c r="D553" s="327"/>
      <c r="E553" s="329"/>
      <c r="F553" s="326"/>
      <c r="G553" s="328"/>
      <c r="H553" s="328"/>
      <c r="I553" s="326"/>
      <c r="J553" s="326"/>
      <c r="K553" s="326"/>
      <c r="L553" s="311"/>
      <c r="M553" s="311"/>
      <c r="N553" s="311"/>
      <c r="O553" s="311"/>
      <c r="P553" s="311"/>
      <c r="Q553" s="311"/>
      <c r="R553" s="311"/>
      <c r="S553" s="311"/>
      <c r="T553" s="330"/>
      <c r="U553" s="331"/>
      <c r="V553" s="311"/>
      <c r="W553" s="311"/>
      <c r="X553" s="330"/>
      <c r="Y553" s="311"/>
      <c r="Z553" s="311"/>
      <c r="AA553" s="330"/>
      <c r="AB553" s="330"/>
      <c r="AC553" s="955"/>
      <c r="AD553" s="311"/>
      <c r="AE553" s="311"/>
      <c r="AF553" s="330"/>
      <c r="AG553" s="330"/>
      <c r="AH553" s="311"/>
      <c r="AI553" s="311"/>
      <c r="AJ553" s="330"/>
      <c r="AK553" s="330"/>
      <c r="AL553" s="311"/>
      <c r="AM553" s="311"/>
      <c r="AN553" s="330"/>
      <c r="AO553" s="330"/>
      <c r="AP553" s="311"/>
      <c r="AQ553" s="311"/>
      <c r="AR553" s="330"/>
      <c r="AS553" s="330"/>
      <c r="AT553" s="311"/>
      <c r="AU553" s="311"/>
      <c r="AV553" s="330"/>
      <c r="AW553" s="311"/>
      <c r="AX553" s="311"/>
      <c r="AY553" s="311"/>
      <c r="AZ553" s="311"/>
      <c r="BA553" s="311"/>
    </row>
    <row r="554" spans="1:53" s="322" customFormat="1" ht="15.75" customHeight="1" x14ac:dyDescent="0.2">
      <c r="A554" s="324"/>
      <c r="B554" s="325"/>
      <c r="C554" s="326"/>
      <c r="D554" s="327"/>
      <c r="E554" s="329"/>
      <c r="F554" s="326"/>
      <c r="G554" s="328"/>
      <c r="H554" s="328"/>
      <c r="I554" s="326"/>
      <c r="J554" s="326"/>
      <c r="K554" s="326"/>
      <c r="L554" s="311"/>
      <c r="M554" s="311"/>
      <c r="N554" s="311"/>
      <c r="O554" s="311"/>
      <c r="P554" s="311"/>
      <c r="Q554" s="311"/>
      <c r="R554" s="311"/>
      <c r="S554" s="311"/>
      <c r="T554" s="330"/>
      <c r="U554" s="331"/>
      <c r="V554" s="311"/>
      <c r="W554" s="311"/>
      <c r="X554" s="330"/>
      <c r="Y554" s="311"/>
      <c r="Z554" s="311"/>
      <c r="AA554" s="330"/>
      <c r="AB554" s="330"/>
      <c r="AC554" s="955"/>
      <c r="AD554" s="311"/>
      <c r="AE554" s="311"/>
      <c r="AF554" s="330"/>
      <c r="AG554" s="330"/>
      <c r="AH554" s="311"/>
      <c r="AI554" s="311"/>
      <c r="AJ554" s="330"/>
      <c r="AK554" s="330"/>
      <c r="AL554" s="311"/>
      <c r="AM554" s="311"/>
      <c r="AN554" s="330"/>
      <c r="AO554" s="330"/>
      <c r="AP554" s="311"/>
      <c r="AQ554" s="311"/>
      <c r="AR554" s="330"/>
      <c r="AS554" s="330"/>
      <c r="AT554" s="311"/>
      <c r="AU554" s="311"/>
      <c r="AV554" s="330"/>
      <c r="AW554" s="311"/>
      <c r="AX554" s="311"/>
      <c r="AY554" s="311"/>
      <c r="AZ554" s="311"/>
      <c r="BA554" s="311"/>
    </row>
    <row r="555" spans="1:53" s="322" customFormat="1" ht="15.75" customHeight="1" x14ac:dyDescent="0.2">
      <c r="A555" s="324"/>
      <c r="B555" s="325"/>
      <c r="C555" s="326"/>
      <c r="D555" s="327"/>
      <c r="E555" s="329"/>
      <c r="F555" s="326"/>
      <c r="G555" s="328"/>
      <c r="H555" s="328"/>
      <c r="I555" s="326"/>
      <c r="J555" s="326"/>
      <c r="K555" s="326"/>
      <c r="L555" s="311"/>
      <c r="M555" s="311"/>
      <c r="N555" s="311"/>
      <c r="O555" s="311"/>
      <c r="P555" s="311"/>
      <c r="Q555" s="311"/>
      <c r="R555" s="311"/>
      <c r="S555" s="311"/>
      <c r="T555" s="330"/>
      <c r="U555" s="331"/>
      <c r="V555" s="311"/>
      <c r="W555" s="311"/>
      <c r="X555" s="330"/>
      <c r="Y555" s="311"/>
      <c r="Z555" s="311"/>
      <c r="AA555" s="330"/>
      <c r="AB555" s="330"/>
      <c r="AC555" s="955"/>
      <c r="AD555" s="311"/>
      <c r="AE555" s="311"/>
      <c r="AF555" s="330"/>
      <c r="AG555" s="330"/>
      <c r="AH555" s="311"/>
      <c r="AI555" s="311"/>
      <c r="AJ555" s="330"/>
      <c r="AK555" s="330"/>
      <c r="AL555" s="311"/>
      <c r="AM555" s="311"/>
      <c r="AN555" s="330"/>
      <c r="AO555" s="330"/>
      <c r="AP555" s="311"/>
      <c r="AQ555" s="311"/>
      <c r="AR555" s="330"/>
      <c r="AS555" s="330"/>
      <c r="AT555" s="311"/>
      <c r="AU555" s="311"/>
      <c r="AV555" s="330"/>
      <c r="AW555" s="311"/>
      <c r="AX555" s="311"/>
      <c r="AY555" s="311"/>
      <c r="AZ555" s="311"/>
      <c r="BA555" s="311"/>
    </row>
    <row r="556" spans="1:53" s="322" customFormat="1" ht="15.75" customHeight="1" x14ac:dyDescent="0.2">
      <c r="A556" s="324"/>
      <c r="B556" s="325"/>
      <c r="C556" s="326"/>
      <c r="D556" s="327"/>
      <c r="E556" s="329"/>
      <c r="F556" s="326"/>
      <c r="G556" s="328"/>
      <c r="H556" s="328"/>
      <c r="I556" s="326"/>
      <c r="J556" s="326"/>
      <c r="K556" s="326"/>
      <c r="L556" s="311"/>
      <c r="M556" s="311"/>
      <c r="N556" s="311"/>
      <c r="O556" s="311"/>
      <c r="P556" s="311"/>
      <c r="Q556" s="311"/>
      <c r="R556" s="311"/>
      <c r="S556" s="311"/>
      <c r="T556" s="330"/>
      <c r="U556" s="331"/>
      <c r="V556" s="311"/>
      <c r="W556" s="311"/>
      <c r="X556" s="330"/>
      <c r="Y556" s="311"/>
      <c r="Z556" s="311"/>
      <c r="AA556" s="330"/>
      <c r="AB556" s="330"/>
      <c r="AC556" s="955"/>
      <c r="AD556" s="311"/>
      <c r="AE556" s="311"/>
      <c r="AF556" s="330"/>
      <c r="AG556" s="330"/>
      <c r="AH556" s="311"/>
      <c r="AI556" s="311"/>
      <c r="AJ556" s="330"/>
      <c r="AK556" s="330"/>
      <c r="AL556" s="311"/>
      <c r="AM556" s="311"/>
      <c r="AN556" s="330"/>
      <c r="AO556" s="330"/>
      <c r="AP556" s="311"/>
      <c r="AQ556" s="311"/>
      <c r="AR556" s="330"/>
      <c r="AS556" s="330"/>
      <c r="AT556" s="311"/>
      <c r="AU556" s="311"/>
      <c r="AV556" s="330"/>
      <c r="AW556" s="311"/>
      <c r="AX556" s="311"/>
      <c r="AY556" s="311"/>
      <c r="AZ556" s="311"/>
      <c r="BA556" s="311"/>
    </row>
    <row r="557" spans="1:53" s="322" customFormat="1" ht="15.75" customHeight="1" x14ac:dyDescent="0.2">
      <c r="A557" s="324"/>
      <c r="B557" s="325"/>
      <c r="C557" s="326"/>
      <c r="D557" s="327"/>
      <c r="E557" s="329"/>
      <c r="F557" s="326"/>
      <c r="G557" s="328"/>
      <c r="H557" s="328"/>
      <c r="I557" s="326"/>
      <c r="J557" s="326"/>
      <c r="K557" s="326"/>
      <c r="L557" s="311"/>
      <c r="M557" s="311"/>
      <c r="N557" s="311"/>
      <c r="O557" s="311"/>
      <c r="P557" s="311"/>
      <c r="Q557" s="311"/>
      <c r="R557" s="311"/>
      <c r="S557" s="311"/>
      <c r="T557" s="330"/>
      <c r="U557" s="331"/>
      <c r="V557" s="311"/>
      <c r="W557" s="311"/>
      <c r="X557" s="330"/>
      <c r="Y557" s="311"/>
      <c r="Z557" s="311"/>
      <c r="AA557" s="330"/>
      <c r="AB557" s="330"/>
      <c r="AC557" s="955"/>
      <c r="AD557" s="311"/>
      <c r="AE557" s="311"/>
      <c r="AF557" s="330"/>
      <c r="AG557" s="330"/>
      <c r="AH557" s="311"/>
      <c r="AI557" s="311"/>
      <c r="AJ557" s="330"/>
      <c r="AK557" s="330"/>
      <c r="AL557" s="311"/>
      <c r="AM557" s="311"/>
      <c r="AN557" s="330"/>
      <c r="AO557" s="330"/>
      <c r="AP557" s="311"/>
      <c r="AQ557" s="311"/>
      <c r="AR557" s="330"/>
      <c r="AS557" s="330"/>
      <c r="AT557" s="311"/>
      <c r="AU557" s="311"/>
      <c r="AV557" s="330"/>
      <c r="AW557" s="311"/>
      <c r="AX557" s="311"/>
      <c r="AY557" s="311"/>
      <c r="AZ557" s="311"/>
      <c r="BA557" s="311"/>
    </row>
    <row r="558" spans="1:53" s="322" customFormat="1" ht="15.75" customHeight="1" x14ac:dyDescent="0.2">
      <c r="A558" s="324"/>
      <c r="B558" s="325"/>
      <c r="C558" s="326"/>
      <c r="D558" s="327"/>
      <c r="E558" s="329"/>
      <c r="F558" s="326"/>
      <c r="G558" s="328"/>
      <c r="H558" s="328"/>
      <c r="I558" s="326"/>
      <c r="J558" s="326"/>
      <c r="K558" s="326"/>
      <c r="L558" s="311"/>
      <c r="M558" s="311"/>
      <c r="N558" s="311"/>
      <c r="O558" s="311"/>
      <c r="P558" s="311"/>
      <c r="Q558" s="311"/>
      <c r="R558" s="311"/>
      <c r="S558" s="311"/>
      <c r="T558" s="330"/>
      <c r="U558" s="331"/>
      <c r="V558" s="311"/>
      <c r="W558" s="311"/>
      <c r="X558" s="330"/>
      <c r="Y558" s="311"/>
      <c r="Z558" s="311"/>
      <c r="AA558" s="330"/>
      <c r="AB558" s="330"/>
      <c r="AC558" s="955"/>
      <c r="AD558" s="311"/>
      <c r="AE558" s="311"/>
      <c r="AF558" s="330"/>
      <c r="AG558" s="330"/>
      <c r="AH558" s="311"/>
      <c r="AI558" s="311"/>
      <c r="AJ558" s="330"/>
      <c r="AK558" s="330"/>
      <c r="AL558" s="311"/>
      <c r="AM558" s="311"/>
      <c r="AN558" s="330"/>
      <c r="AO558" s="330"/>
      <c r="AP558" s="311"/>
      <c r="AQ558" s="311"/>
      <c r="AR558" s="330"/>
      <c r="AS558" s="330"/>
      <c r="AT558" s="311"/>
      <c r="AU558" s="311"/>
      <c r="AV558" s="330"/>
      <c r="AW558" s="311"/>
      <c r="AX558" s="311"/>
      <c r="AY558" s="311"/>
      <c r="AZ558" s="311"/>
      <c r="BA558" s="311"/>
    </row>
    <row r="559" spans="1:53" s="322" customFormat="1" ht="15.75" customHeight="1" x14ac:dyDescent="0.2">
      <c r="A559" s="324"/>
      <c r="B559" s="325"/>
      <c r="C559" s="326"/>
      <c r="D559" s="327"/>
      <c r="E559" s="329"/>
      <c r="F559" s="326"/>
      <c r="G559" s="328"/>
      <c r="H559" s="328"/>
      <c r="I559" s="326"/>
      <c r="J559" s="326"/>
      <c r="K559" s="326"/>
      <c r="L559" s="311"/>
      <c r="M559" s="311"/>
      <c r="N559" s="311"/>
      <c r="O559" s="311"/>
      <c r="P559" s="311"/>
      <c r="Q559" s="311"/>
      <c r="R559" s="311"/>
      <c r="S559" s="311"/>
      <c r="T559" s="330"/>
      <c r="U559" s="331"/>
      <c r="V559" s="311"/>
      <c r="W559" s="311"/>
      <c r="X559" s="330"/>
      <c r="Y559" s="311"/>
      <c r="Z559" s="311"/>
      <c r="AA559" s="330"/>
      <c r="AB559" s="330"/>
      <c r="AC559" s="955"/>
      <c r="AD559" s="311"/>
      <c r="AE559" s="311"/>
      <c r="AF559" s="330"/>
      <c r="AG559" s="330"/>
      <c r="AH559" s="311"/>
      <c r="AI559" s="311"/>
      <c r="AJ559" s="330"/>
      <c r="AK559" s="330"/>
      <c r="AL559" s="311"/>
      <c r="AM559" s="311"/>
      <c r="AN559" s="330"/>
      <c r="AO559" s="330"/>
      <c r="AP559" s="311"/>
      <c r="AQ559" s="311"/>
      <c r="AR559" s="330"/>
      <c r="AS559" s="330"/>
      <c r="AT559" s="311"/>
      <c r="AU559" s="311"/>
      <c r="AV559" s="330"/>
      <c r="AW559" s="311"/>
      <c r="AX559" s="311"/>
      <c r="AY559" s="311"/>
      <c r="AZ559" s="311"/>
      <c r="BA559" s="311"/>
    </row>
    <row r="560" spans="1:53" s="322" customFormat="1" ht="15.75" customHeight="1" x14ac:dyDescent="0.2">
      <c r="A560" s="324"/>
      <c r="B560" s="325"/>
      <c r="C560" s="326"/>
      <c r="D560" s="327"/>
      <c r="E560" s="329"/>
      <c r="F560" s="326"/>
      <c r="G560" s="328"/>
      <c r="H560" s="328"/>
      <c r="I560" s="326"/>
      <c r="J560" s="326"/>
      <c r="K560" s="326"/>
      <c r="L560" s="311"/>
      <c r="M560" s="311"/>
      <c r="N560" s="311"/>
      <c r="O560" s="311"/>
      <c r="P560" s="311"/>
      <c r="Q560" s="311"/>
      <c r="R560" s="311"/>
      <c r="S560" s="311"/>
      <c r="T560" s="330"/>
      <c r="U560" s="331"/>
      <c r="V560" s="311"/>
      <c r="W560" s="311"/>
      <c r="X560" s="330"/>
      <c r="Y560" s="311"/>
      <c r="Z560" s="311"/>
      <c r="AA560" s="330"/>
      <c r="AB560" s="330"/>
      <c r="AC560" s="955"/>
      <c r="AD560" s="311"/>
      <c r="AE560" s="311"/>
      <c r="AF560" s="330"/>
      <c r="AG560" s="330"/>
      <c r="AH560" s="311"/>
      <c r="AI560" s="311"/>
      <c r="AJ560" s="330"/>
      <c r="AK560" s="330"/>
      <c r="AL560" s="311"/>
      <c r="AM560" s="311"/>
      <c r="AN560" s="330"/>
      <c r="AO560" s="330"/>
      <c r="AP560" s="311"/>
      <c r="AQ560" s="311"/>
      <c r="AR560" s="330"/>
      <c r="AS560" s="330"/>
      <c r="AT560" s="311"/>
      <c r="AU560" s="311"/>
      <c r="AV560" s="330"/>
      <c r="AW560" s="311"/>
      <c r="AX560" s="311"/>
      <c r="AY560" s="311"/>
      <c r="AZ560" s="311"/>
      <c r="BA560" s="311"/>
    </row>
    <row r="561" spans="1:53" s="322" customFormat="1" ht="15.75" customHeight="1" x14ac:dyDescent="0.2">
      <c r="A561" s="324"/>
      <c r="B561" s="325"/>
      <c r="C561" s="326"/>
      <c r="D561" s="327"/>
      <c r="E561" s="329"/>
      <c r="F561" s="326"/>
      <c r="G561" s="328"/>
      <c r="H561" s="328"/>
      <c r="I561" s="326"/>
      <c r="J561" s="326"/>
      <c r="K561" s="326"/>
      <c r="L561" s="311"/>
      <c r="M561" s="311"/>
      <c r="N561" s="311"/>
      <c r="O561" s="311"/>
      <c r="P561" s="311"/>
      <c r="Q561" s="311"/>
      <c r="R561" s="311"/>
      <c r="S561" s="311"/>
      <c r="T561" s="330"/>
      <c r="U561" s="331"/>
      <c r="V561" s="311"/>
      <c r="W561" s="311"/>
      <c r="X561" s="330"/>
      <c r="Y561" s="311"/>
      <c r="Z561" s="311"/>
      <c r="AA561" s="330"/>
      <c r="AB561" s="330"/>
      <c r="AC561" s="955"/>
      <c r="AD561" s="311"/>
      <c r="AE561" s="311"/>
      <c r="AF561" s="330"/>
      <c r="AG561" s="330"/>
      <c r="AH561" s="311"/>
      <c r="AI561" s="311"/>
      <c r="AJ561" s="330"/>
      <c r="AK561" s="330"/>
      <c r="AL561" s="311"/>
      <c r="AM561" s="311"/>
      <c r="AN561" s="330"/>
      <c r="AO561" s="330"/>
      <c r="AP561" s="311"/>
      <c r="AQ561" s="311"/>
      <c r="AR561" s="330"/>
      <c r="AS561" s="330"/>
      <c r="AT561" s="311"/>
      <c r="AU561" s="311"/>
      <c r="AV561" s="330"/>
      <c r="AW561" s="311"/>
      <c r="AX561" s="311"/>
      <c r="AY561" s="311"/>
      <c r="AZ561" s="311"/>
      <c r="BA561" s="311"/>
    </row>
    <row r="562" spans="1:53" s="322" customFormat="1" ht="15.75" customHeight="1" x14ac:dyDescent="0.2">
      <c r="A562" s="324"/>
      <c r="B562" s="325"/>
      <c r="C562" s="326"/>
      <c r="D562" s="327"/>
      <c r="E562" s="329"/>
      <c r="F562" s="326"/>
      <c r="G562" s="328"/>
      <c r="H562" s="328"/>
      <c r="I562" s="326"/>
      <c r="J562" s="326"/>
      <c r="K562" s="326"/>
      <c r="L562" s="311"/>
      <c r="M562" s="311"/>
      <c r="N562" s="311"/>
      <c r="O562" s="311"/>
      <c r="P562" s="311"/>
      <c r="Q562" s="311"/>
      <c r="R562" s="311"/>
      <c r="S562" s="311"/>
      <c r="T562" s="330"/>
      <c r="U562" s="331"/>
      <c r="V562" s="311"/>
      <c r="W562" s="311"/>
      <c r="X562" s="330"/>
      <c r="Y562" s="311"/>
      <c r="Z562" s="311"/>
      <c r="AA562" s="330"/>
      <c r="AB562" s="330"/>
      <c r="AC562" s="955"/>
      <c r="AD562" s="311"/>
      <c r="AE562" s="311"/>
      <c r="AF562" s="330"/>
      <c r="AG562" s="330"/>
      <c r="AH562" s="311"/>
      <c r="AI562" s="311"/>
      <c r="AJ562" s="330"/>
      <c r="AK562" s="330"/>
      <c r="AL562" s="311"/>
      <c r="AM562" s="311"/>
      <c r="AN562" s="330"/>
      <c r="AO562" s="330"/>
      <c r="AP562" s="311"/>
      <c r="AQ562" s="311"/>
      <c r="AR562" s="330"/>
      <c r="AS562" s="330"/>
      <c r="AT562" s="311"/>
      <c r="AU562" s="311"/>
      <c r="AV562" s="330"/>
      <c r="AW562" s="311"/>
      <c r="AX562" s="311"/>
      <c r="AY562" s="311"/>
      <c r="AZ562" s="311"/>
      <c r="BA562" s="311"/>
    </row>
    <row r="563" spans="1:53" s="322" customFormat="1" ht="15.75" customHeight="1" x14ac:dyDescent="0.2">
      <c r="A563" s="324"/>
      <c r="B563" s="325"/>
      <c r="C563" s="326"/>
      <c r="D563" s="327"/>
      <c r="E563" s="329"/>
      <c r="F563" s="326"/>
      <c r="G563" s="328"/>
      <c r="H563" s="328"/>
      <c r="I563" s="326"/>
      <c r="J563" s="326"/>
      <c r="K563" s="326"/>
      <c r="L563" s="311"/>
      <c r="M563" s="311"/>
      <c r="N563" s="311"/>
      <c r="O563" s="311"/>
      <c r="P563" s="311"/>
      <c r="Q563" s="311"/>
      <c r="R563" s="311"/>
      <c r="S563" s="311"/>
      <c r="T563" s="330"/>
      <c r="U563" s="331"/>
      <c r="V563" s="311"/>
      <c r="W563" s="311"/>
      <c r="X563" s="330"/>
      <c r="Y563" s="311"/>
      <c r="Z563" s="311"/>
      <c r="AA563" s="330"/>
      <c r="AB563" s="330"/>
      <c r="AC563" s="955"/>
      <c r="AD563" s="311"/>
      <c r="AE563" s="311"/>
      <c r="AF563" s="330"/>
      <c r="AG563" s="330"/>
      <c r="AH563" s="311"/>
      <c r="AI563" s="311"/>
      <c r="AJ563" s="330"/>
      <c r="AK563" s="330"/>
      <c r="AL563" s="311"/>
      <c r="AM563" s="311"/>
      <c r="AN563" s="330"/>
      <c r="AO563" s="330"/>
      <c r="AP563" s="311"/>
      <c r="AQ563" s="311"/>
      <c r="AR563" s="330"/>
      <c r="AS563" s="330"/>
      <c r="AT563" s="311"/>
      <c r="AU563" s="311"/>
      <c r="AV563" s="330"/>
      <c r="AW563" s="311"/>
      <c r="AX563" s="311"/>
      <c r="AY563" s="311"/>
      <c r="AZ563" s="311"/>
      <c r="BA563" s="311"/>
    </row>
    <row r="564" spans="1:53" s="322" customFormat="1" ht="15.75" customHeight="1" x14ac:dyDescent="0.2">
      <c r="A564" s="324"/>
      <c r="B564" s="325"/>
      <c r="C564" s="326"/>
      <c r="D564" s="327"/>
      <c r="E564" s="329"/>
      <c r="F564" s="326"/>
      <c r="G564" s="328"/>
      <c r="H564" s="328"/>
      <c r="I564" s="326"/>
      <c r="J564" s="326"/>
      <c r="K564" s="326"/>
      <c r="L564" s="311"/>
      <c r="M564" s="311"/>
      <c r="N564" s="311"/>
      <c r="O564" s="311"/>
      <c r="P564" s="311"/>
      <c r="Q564" s="311"/>
      <c r="R564" s="311"/>
      <c r="S564" s="311"/>
      <c r="T564" s="330"/>
      <c r="U564" s="331"/>
      <c r="V564" s="311"/>
      <c r="W564" s="311"/>
      <c r="X564" s="330"/>
      <c r="Y564" s="311"/>
      <c r="Z564" s="311"/>
      <c r="AA564" s="330"/>
      <c r="AB564" s="330"/>
      <c r="AC564" s="955"/>
      <c r="AD564" s="311"/>
      <c r="AE564" s="311"/>
      <c r="AF564" s="330"/>
      <c r="AG564" s="330"/>
      <c r="AH564" s="311"/>
      <c r="AI564" s="311"/>
      <c r="AJ564" s="330"/>
      <c r="AK564" s="330"/>
      <c r="AL564" s="311"/>
      <c r="AM564" s="311"/>
      <c r="AN564" s="330"/>
      <c r="AO564" s="330"/>
      <c r="AP564" s="311"/>
      <c r="AQ564" s="311"/>
      <c r="AR564" s="330"/>
      <c r="AS564" s="330"/>
      <c r="AT564" s="311"/>
      <c r="AU564" s="311"/>
      <c r="AV564" s="330"/>
      <c r="AW564" s="311"/>
      <c r="AX564" s="311"/>
      <c r="AY564" s="311"/>
      <c r="AZ564" s="311"/>
      <c r="BA564" s="311"/>
    </row>
    <row r="565" spans="1:53" s="322" customFormat="1" ht="15.75" customHeight="1" x14ac:dyDescent="0.2">
      <c r="A565" s="324"/>
      <c r="B565" s="325"/>
      <c r="C565" s="326"/>
      <c r="D565" s="327"/>
      <c r="E565" s="329"/>
      <c r="F565" s="326"/>
      <c r="G565" s="328"/>
      <c r="H565" s="328"/>
      <c r="I565" s="326"/>
      <c r="J565" s="326"/>
      <c r="K565" s="326"/>
      <c r="L565" s="311"/>
      <c r="M565" s="311"/>
      <c r="N565" s="311"/>
      <c r="O565" s="311"/>
      <c r="P565" s="311"/>
      <c r="Q565" s="311"/>
      <c r="R565" s="311"/>
      <c r="S565" s="311"/>
      <c r="T565" s="330"/>
      <c r="U565" s="331"/>
      <c r="V565" s="311"/>
      <c r="W565" s="311"/>
      <c r="X565" s="330"/>
      <c r="Y565" s="311"/>
      <c r="Z565" s="311"/>
      <c r="AA565" s="330"/>
      <c r="AB565" s="330"/>
      <c r="AC565" s="955"/>
      <c r="AD565" s="311"/>
      <c r="AE565" s="311"/>
      <c r="AF565" s="330"/>
      <c r="AG565" s="330"/>
      <c r="AH565" s="311"/>
      <c r="AI565" s="311"/>
      <c r="AJ565" s="330"/>
      <c r="AK565" s="330"/>
      <c r="AL565" s="311"/>
      <c r="AM565" s="311"/>
      <c r="AN565" s="330"/>
      <c r="AO565" s="330"/>
      <c r="AP565" s="311"/>
      <c r="AQ565" s="311"/>
      <c r="AR565" s="330"/>
      <c r="AS565" s="330"/>
      <c r="AT565" s="311"/>
      <c r="AU565" s="311"/>
      <c r="AV565" s="330"/>
      <c r="AW565" s="311"/>
      <c r="AX565" s="311"/>
      <c r="AY565" s="311"/>
      <c r="AZ565" s="311"/>
      <c r="BA565" s="311"/>
    </row>
    <row r="566" spans="1:53" s="322" customFormat="1" ht="15.75" customHeight="1" x14ac:dyDescent="0.2">
      <c r="A566" s="324"/>
      <c r="B566" s="325"/>
      <c r="C566" s="326"/>
      <c r="D566" s="327"/>
      <c r="E566" s="329"/>
      <c r="F566" s="326"/>
      <c r="G566" s="328"/>
      <c r="H566" s="328"/>
      <c r="I566" s="326"/>
      <c r="J566" s="326"/>
      <c r="K566" s="326"/>
      <c r="L566" s="311"/>
      <c r="M566" s="311"/>
      <c r="N566" s="311"/>
      <c r="O566" s="311"/>
      <c r="P566" s="311"/>
      <c r="Q566" s="311"/>
      <c r="R566" s="311"/>
      <c r="S566" s="311"/>
      <c r="T566" s="330"/>
      <c r="U566" s="331"/>
      <c r="V566" s="311"/>
      <c r="W566" s="311"/>
      <c r="X566" s="330"/>
      <c r="Y566" s="311"/>
      <c r="Z566" s="311"/>
      <c r="AA566" s="330"/>
      <c r="AB566" s="330"/>
      <c r="AC566" s="955"/>
      <c r="AD566" s="311"/>
      <c r="AE566" s="311"/>
      <c r="AF566" s="330"/>
      <c r="AG566" s="330"/>
      <c r="AH566" s="311"/>
      <c r="AI566" s="311"/>
      <c r="AJ566" s="330"/>
      <c r="AK566" s="330"/>
      <c r="AL566" s="311"/>
      <c r="AM566" s="311"/>
      <c r="AN566" s="330"/>
      <c r="AO566" s="330"/>
      <c r="AP566" s="311"/>
      <c r="AQ566" s="311"/>
      <c r="AR566" s="330"/>
      <c r="AS566" s="330"/>
      <c r="AT566" s="311"/>
      <c r="AU566" s="311"/>
      <c r="AV566" s="330"/>
      <c r="AW566" s="311"/>
      <c r="AX566" s="311"/>
      <c r="AY566" s="311"/>
      <c r="AZ566" s="311"/>
      <c r="BA566" s="311"/>
    </row>
    <row r="567" spans="1:53" s="322" customFormat="1" ht="15.75" customHeight="1" x14ac:dyDescent="0.2">
      <c r="A567" s="324"/>
      <c r="B567" s="325"/>
      <c r="C567" s="326"/>
      <c r="D567" s="327"/>
      <c r="E567" s="329"/>
      <c r="F567" s="326"/>
      <c r="G567" s="328"/>
      <c r="H567" s="328"/>
      <c r="I567" s="326"/>
      <c r="J567" s="326"/>
      <c r="K567" s="326"/>
      <c r="L567" s="311"/>
      <c r="M567" s="311"/>
      <c r="N567" s="311"/>
      <c r="O567" s="311"/>
      <c r="P567" s="311"/>
      <c r="Q567" s="311"/>
      <c r="R567" s="311"/>
      <c r="S567" s="311"/>
      <c r="T567" s="330"/>
      <c r="U567" s="331"/>
      <c r="V567" s="311"/>
      <c r="W567" s="311"/>
      <c r="X567" s="330"/>
      <c r="Y567" s="311"/>
      <c r="Z567" s="311"/>
      <c r="AA567" s="330"/>
      <c r="AB567" s="330"/>
      <c r="AC567" s="955"/>
      <c r="AD567" s="311"/>
      <c r="AE567" s="311"/>
      <c r="AF567" s="330"/>
      <c r="AG567" s="330"/>
      <c r="AH567" s="311"/>
      <c r="AI567" s="311"/>
      <c r="AJ567" s="330"/>
      <c r="AK567" s="330"/>
      <c r="AL567" s="311"/>
      <c r="AM567" s="311"/>
      <c r="AN567" s="330"/>
      <c r="AO567" s="330"/>
      <c r="AP567" s="311"/>
      <c r="AQ567" s="311"/>
      <c r="AR567" s="330"/>
      <c r="AS567" s="330"/>
      <c r="AT567" s="311"/>
      <c r="AU567" s="311"/>
      <c r="AV567" s="330"/>
      <c r="AW567" s="311"/>
      <c r="AX567" s="311"/>
      <c r="AY567" s="311"/>
      <c r="AZ567" s="311"/>
      <c r="BA567" s="311"/>
    </row>
    <row r="568" spans="1:53" s="322" customFormat="1" ht="15.75" customHeight="1" x14ac:dyDescent="0.2">
      <c r="A568" s="324"/>
      <c r="B568" s="325"/>
      <c r="C568" s="326"/>
      <c r="D568" s="327"/>
      <c r="E568" s="329"/>
      <c r="F568" s="326"/>
      <c r="G568" s="328"/>
      <c r="H568" s="328"/>
      <c r="I568" s="326"/>
      <c r="J568" s="326"/>
      <c r="K568" s="326"/>
      <c r="L568" s="311"/>
      <c r="M568" s="311"/>
      <c r="N568" s="311"/>
      <c r="O568" s="311"/>
      <c r="P568" s="311"/>
      <c r="Q568" s="311"/>
      <c r="R568" s="311"/>
      <c r="S568" s="311"/>
      <c r="T568" s="330"/>
      <c r="U568" s="331"/>
      <c r="V568" s="311"/>
      <c r="W568" s="311"/>
      <c r="X568" s="330"/>
      <c r="Y568" s="311"/>
      <c r="Z568" s="311"/>
      <c r="AA568" s="330"/>
      <c r="AB568" s="330"/>
      <c r="AC568" s="955"/>
      <c r="AD568" s="311"/>
      <c r="AE568" s="311"/>
      <c r="AF568" s="330"/>
      <c r="AG568" s="330"/>
      <c r="AH568" s="311"/>
      <c r="AI568" s="311"/>
      <c r="AJ568" s="330"/>
      <c r="AK568" s="330"/>
      <c r="AL568" s="311"/>
      <c r="AM568" s="311"/>
      <c r="AN568" s="330"/>
      <c r="AO568" s="330"/>
      <c r="AP568" s="311"/>
      <c r="AQ568" s="311"/>
      <c r="AR568" s="330"/>
      <c r="AS568" s="330"/>
      <c r="AT568" s="311"/>
      <c r="AU568" s="311"/>
      <c r="AV568" s="330"/>
      <c r="AW568" s="311"/>
      <c r="AX568" s="311"/>
      <c r="AY568" s="311"/>
      <c r="AZ568" s="311"/>
      <c r="BA568" s="311"/>
    </row>
    <row r="569" spans="1:53" s="322" customFormat="1" ht="15.75" customHeight="1" x14ac:dyDescent="0.2">
      <c r="A569" s="324"/>
      <c r="B569" s="325"/>
      <c r="C569" s="326"/>
      <c r="D569" s="327"/>
      <c r="E569" s="329"/>
      <c r="F569" s="326"/>
      <c r="G569" s="328"/>
      <c r="H569" s="328"/>
      <c r="I569" s="326"/>
      <c r="J569" s="326"/>
      <c r="K569" s="326"/>
      <c r="L569" s="311"/>
      <c r="M569" s="311"/>
      <c r="N569" s="311"/>
      <c r="O569" s="311"/>
      <c r="P569" s="311"/>
      <c r="Q569" s="311"/>
      <c r="R569" s="311"/>
      <c r="S569" s="311"/>
      <c r="T569" s="330"/>
      <c r="U569" s="331"/>
      <c r="V569" s="311"/>
      <c r="W569" s="311"/>
      <c r="X569" s="330"/>
      <c r="Y569" s="311"/>
      <c r="Z569" s="311"/>
      <c r="AA569" s="330"/>
      <c r="AB569" s="330"/>
      <c r="AC569" s="955"/>
      <c r="AD569" s="311"/>
      <c r="AE569" s="311"/>
      <c r="AF569" s="330"/>
      <c r="AG569" s="330"/>
      <c r="AH569" s="311"/>
      <c r="AI569" s="311"/>
      <c r="AJ569" s="330"/>
      <c r="AK569" s="330"/>
      <c r="AL569" s="311"/>
      <c r="AM569" s="311"/>
      <c r="AN569" s="330"/>
      <c r="AO569" s="330"/>
      <c r="AP569" s="311"/>
      <c r="AQ569" s="311"/>
      <c r="AR569" s="330"/>
      <c r="AS569" s="330"/>
      <c r="AT569" s="311"/>
      <c r="AU569" s="311"/>
      <c r="AV569" s="330"/>
      <c r="AW569" s="311"/>
      <c r="AX569" s="311"/>
      <c r="AY569" s="311"/>
      <c r="AZ569" s="311"/>
      <c r="BA569" s="311"/>
    </row>
    <row r="570" spans="1:53" s="322" customFormat="1" ht="15.75" customHeight="1" x14ac:dyDescent="0.2">
      <c r="A570" s="324"/>
      <c r="B570" s="325"/>
      <c r="C570" s="326"/>
      <c r="D570" s="327"/>
      <c r="E570" s="329"/>
      <c r="F570" s="326"/>
      <c r="G570" s="328"/>
      <c r="H570" s="328"/>
      <c r="I570" s="326"/>
      <c r="J570" s="326"/>
      <c r="K570" s="326"/>
      <c r="L570" s="311"/>
      <c r="M570" s="311"/>
      <c r="N570" s="311"/>
      <c r="O570" s="311"/>
      <c r="P570" s="311"/>
      <c r="Q570" s="311"/>
      <c r="R570" s="311"/>
      <c r="S570" s="311"/>
      <c r="T570" s="330"/>
      <c r="U570" s="331"/>
      <c r="V570" s="311"/>
      <c r="W570" s="311"/>
      <c r="X570" s="330"/>
      <c r="Y570" s="311"/>
      <c r="Z570" s="311"/>
      <c r="AA570" s="330"/>
      <c r="AB570" s="330"/>
      <c r="AC570" s="955"/>
      <c r="AD570" s="311"/>
      <c r="AE570" s="311"/>
      <c r="AF570" s="330"/>
      <c r="AG570" s="330"/>
      <c r="AH570" s="311"/>
      <c r="AI570" s="311"/>
      <c r="AJ570" s="330"/>
      <c r="AK570" s="330"/>
      <c r="AL570" s="311"/>
      <c r="AM570" s="311"/>
      <c r="AN570" s="330"/>
      <c r="AO570" s="330"/>
      <c r="AP570" s="311"/>
      <c r="AQ570" s="311"/>
      <c r="AR570" s="330"/>
      <c r="AS570" s="330"/>
      <c r="AT570" s="311"/>
      <c r="AU570" s="311"/>
      <c r="AV570" s="330"/>
      <c r="AW570" s="311"/>
      <c r="AX570" s="311"/>
      <c r="AY570" s="311"/>
      <c r="AZ570" s="311"/>
      <c r="BA570" s="311"/>
    </row>
    <row r="571" spans="1:53" s="322" customFormat="1" ht="15.75" customHeight="1" x14ac:dyDescent="0.2">
      <c r="A571" s="324"/>
      <c r="B571" s="325"/>
      <c r="C571" s="326"/>
      <c r="D571" s="327"/>
      <c r="E571" s="329"/>
      <c r="F571" s="326"/>
      <c r="G571" s="328"/>
      <c r="H571" s="328"/>
      <c r="I571" s="326"/>
      <c r="J571" s="326"/>
      <c r="K571" s="326"/>
      <c r="L571" s="311"/>
      <c r="M571" s="311"/>
      <c r="N571" s="311"/>
      <c r="O571" s="311"/>
      <c r="P571" s="311"/>
      <c r="Q571" s="311"/>
      <c r="R571" s="311"/>
      <c r="S571" s="311"/>
      <c r="T571" s="330"/>
      <c r="U571" s="331"/>
      <c r="V571" s="311"/>
      <c r="W571" s="311"/>
      <c r="X571" s="330"/>
      <c r="Y571" s="311"/>
      <c r="Z571" s="311"/>
      <c r="AA571" s="330"/>
      <c r="AB571" s="330"/>
      <c r="AC571" s="955"/>
      <c r="AD571" s="311"/>
      <c r="AE571" s="311"/>
      <c r="AF571" s="330"/>
      <c r="AG571" s="330"/>
      <c r="AH571" s="311"/>
      <c r="AI571" s="311"/>
      <c r="AJ571" s="330"/>
      <c r="AK571" s="330"/>
      <c r="AL571" s="311"/>
      <c r="AM571" s="311"/>
      <c r="AN571" s="330"/>
      <c r="AO571" s="330"/>
      <c r="AP571" s="311"/>
      <c r="AQ571" s="311"/>
      <c r="AR571" s="330"/>
      <c r="AS571" s="330"/>
      <c r="AT571" s="311"/>
      <c r="AU571" s="311"/>
      <c r="AV571" s="330"/>
      <c r="AW571" s="311"/>
      <c r="AX571" s="311"/>
      <c r="AY571" s="311"/>
      <c r="AZ571" s="311"/>
      <c r="BA571" s="311"/>
    </row>
    <row r="572" spans="1:53" s="322" customFormat="1" ht="15.75" customHeight="1" x14ac:dyDescent="0.2">
      <c r="A572" s="324"/>
      <c r="B572" s="325"/>
      <c r="C572" s="326"/>
      <c r="D572" s="327"/>
      <c r="E572" s="329"/>
      <c r="F572" s="326"/>
      <c r="G572" s="328"/>
      <c r="H572" s="328"/>
      <c r="I572" s="326"/>
      <c r="J572" s="326"/>
      <c r="K572" s="326"/>
      <c r="L572" s="311"/>
      <c r="M572" s="311"/>
      <c r="N572" s="311"/>
      <c r="O572" s="311"/>
      <c r="P572" s="311"/>
      <c r="Q572" s="311"/>
      <c r="R572" s="311"/>
      <c r="S572" s="311"/>
      <c r="T572" s="330"/>
      <c r="U572" s="331"/>
      <c r="V572" s="311"/>
      <c r="W572" s="311"/>
      <c r="X572" s="330"/>
      <c r="Y572" s="311"/>
      <c r="Z572" s="311"/>
      <c r="AA572" s="330"/>
      <c r="AB572" s="330"/>
      <c r="AC572" s="955"/>
      <c r="AD572" s="311"/>
      <c r="AE572" s="311"/>
      <c r="AF572" s="330"/>
      <c r="AG572" s="330"/>
      <c r="AH572" s="311"/>
      <c r="AI572" s="311"/>
      <c r="AJ572" s="330"/>
      <c r="AK572" s="330"/>
      <c r="AL572" s="311"/>
      <c r="AM572" s="311"/>
      <c r="AN572" s="330"/>
      <c r="AO572" s="330"/>
      <c r="AP572" s="311"/>
      <c r="AQ572" s="311"/>
      <c r="AR572" s="330"/>
      <c r="AS572" s="330"/>
      <c r="AT572" s="311"/>
      <c r="AU572" s="311"/>
      <c r="AV572" s="330"/>
      <c r="AW572" s="311"/>
      <c r="AX572" s="311"/>
      <c r="AY572" s="311"/>
      <c r="AZ572" s="311"/>
      <c r="BA572" s="311"/>
    </row>
    <row r="573" spans="1:53" s="322" customFormat="1" ht="15.75" customHeight="1" x14ac:dyDescent="0.2">
      <c r="A573" s="324"/>
      <c r="B573" s="325"/>
      <c r="C573" s="326"/>
      <c r="D573" s="327"/>
      <c r="E573" s="329"/>
      <c r="F573" s="326"/>
      <c r="G573" s="328"/>
      <c r="H573" s="328"/>
      <c r="I573" s="326"/>
      <c r="J573" s="326"/>
      <c r="K573" s="326"/>
      <c r="L573" s="311"/>
      <c r="M573" s="311"/>
      <c r="N573" s="311"/>
      <c r="O573" s="311"/>
      <c r="P573" s="311"/>
      <c r="Q573" s="311"/>
      <c r="R573" s="311"/>
      <c r="S573" s="311"/>
      <c r="T573" s="330"/>
      <c r="U573" s="331"/>
      <c r="V573" s="311"/>
      <c r="W573" s="311"/>
      <c r="X573" s="330"/>
      <c r="Y573" s="311"/>
      <c r="Z573" s="311"/>
      <c r="AA573" s="330"/>
      <c r="AB573" s="330"/>
      <c r="AC573" s="955"/>
      <c r="AD573" s="311"/>
      <c r="AE573" s="311"/>
      <c r="AF573" s="330"/>
      <c r="AG573" s="330"/>
      <c r="AH573" s="311"/>
      <c r="AI573" s="311"/>
      <c r="AJ573" s="330"/>
      <c r="AK573" s="330"/>
      <c r="AL573" s="311"/>
      <c r="AM573" s="311"/>
      <c r="AN573" s="330"/>
      <c r="AO573" s="330"/>
      <c r="AP573" s="311"/>
      <c r="AQ573" s="311"/>
      <c r="AR573" s="330"/>
      <c r="AS573" s="330"/>
      <c r="AT573" s="311"/>
      <c r="AU573" s="311"/>
      <c r="AV573" s="330"/>
      <c r="AW573" s="311"/>
      <c r="AX573" s="311"/>
      <c r="AY573" s="311"/>
      <c r="AZ573" s="311"/>
      <c r="BA573" s="311"/>
    </row>
    <row r="574" spans="1:53" s="322" customFormat="1" ht="15.75" customHeight="1" x14ac:dyDescent="0.2">
      <c r="A574" s="324"/>
      <c r="B574" s="325"/>
      <c r="C574" s="326"/>
      <c r="D574" s="327"/>
      <c r="E574" s="329"/>
      <c r="F574" s="326"/>
      <c r="G574" s="328"/>
      <c r="H574" s="328"/>
      <c r="I574" s="326"/>
      <c r="J574" s="326"/>
      <c r="K574" s="326"/>
      <c r="L574" s="311"/>
      <c r="M574" s="311"/>
      <c r="N574" s="311"/>
      <c r="O574" s="311"/>
      <c r="P574" s="311"/>
      <c r="Q574" s="311"/>
      <c r="R574" s="311"/>
      <c r="S574" s="311"/>
      <c r="T574" s="330"/>
      <c r="U574" s="331"/>
      <c r="V574" s="311"/>
      <c r="W574" s="311"/>
      <c r="X574" s="330"/>
      <c r="Y574" s="311"/>
      <c r="Z574" s="311"/>
      <c r="AA574" s="330"/>
      <c r="AB574" s="330"/>
      <c r="AC574" s="955"/>
      <c r="AD574" s="311"/>
      <c r="AE574" s="311"/>
      <c r="AF574" s="330"/>
      <c r="AG574" s="330"/>
      <c r="AH574" s="311"/>
      <c r="AI574" s="311"/>
      <c r="AJ574" s="330"/>
      <c r="AK574" s="330"/>
      <c r="AL574" s="311"/>
      <c r="AM574" s="311"/>
      <c r="AN574" s="330"/>
      <c r="AO574" s="330"/>
      <c r="AP574" s="311"/>
      <c r="AQ574" s="311"/>
      <c r="AR574" s="330"/>
      <c r="AS574" s="330"/>
      <c r="AT574" s="311"/>
      <c r="AU574" s="311"/>
      <c r="AV574" s="330"/>
      <c r="AW574" s="311"/>
      <c r="AX574" s="311"/>
      <c r="AY574" s="311"/>
      <c r="AZ574" s="311"/>
      <c r="BA574" s="311"/>
    </row>
    <row r="575" spans="1:53" s="322" customFormat="1" ht="15.75" customHeight="1" x14ac:dyDescent="0.2">
      <c r="A575" s="324"/>
      <c r="B575" s="325"/>
      <c r="C575" s="326"/>
      <c r="D575" s="327"/>
      <c r="E575" s="329"/>
      <c r="F575" s="326"/>
      <c r="G575" s="328"/>
      <c r="H575" s="328"/>
      <c r="I575" s="326"/>
      <c r="J575" s="326"/>
      <c r="K575" s="326"/>
      <c r="L575" s="311"/>
      <c r="M575" s="311"/>
      <c r="N575" s="311"/>
      <c r="O575" s="311"/>
      <c r="P575" s="311"/>
      <c r="Q575" s="311"/>
      <c r="R575" s="311"/>
      <c r="S575" s="311"/>
      <c r="T575" s="330"/>
      <c r="U575" s="331"/>
      <c r="V575" s="311"/>
      <c r="W575" s="311"/>
      <c r="X575" s="330"/>
      <c r="Y575" s="311"/>
      <c r="Z575" s="311"/>
      <c r="AA575" s="330"/>
      <c r="AB575" s="330"/>
      <c r="AC575" s="955"/>
      <c r="AD575" s="311"/>
      <c r="AE575" s="311"/>
      <c r="AF575" s="330"/>
      <c r="AG575" s="330"/>
      <c r="AH575" s="311"/>
      <c r="AI575" s="311"/>
      <c r="AJ575" s="330"/>
      <c r="AK575" s="330"/>
      <c r="AL575" s="311"/>
      <c r="AM575" s="311"/>
      <c r="AN575" s="330"/>
      <c r="AO575" s="330"/>
      <c r="AP575" s="311"/>
      <c r="AQ575" s="311"/>
      <c r="AR575" s="330"/>
      <c r="AS575" s="330"/>
      <c r="AT575" s="311"/>
      <c r="AU575" s="311"/>
      <c r="AV575" s="330"/>
      <c r="AW575" s="311"/>
      <c r="AX575" s="311"/>
      <c r="AY575" s="311"/>
      <c r="AZ575" s="311"/>
      <c r="BA575" s="311"/>
    </row>
    <row r="576" spans="1:53" s="322" customFormat="1" ht="15.75" customHeight="1" x14ac:dyDescent="0.2">
      <c r="A576" s="324"/>
      <c r="B576" s="325"/>
      <c r="C576" s="326"/>
      <c r="D576" s="327"/>
      <c r="E576" s="329"/>
      <c r="F576" s="326"/>
      <c r="G576" s="328"/>
      <c r="H576" s="328"/>
      <c r="I576" s="326"/>
      <c r="J576" s="326"/>
      <c r="K576" s="326"/>
      <c r="L576" s="311"/>
      <c r="M576" s="311"/>
      <c r="N576" s="311"/>
      <c r="O576" s="311"/>
      <c r="P576" s="311"/>
      <c r="Q576" s="311"/>
      <c r="R576" s="311"/>
      <c r="S576" s="311"/>
      <c r="T576" s="330"/>
      <c r="U576" s="331"/>
      <c r="V576" s="311"/>
      <c r="W576" s="311"/>
      <c r="X576" s="330"/>
      <c r="Y576" s="311"/>
      <c r="Z576" s="311"/>
      <c r="AA576" s="330"/>
      <c r="AB576" s="330"/>
      <c r="AC576" s="955"/>
      <c r="AD576" s="311"/>
      <c r="AE576" s="311"/>
      <c r="AF576" s="330"/>
      <c r="AG576" s="330"/>
      <c r="AH576" s="311"/>
      <c r="AI576" s="311"/>
      <c r="AJ576" s="330"/>
      <c r="AK576" s="330"/>
      <c r="AL576" s="311"/>
      <c r="AM576" s="311"/>
      <c r="AN576" s="330"/>
      <c r="AO576" s="330"/>
      <c r="AP576" s="311"/>
      <c r="AQ576" s="311"/>
      <c r="AR576" s="330"/>
      <c r="AS576" s="330"/>
      <c r="AT576" s="311"/>
      <c r="AU576" s="311"/>
      <c r="AV576" s="330"/>
      <c r="AW576" s="311"/>
      <c r="AX576" s="311"/>
      <c r="AY576" s="311"/>
      <c r="AZ576" s="311"/>
      <c r="BA576" s="311"/>
    </row>
    <row r="577" spans="1:53" s="322" customFormat="1" ht="15.75" customHeight="1" x14ac:dyDescent="0.2">
      <c r="A577" s="324"/>
      <c r="B577" s="325"/>
      <c r="C577" s="326"/>
      <c r="D577" s="327"/>
      <c r="E577" s="329"/>
      <c r="F577" s="326"/>
      <c r="G577" s="328"/>
      <c r="H577" s="328"/>
      <c r="I577" s="326"/>
      <c r="J577" s="326"/>
      <c r="K577" s="326"/>
      <c r="L577" s="311"/>
      <c r="M577" s="311"/>
      <c r="N577" s="311"/>
      <c r="O577" s="311"/>
      <c r="P577" s="311"/>
      <c r="Q577" s="311"/>
      <c r="R577" s="311"/>
      <c r="S577" s="311"/>
      <c r="T577" s="330"/>
      <c r="U577" s="331"/>
      <c r="V577" s="311"/>
      <c r="W577" s="311"/>
      <c r="X577" s="330"/>
      <c r="Y577" s="311"/>
      <c r="Z577" s="311"/>
      <c r="AA577" s="330"/>
      <c r="AB577" s="330"/>
      <c r="AC577" s="955"/>
      <c r="AD577" s="311"/>
      <c r="AE577" s="311"/>
      <c r="AF577" s="330"/>
      <c r="AG577" s="330"/>
      <c r="AH577" s="311"/>
      <c r="AI577" s="311"/>
      <c r="AJ577" s="330"/>
      <c r="AK577" s="330"/>
      <c r="AL577" s="311"/>
      <c r="AM577" s="311"/>
      <c r="AN577" s="330"/>
      <c r="AO577" s="330"/>
      <c r="AP577" s="311"/>
      <c r="AQ577" s="311"/>
      <c r="AR577" s="330"/>
      <c r="AS577" s="330"/>
      <c r="AT577" s="311"/>
      <c r="AU577" s="311"/>
      <c r="AV577" s="330"/>
      <c r="AW577" s="311"/>
      <c r="AX577" s="311"/>
      <c r="AY577" s="311"/>
      <c r="AZ577" s="311"/>
      <c r="BA577" s="311"/>
    </row>
    <row r="578" spans="1:53" s="322" customFormat="1" ht="15.75" customHeight="1" x14ac:dyDescent="0.2">
      <c r="A578" s="324"/>
      <c r="B578" s="325"/>
      <c r="C578" s="326"/>
      <c r="D578" s="327"/>
      <c r="E578" s="329"/>
      <c r="F578" s="326"/>
      <c r="G578" s="328"/>
      <c r="H578" s="328"/>
      <c r="I578" s="326"/>
      <c r="J578" s="326"/>
      <c r="K578" s="326"/>
      <c r="L578" s="311"/>
      <c r="M578" s="311"/>
      <c r="N578" s="311"/>
      <c r="O578" s="311"/>
      <c r="P578" s="311"/>
      <c r="Q578" s="311"/>
      <c r="R578" s="311"/>
      <c r="S578" s="311"/>
      <c r="T578" s="330"/>
      <c r="U578" s="331"/>
      <c r="V578" s="311"/>
      <c r="W578" s="311"/>
      <c r="X578" s="330"/>
      <c r="Y578" s="311"/>
      <c r="Z578" s="311"/>
      <c r="AA578" s="330"/>
      <c r="AB578" s="330"/>
      <c r="AC578" s="955"/>
      <c r="AD578" s="311"/>
      <c r="AE578" s="311"/>
      <c r="AF578" s="330"/>
      <c r="AG578" s="330"/>
      <c r="AH578" s="311"/>
      <c r="AI578" s="311"/>
      <c r="AJ578" s="330"/>
      <c r="AK578" s="330"/>
      <c r="AL578" s="311"/>
      <c r="AM578" s="311"/>
      <c r="AN578" s="330"/>
      <c r="AO578" s="330"/>
      <c r="AP578" s="311"/>
      <c r="AQ578" s="311"/>
      <c r="AR578" s="330"/>
      <c r="AS578" s="330"/>
      <c r="AT578" s="311"/>
      <c r="AU578" s="311"/>
      <c r="AV578" s="330"/>
      <c r="AW578" s="311"/>
      <c r="AX578" s="311"/>
      <c r="AY578" s="311"/>
      <c r="AZ578" s="311"/>
      <c r="BA578" s="311"/>
    </row>
    <row r="579" spans="1:53" s="322" customFormat="1" ht="15.75" customHeight="1" x14ac:dyDescent="0.2">
      <c r="A579" s="324"/>
      <c r="B579" s="325"/>
      <c r="C579" s="326"/>
      <c r="D579" s="327"/>
      <c r="E579" s="329"/>
      <c r="F579" s="326"/>
      <c r="G579" s="328"/>
      <c r="H579" s="328"/>
      <c r="I579" s="326"/>
      <c r="J579" s="326"/>
      <c r="K579" s="326"/>
      <c r="L579" s="311"/>
      <c r="M579" s="311"/>
      <c r="N579" s="311"/>
      <c r="O579" s="311"/>
      <c r="P579" s="311"/>
      <c r="Q579" s="311"/>
      <c r="R579" s="311"/>
      <c r="S579" s="311"/>
      <c r="T579" s="330"/>
      <c r="U579" s="331"/>
      <c r="V579" s="311"/>
      <c r="W579" s="311"/>
      <c r="X579" s="330"/>
      <c r="Y579" s="311"/>
      <c r="Z579" s="311"/>
      <c r="AA579" s="330"/>
      <c r="AB579" s="330"/>
      <c r="AC579" s="955"/>
      <c r="AD579" s="311"/>
      <c r="AE579" s="311"/>
      <c r="AF579" s="330"/>
      <c r="AG579" s="330"/>
      <c r="AH579" s="311"/>
      <c r="AI579" s="311"/>
      <c r="AJ579" s="330"/>
      <c r="AK579" s="330"/>
      <c r="AL579" s="311"/>
      <c r="AM579" s="311"/>
      <c r="AN579" s="330"/>
      <c r="AO579" s="330"/>
      <c r="AP579" s="311"/>
      <c r="AQ579" s="311"/>
      <c r="AR579" s="330"/>
      <c r="AS579" s="330"/>
      <c r="AT579" s="311"/>
      <c r="AU579" s="311"/>
      <c r="AV579" s="330"/>
      <c r="AW579" s="311"/>
      <c r="AX579" s="311"/>
      <c r="AY579" s="311"/>
      <c r="AZ579" s="311"/>
      <c r="BA579" s="311"/>
    </row>
    <row r="580" spans="1:53" s="322" customFormat="1" ht="15.75" customHeight="1" x14ac:dyDescent="0.2">
      <c r="A580" s="324"/>
      <c r="B580" s="325"/>
      <c r="C580" s="326"/>
      <c r="D580" s="327"/>
      <c r="E580" s="329"/>
      <c r="F580" s="326"/>
      <c r="G580" s="328"/>
      <c r="H580" s="328"/>
      <c r="I580" s="326"/>
      <c r="J580" s="326"/>
      <c r="K580" s="326"/>
      <c r="L580" s="311"/>
      <c r="M580" s="311"/>
      <c r="N580" s="311"/>
      <c r="O580" s="311"/>
      <c r="P580" s="311"/>
      <c r="Q580" s="311"/>
      <c r="R580" s="311"/>
      <c r="S580" s="311"/>
      <c r="T580" s="330"/>
      <c r="U580" s="331"/>
      <c r="V580" s="311"/>
      <c r="W580" s="311"/>
      <c r="X580" s="330"/>
      <c r="Y580" s="311"/>
      <c r="Z580" s="311"/>
      <c r="AA580" s="330"/>
      <c r="AB580" s="330"/>
      <c r="AC580" s="955"/>
      <c r="AD580" s="311"/>
      <c r="AE580" s="311"/>
      <c r="AF580" s="330"/>
      <c r="AG580" s="330"/>
      <c r="AH580" s="311"/>
      <c r="AI580" s="311"/>
      <c r="AJ580" s="330"/>
      <c r="AK580" s="330"/>
      <c r="AL580" s="311"/>
      <c r="AM580" s="311"/>
      <c r="AN580" s="330"/>
      <c r="AO580" s="330"/>
      <c r="AP580" s="311"/>
      <c r="AQ580" s="311"/>
      <c r="AR580" s="330"/>
      <c r="AS580" s="330"/>
      <c r="AT580" s="311"/>
      <c r="AU580" s="311"/>
      <c r="AV580" s="330"/>
      <c r="AW580" s="311"/>
      <c r="AX580" s="311"/>
      <c r="AY580" s="311"/>
      <c r="AZ580" s="311"/>
      <c r="BA580" s="311"/>
    </row>
    <row r="581" spans="1:53" s="322" customFormat="1" ht="15.75" customHeight="1" x14ac:dyDescent="0.2">
      <c r="A581" s="324"/>
      <c r="B581" s="325"/>
      <c r="C581" s="326"/>
      <c r="D581" s="327"/>
      <c r="E581" s="329"/>
      <c r="F581" s="326"/>
      <c r="G581" s="328"/>
      <c r="H581" s="328"/>
      <c r="I581" s="326"/>
      <c r="J581" s="326"/>
      <c r="K581" s="326"/>
      <c r="L581" s="311"/>
      <c r="M581" s="311"/>
      <c r="N581" s="311"/>
      <c r="O581" s="311"/>
      <c r="P581" s="311"/>
      <c r="Q581" s="311"/>
      <c r="R581" s="311"/>
      <c r="S581" s="311"/>
      <c r="T581" s="330"/>
      <c r="U581" s="331"/>
      <c r="V581" s="311"/>
      <c r="W581" s="311"/>
      <c r="X581" s="330"/>
      <c r="Y581" s="311"/>
      <c r="Z581" s="311"/>
      <c r="AA581" s="330"/>
      <c r="AB581" s="330"/>
      <c r="AC581" s="955"/>
      <c r="AD581" s="311"/>
      <c r="AE581" s="311"/>
      <c r="AF581" s="330"/>
      <c r="AG581" s="330"/>
      <c r="AH581" s="311"/>
      <c r="AI581" s="311"/>
      <c r="AJ581" s="330"/>
      <c r="AK581" s="330"/>
      <c r="AL581" s="311"/>
      <c r="AM581" s="311"/>
      <c r="AN581" s="330"/>
      <c r="AO581" s="330"/>
      <c r="AP581" s="311"/>
      <c r="AQ581" s="311"/>
      <c r="AR581" s="330"/>
      <c r="AS581" s="330"/>
      <c r="AT581" s="311"/>
      <c r="AU581" s="311"/>
      <c r="AV581" s="330"/>
      <c r="AW581" s="311"/>
      <c r="AX581" s="311"/>
      <c r="AY581" s="311"/>
      <c r="AZ581" s="311"/>
      <c r="BA581" s="311"/>
    </row>
    <row r="582" spans="1:53" s="322" customFormat="1" ht="15.75" customHeight="1" x14ac:dyDescent="0.2">
      <c r="A582" s="324"/>
      <c r="B582" s="325"/>
      <c r="C582" s="326"/>
      <c r="D582" s="327"/>
      <c r="E582" s="329"/>
      <c r="F582" s="326"/>
      <c r="G582" s="328"/>
      <c r="H582" s="328"/>
      <c r="I582" s="326"/>
      <c r="J582" s="326"/>
      <c r="K582" s="326"/>
      <c r="L582" s="311"/>
      <c r="M582" s="311"/>
      <c r="N582" s="311"/>
      <c r="O582" s="311"/>
      <c r="P582" s="311"/>
      <c r="Q582" s="311"/>
      <c r="R582" s="311"/>
      <c r="S582" s="311"/>
      <c r="T582" s="330"/>
      <c r="U582" s="331"/>
      <c r="V582" s="311"/>
      <c r="W582" s="311"/>
      <c r="X582" s="330"/>
      <c r="Y582" s="311"/>
      <c r="Z582" s="311"/>
      <c r="AA582" s="330"/>
      <c r="AB582" s="330"/>
      <c r="AC582" s="955"/>
      <c r="AD582" s="311"/>
      <c r="AE582" s="311"/>
      <c r="AF582" s="330"/>
      <c r="AG582" s="330"/>
      <c r="AH582" s="311"/>
      <c r="AI582" s="311"/>
      <c r="AJ582" s="330"/>
      <c r="AK582" s="330"/>
      <c r="AL582" s="311"/>
      <c r="AM582" s="311"/>
      <c r="AN582" s="330"/>
      <c r="AO582" s="330"/>
      <c r="AP582" s="311"/>
      <c r="AQ582" s="311"/>
      <c r="AR582" s="330"/>
      <c r="AS582" s="330"/>
      <c r="AT582" s="311"/>
      <c r="AU582" s="311"/>
      <c r="AV582" s="330"/>
      <c r="AW582" s="311"/>
      <c r="AX582" s="311"/>
      <c r="AY582" s="311"/>
      <c r="AZ582" s="311"/>
      <c r="BA582" s="311"/>
    </row>
    <row r="583" spans="1:53" s="322" customFormat="1" ht="15.75" customHeight="1" x14ac:dyDescent="0.2">
      <c r="A583" s="324"/>
      <c r="B583" s="325"/>
      <c r="C583" s="326"/>
      <c r="D583" s="327"/>
      <c r="E583" s="329"/>
      <c r="F583" s="326"/>
      <c r="G583" s="328"/>
      <c r="H583" s="328"/>
      <c r="I583" s="326"/>
      <c r="J583" s="326"/>
      <c r="K583" s="326"/>
      <c r="L583" s="311"/>
      <c r="M583" s="311"/>
      <c r="N583" s="311"/>
      <c r="O583" s="311"/>
      <c r="P583" s="311"/>
      <c r="Q583" s="311"/>
      <c r="R583" s="311"/>
      <c r="S583" s="311"/>
      <c r="T583" s="330"/>
      <c r="U583" s="331"/>
      <c r="V583" s="311"/>
      <c r="W583" s="311"/>
      <c r="X583" s="330"/>
      <c r="Y583" s="311"/>
      <c r="Z583" s="311"/>
      <c r="AA583" s="330"/>
      <c r="AB583" s="330"/>
      <c r="AC583" s="955"/>
      <c r="AD583" s="311"/>
      <c r="AE583" s="311"/>
      <c r="AF583" s="330"/>
      <c r="AG583" s="330"/>
      <c r="AH583" s="311"/>
      <c r="AI583" s="311"/>
      <c r="AJ583" s="330"/>
      <c r="AK583" s="330"/>
      <c r="AL583" s="311"/>
      <c r="AM583" s="311"/>
      <c r="AN583" s="330"/>
      <c r="AO583" s="330"/>
      <c r="AP583" s="311"/>
      <c r="AQ583" s="311"/>
      <c r="AR583" s="330"/>
      <c r="AS583" s="330"/>
      <c r="AT583" s="311"/>
      <c r="AU583" s="311"/>
      <c r="AV583" s="330"/>
      <c r="AW583" s="311"/>
      <c r="AX583" s="311"/>
      <c r="AY583" s="311"/>
      <c r="AZ583" s="311"/>
      <c r="BA583" s="311"/>
    </row>
    <row r="584" spans="1:53" s="322" customFormat="1" ht="15.75" customHeight="1" x14ac:dyDescent="0.2">
      <c r="A584" s="324"/>
      <c r="B584" s="325"/>
      <c r="C584" s="326"/>
      <c r="D584" s="327"/>
      <c r="E584" s="329"/>
      <c r="F584" s="326"/>
      <c r="G584" s="328"/>
      <c r="H584" s="328"/>
      <c r="I584" s="326"/>
      <c r="J584" s="326"/>
      <c r="K584" s="326"/>
      <c r="L584" s="311"/>
      <c r="M584" s="311"/>
      <c r="N584" s="311"/>
      <c r="O584" s="311"/>
      <c r="P584" s="311"/>
      <c r="Q584" s="311"/>
      <c r="R584" s="311"/>
      <c r="S584" s="311"/>
      <c r="T584" s="330"/>
      <c r="U584" s="331"/>
      <c r="V584" s="311"/>
      <c r="W584" s="311"/>
      <c r="X584" s="330"/>
      <c r="Y584" s="311"/>
      <c r="Z584" s="311"/>
      <c r="AA584" s="330"/>
      <c r="AB584" s="330"/>
      <c r="AC584" s="955"/>
      <c r="AD584" s="311"/>
      <c r="AE584" s="311"/>
      <c r="AF584" s="330"/>
      <c r="AG584" s="330"/>
      <c r="AH584" s="311"/>
      <c r="AI584" s="311"/>
      <c r="AJ584" s="330"/>
      <c r="AK584" s="330"/>
      <c r="AL584" s="311"/>
      <c r="AM584" s="311"/>
      <c r="AN584" s="330"/>
      <c r="AO584" s="330"/>
      <c r="AP584" s="311"/>
      <c r="AQ584" s="311"/>
      <c r="AR584" s="330"/>
      <c r="AS584" s="330"/>
      <c r="AT584" s="311"/>
      <c r="AU584" s="311"/>
      <c r="AV584" s="330"/>
      <c r="AW584" s="311"/>
      <c r="AX584" s="311"/>
      <c r="AY584" s="311"/>
      <c r="AZ584" s="311"/>
      <c r="BA584" s="311"/>
    </row>
    <row r="585" spans="1:53" s="322" customFormat="1" ht="15.75" customHeight="1" x14ac:dyDescent="0.2">
      <c r="A585" s="324"/>
      <c r="B585" s="325"/>
      <c r="C585" s="326"/>
      <c r="D585" s="327"/>
      <c r="E585" s="329"/>
      <c r="F585" s="326"/>
      <c r="G585" s="328"/>
      <c r="H585" s="328"/>
      <c r="I585" s="326"/>
      <c r="J585" s="326"/>
      <c r="K585" s="326"/>
      <c r="L585" s="311"/>
      <c r="M585" s="311"/>
      <c r="N585" s="311"/>
      <c r="O585" s="311"/>
      <c r="P585" s="311"/>
      <c r="Q585" s="311"/>
      <c r="R585" s="311"/>
      <c r="S585" s="311"/>
      <c r="T585" s="330"/>
      <c r="U585" s="331"/>
      <c r="V585" s="311"/>
      <c r="W585" s="311"/>
      <c r="X585" s="330"/>
      <c r="Y585" s="311"/>
      <c r="Z585" s="311"/>
      <c r="AA585" s="330"/>
      <c r="AB585" s="330"/>
      <c r="AC585" s="955"/>
      <c r="AD585" s="311"/>
      <c r="AE585" s="311"/>
      <c r="AF585" s="330"/>
      <c r="AG585" s="330"/>
      <c r="AH585" s="311"/>
      <c r="AI585" s="311"/>
      <c r="AJ585" s="330"/>
      <c r="AK585" s="330"/>
      <c r="AL585" s="311"/>
      <c r="AM585" s="311"/>
      <c r="AN585" s="330"/>
      <c r="AO585" s="330"/>
      <c r="AP585" s="311"/>
      <c r="AQ585" s="311"/>
      <c r="AR585" s="330"/>
      <c r="AS585" s="330"/>
      <c r="AT585" s="311"/>
      <c r="AU585" s="311"/>
      <c r="AV585" s="330"/>
      <c r="AW585" s="311"/>
      <c r="AX585" s="311"/>
      <c r="AY585" s="311"/>
      <c r="AZ585" s="311"/>
      <c r="BA585" s="311"/>
    </row>
    <row r="586" spans="1:53" s="322" customFormat="1" ht="15.75" customHeight="1" x14ac:dyDescent="0.2">
      <c r="A586" s="324"/>
      <c r="B586" s="325"/>
      <c r="C586" s="326"/>
      <c r="D586" s="327"/>
      <c r="E586" s="329"/>
      <c r="F586" s="326"/>
      <c r="G586" s="328"/>
      <c r="H586" s="328"/>
      <c r="I586" s="326"/>
      <c r="J586" s="326"/>
      <c r="K586" s="326"/>
      <c r="L586" s="311"/>
      <c r="M586" s="311"/>
      <c r="N586" s="311"/>
      <c r="O586" s="311"/>
      <c r="P586" s="311"/>
      <c r="Q586" s="311"/>
      <c r="R586" s="311"/>
      <c r="S586" s="311"/>
      <c r="T586" s="330"/>
      <c r="U586" s="331"/>
      <c r="V586" s="311"/>
      <c r="W586" s="311"/>
      <c r="X586" s="330"/>
      <c r="Y586" s="311"/>
      <c r="Z586" s="311"/>
      <c r="AA586" s="330"/>
      <c r="AB586" s="330"/>
      <c r="AC586" s="955"/>
      <c r="AD586" s="311"/>
      <c r="AE586" s="311"/>
      <c r="AF586" s="330"/>
      <c r="AG586" s="330"/>
      <c r="AH586" s="311"/>
      <c r="AI586" s="311"/>
      <c r="AJ586" s="330"/>
      <c r="AK586" s="330"/>
      <c r="AL586" s="311"/>
      <c r="AM586" s="311"/>
      <c r="AN586" s="330"/>
      <c r="AO586" s="330"/>
      <c r="AP586" s="311"/>
      <c r="AQ586" s="311"/>
      <c r="AR586" s="330"/>
      <c r="AS586" s="330"/>
      <c r="AT586" s="311"/>
      <c r="AU586" s="311"/>
      <c r="AV586" s="330"/>
      <c r="AW586" s="311"/>
      <c r="AX586" s="311"/>
      <c r="AY586" s="311"/>
      <c r="AZ586" s="311"/>
      <c r="BA586" s="311"/>
    </row>
    <row r="587" spans="1:53" s="322" customFormat="1" ht="15.75" customHeight="1" x14ac:dyDescent="0.2">
      <c r="A587" s="324"/>
      <c r="B587" s="325"/>
      <c r="C587" s="326"/>
      <c r="D587" s="327"/>
      <c r="E587" s="329"/>
      <c r="F587" s="326"/>
      <c r="G587" s="328"/>
      <c r="H587" s="328"/>
      <c r="I587" s="326"/>
      <c r="J587" s="326"/>
      <c r="K587" s="326"/>
      <c r="L587" s="311"/>
      <c r="M587" s="311"/>
      <c r="N587" s="311"/>
      <c r="O587" s="311"/>
      <c r="P587" s="311"/>
      <c r="Q587" s="311"/>
      <c r="R587" s="311"/>
      <c r="S587" s="311"/>
      <c r="T587" s="330"/>
      <c r="U587" s="331"/>
      <c r="V587" s="311"/>
      <c r="W587" s="311"/>
      <c r="X587" s="330"/>
      <c r="Y587" s="311"/>
      <c r="Z587" s="311"/>
      <c r="AA587" s="330"/>
      <c r="AB587" s="330"/>
      <c r="AC587" s="955"/>
      <c r="AD587" s="311"/>
      <c r="AE587" s="311"/>
      <c r="AF587" s="330"/>
      <c r="AG587" s="330"/>
      <c r="AH587" s="311"/>
      <c r="AI587" s="311"/>
      <c r="AJ587" s="330"/>
      <c r="AK587" s="330"/>
      <c r="AL587" s="311"/>
      <c r="AM587" s="311"/>
      <c r="AN587" s="330"/>
      <c r="AO587" s="330"/>
      <c r="AP587" s="311"/>
      <c r="AQ587" s="311"/>
      <c r="AR587" s="330"/>
      <c r="AS587" s="330"/>
      <c r="AT587" s="311"/>
      <c r="AU587" s="311"/>
      <c r="AV587" s="330"/>
      <c r="AW587" s="311"/>
      <c r="AX587" s="311"/>
      <c r="AY587" s="311"/>
      <c r="AZ587" s="311"/>
      <c r="BA587" s="311"/>
    </row>
    <row r="588" spans="1:53" s="322" customFormat="1" ht="15.75" customHeight="1" x14ac:dyDescent="0.2">
      <c r="A588" s="324"/>
      <c r="B588" s="325"/>
      <c r="C588" s="326"/>
      <c r="D588" s="327"/>
      <c r="E588" s="329"/>
      <c r="F588" s="326"/>
      <c r="G588" s="328"/>
      <c r="H588" s="328"/>
      <c r="I588" s="326"/>
      <c r="J588" s="326"/>
      <c r="K588" s="326"/>
      <c r="L588" s="311"/>
      <c r="M588" s="311"/>
      <c r="N588" s="311"/>
      <c r="O588" s="311"/>
      <c r="P588" s="311"/>
      <c r="Q588" s="311"/>
      <c r="R588" s="311"/>
      <c r="S588" s="311"/>
      <c r="T588" s="330"/>
      <c r="U588" s="331"/>
      <c r="V588" s="311"/>
      <c r="W588" s="311"/>
      <c r="X588" s="330"/>
      <c r="Y588" s="311"/>
      <c r="Z588" s="311"/>
      <c r="AA588" s="330"/>
      <c r="AB588" s="330"/>
      <c r="AC588" s="955"/>
      <c r="AD588" s="311"/>
      <c r="AE588" s="311"/>
      <c r="AF588" s="330"/>
      <c r="AG588" s="330"/>
      <c r="AH588" s="311"/>
      <c r="AI588" s="311"/>
      <c r="AJ588" s="330"/>
      <c r="AK588" s="330"/>
      <c r="AL588" s="311"/>
      <c r="AM588" s="311"/>
      <c r="AN588" s="330"/>
      <c r="AO588" s="330"/>
      <c r="AP588" s="311"/>
      <c r="AQ588" s="311"/>
      <c r="AR588" s="330"/>
      <c r="AS588" s="330"/>
      <c r="AT588" s="311"/>
      <c r="AU588" s="311"/>
      <c r="AV588" s="330"/>
      <c r="AW588" s="311"/>
      <c r="AX588" s="311"/>
      <c r="AY588" s="311"/>
      <c r="AZ588" s="311"/>
      <c r="BA588" s="311"/>
    </row>
    <row r="589" spans="1:53" s="322" customFormat="1" ht="15.75" customHeight="1" x14ac:dyDescent="0.2">
      <c r="A589" s="324"/>
      <c r="B589" s="325"/>
      <c r="C589" s="326"/>
      <c r="D589" s="327"/>
      <c r="E589" s="329"/>
      <c r="F589" s="326"/>
      <c r="G589" s="328"/>
      <c r="H589" s="328"/>
      <c r="I589" s="326"/>
      <c r="J589" s="326"/>
      <c r="K589" s="326"/>
      <c r="L589" s="311"/>
      <c r="M589" s="311"/>
      <c r="N589" s="311"/>
      <c r="O589" s="311"/>
      <c r="P589" s="311"/>
      <c r="Q589" s="311"/>
      <c r="R589" s="311"/>
      <c r="S589" s="311"/>
      <c r="T589" s="330"/>
      <c r="U589" s="331"/>
      <c r="V589" s="311"/>
      <c r="W589" s="311"/>
      <c r="X589" s="330"/>
      <c r="Y589" s="311"/>
      <c r="Z589" s="311"/>
      <c r="AA589" s="330"/>
      <c r="AB589" s="330"/>
      <c r="AC589" s="955"/>
      <c r="AD589" s="311"/>
      <c r="AE589" s="311"/>
      <c r="AF589" s="330"/>
      <c r="AG589" s="330"/>
      <c r="AH589" s="311"/>
      <c r="AI589" s="311"/>
      <c r="AJ589" s="330"/>
      <c r="AK589" s="330"/>
      <c r="AL589" s="311"/>
      <c r="AM589" s="311"/>
      <c r="AN589" s="330"/>
      <c r="AO589" s="330"/>
      <c r="AP589" s="311"/>
      <c r="AQ589" s="311"/>
      <c r="AR589" s="330"/>
      <c r="AS589" s="330"/>
      <c r="AT589" s="311"/>
      <c r="AU589" s="311"/>
      <c r="AV589" s="330"/>
      <c r="AW589" s="311"/>
      <c r="AX589" s="311"/>
      <c r="AY589" s="311"/>
      <c r="AZ589" s="311"/>
      <c r="BA589" s="311"/>
    </row>
    <row r="590" spans="1:53" s="322" customFormat="1" ht="15.75" customHeight="1" x14ac:dyDescent="0.2">
      <c r="A590" s="324"/>
      <c r="B590" s="325"/>
      <c r="C590" s="326"/>
      <c r="D590" s="327"/>
      <c r="E590" s="329"/>
      <c r="F590" s="326"/>
      <c r="G590" s="328"/>
      <c r="H590" s="328"/>
      <c r="I590" s="326"/>
      <c r="J590" s="326"/>
      <c r="K590" s="326"/>
      <c r="L590" s="311"/>
      <c r="M590" s="311"/>
      <c r="N590" s="311"/>
      <c r="O590" s="311"/>
      <c r="P590" s="311"/>
      <c r="Q590" s="311"/>
      <c r="R590" s="311"/>
      <c r="S590" s="311"/>
      <c r="T590" s="330"/>
      <c r="U590" s="331"/>
      <c r="V590" s="311"/>
      <c r="W590" s="311"/>
      <c r="X590" s="330"/>
      <c r="Y590" s="311"/>
      <c r="Z590" s="311"/>
      <c r="AA590" s="330"/>
      <c r="AB590" s="330"/>
      <c r="AC590" s="955"/>
      <c r="AD590" s="311"/>
      <c r="AE590" s="311"/>
      <c r="AF590" s="330"/>
      <c r="AG590" s="330"/>
      <c r="AH590" s="311"/>
      <c r="AI590" s="311"/>
      <c r="AJ590" s="330"/>
      <c r="AK590" s="330"/>
      <c r="AL590" s="311"/>
      <c r="AM590" s="311"/>
      <c r="AN590" s="330"/>
      <c r="AO590" s="330"/>
      <c r="AP590" s="311"/>
      <c r="AQ590" s="311"/>
      <c r="AR590" s="330"/>
      <c r="AS590" s="330"/>
      <c r="AT590" s="311"/>
      <c r="AU590" s="311"/>
      <c r="AV590" s="330"/>
      <c r="AW590" s="311"/>
      <c r="AX590" s="311"/>
      <c r="AY590" s="311"/>
      <c r="AZ590" s="311"/>
      <c r="BA590" s="311"/>
    </row>
    <row r="591" spans="1:53" s="322" customFormat="1" ht="15.75" customHeight="1" x14ac:dyDescent="0.2">
      <c r="A591" s="324"/>
      <c r="B591" s="325"/>
      <c r="C591" s="326"/>
      <c r="D591" s="327"/>
      <c r="E591" s="329"/>
      <c r="F591" s="326"/>
      <c r="G591" s="328"/>
      <c r="H591" s="328"/>
      <c r="I591" s="326"/>
      <c r="J591" s="326"/>
      <c r="K591" s="326"/>
      <c r="L591" s="311"/>
      <c r="M591" s="311"/>
      <c r="N591" s="311"/>
      <c r="O591" s="311"/>
      <c r="P591" s="311"/>
      <c r="Q591" s="311"/>
      <c r="R591" s="311"/>
      <c r="S591" s="311"/>
      <c r="T591" s="330"/>
      <c r="U591" s="331"/>
      <c r="V591" s="311"/>
      <c r="W591" s="311"/>
      <c r="X591" s="330"/>
      <c r="Y591" s="311"/>
      <c r="Z591" s="311"/>
      <c r="AA591" s="330"/>
      <c r="AB591" s="330"/>
      <c r="AC591" s="955"/>
      <c r="AD591" s="311"/>
      <c r="AE591" s="311"/>
      <c r="AF591" s="330"/>
      <c r="AG591" s="330"/>
      <c r="AH591" s="311"/>
      <c r="AI591" s="311"/>
      <c r="AJ591" s="330"/>
      <c r="AK591" s="330"/>
      <c r="AL591" s="311"/>
      <c r="AM591" s="311"/>
      <c r="AN591" s="330"/>
      <c r="AO591" s="330"/>
      <c r="AP591" s="311"/>
      <c r="AQ591" s="311"/>
      <c r="AR591" s="330"/>
      <c r="AS591" s="330"/>
      <c r="AT591" s="311"/>
      <c r="AU591" s="311"/>
      <c r="AV591" s="330"/>
      <c r="AW591" s="311"/>
      <c r="AX591" s="311"/>
      <c r="AY591" s="311"/>
      <c r="AZ591" s="311"/>
      <c r="BA591" s="311"/>
    </row>
    <row r="592" spans="1:53" s="322" customFormat="1" ht="15.75" customHeight="1" x14ac:dyDescent="0.2">
      <c r="A592" s="324"/>
      <c r="B592" s="325"/>
      <c r="C592" s="326"/>
      <c r="D592" s="327"/>
      <c r="E592" s="329"/>
      <c r="F592" s="326"/>
      <c r="G592" s="328"/>
      <c r="H592" s="328"/>
      <c r="I592" s="326"/>
      <c r="J592" s="326"/>
      <c r="K592" s="326"/>
      <c r="L592" s="311"/>
      <c r="M592" s="311"/>
      <c r="N592" s="311"/>
      <c r="O592" s="311"/>
      <c r="P592" s="311"/>
      <c r="Q592" s="311"/>
      <c r="R592" s="311"/>
      <c r="S592" s="311"/>
      <c r="T592" s="330"/>
      <c r="U592" s="331"/>
      <c r="V592" s="311"/>
      <c r="W592" s="311"/>
      <c r="X592" s="330"/>
      <c r="Y592" s="311"/>
      <c r="Z592" s="311"/>
      <c r="AA592" s="330"/>
      <c r="AB592" s="330"/>
      <c r="AC592" s="955"/>
      <c r="AD592" s="311"/>
      <c r="AE592" s="311"/>
      <c r="AF592" s="330"/>
      <c r="AG592" s="330"/>
      <c r="AH592" s="311"/>
      <c r="AI592" s="311"/>
      <c r="AJ592" s="330"/>
      <c r="AK592" s="330"/>
      <c r="AL592" s="311"/>
      <c r="AM592" s="311"/>
      <c r="AN592" s="330"/>
      <c r="AO592" s="330"/>
      <c r="AP592" s="311"/>
      <c r="AQ592" s="311"/>
      <c r="AR592" s="330"/>
      <c r="AS592" s="330"/>
      <c r="AT592" s="311"/>
      <c r="AU592" s="311"/>
      <c r="AV592" s="330"/>
      <c r="AW592" s="311"/>
      <c r="AX592" s="311"/>
      <c r="AY592" s="311"/>
      <c r="AZ592" s="311"/>
      <c r="BA592" s="311"/>
    </row>
    <row r="593" spans="1:53" s="322" customFormat="1" ht="15.75" customHeight="1" x14ac:dyDescent="0.2">
      <c r="A593" s="324"/>
      <c r="B593" s="325"/>
      <c r="C593" s="326"/>
      <c r="D593" s="327"/>
      <c r="E593" s="329"/>
      <c r="F593" s="326"/>
      <c r="G593" s="328"/>
      <c r="H593" s="328"/>
      <c r="I593" s="326"/>
      <c r="J593" s="326"/>
      <c r="K593" s="326"/>
      <c r="L593" s="311"/>
      <c r="M593" s="311"/>
      <c r="N593" s="311"/>
      <c r="O593" s="311"/>
      <c r="P593" s="311"/>
      <c r="Q593" s="311"/>
      <c r="R593" s="311"/>
      <c r="S593" s="311"/>
      <c r="T593" s="330"/>
      <c r="U593" s="331"/>
      <c r="V593" s="311"/>
      <c r="W593" s="311"/>
      <c r="X593" s="330"/>
      <c r="Y593" s="311"/>
      <c r="Z593" s="311"/>
      <c r="AA593" s="330"/>
      <c r="AB593" s="330"/>
      <c r="AC593" s="955"/>
      <c r="AD593" s="311"/>
      <c r="AE593" s="311"/>
      <c r="AF593" s="330"/>
      <c r="AG593" s="330"/>
      <c r="AH593" s="311"/>
      <c r="AI593" s="311"/>
      <c r="AJ593" s="330"/>
      <c r="AK593" s="330"/>
      <c r="AL593" s="311"/>
      <c r="AM593" s="311"/>
      <c r="AN593" s="330"/>
      <c r="AO593" s="330"/>
      <c r="AP593" s="311"/>
      <c r="AQ593" s="311"/>
      <c r="AR593" s="330"/>
      <c r="AS593" s="330"/>
      <c r="AT593" s="311"/>
      <c r="AU593" s="311"/>
      <c r="AV593" s="330"/>
      <c r="AW593" s="311"/>
      <c r="AX593" s="311"/>
      <c r="AY593" s="311"/>
      <c r="AZ593" s="311"/>
      <c r="BA593" s="311"/>
    </row>
    <row r="594" spans="1:53" s="322" customFormat="1" ht="15.75" customHeight="1" x14ac:dyDescent="0.2">
      <c r="A594" s="324"/>
      <c r="B594" s="325"/>
      <c r="C594" s="326"/>
      <c r="D594" s="327"/>
      <c r="E594" s="329"/>
      <c r="F594" s="326"/>
      <c r="G594" s="328"/>
      <c r="H594" s="328"/>
      <c r="I594" s="326"/>
      <c r="J594" s="326"/>
      <c r="K594" s="326"/>
      <c r="L594" s="311"/>
      <c r="M594" s="311"/>
      <c r="N594" s="311"/>
      <c r="O594" s="311"/>
      <c r="P594" s="311"/>
      <c r="Q594" s="311"/>
      <c r="R594" s="311"/>
      <c r="S594" s="311"/>
      <c r="T594" s="330"/>
      <c r="U594" s="331"/>
      <c r="V594" s="311"/>
      <c r="W594" s="311"/>
      <c r="X594" s="330"/>
      <c r="Y594" s="311"/>
      <c r="Z594" s="311"/>
      <c r="AA594" s="330"/>
      <c r="AB594" s="330"/>
      <c r="AC594" s="955"/>
      <c r="AD594" s="311"/>
      <c r="AE594" s="311"/>
      <c r="AF594" s="330"/>
      <c r="AG594" s="330"/>
      <c r="AH594" s="311"/>
      <c r="AI594" s="311"/>
      <c r="AJ594" s="330"/>
      <c r="AK594" s="330"/>
      <c r="AL594" s="311"/>
      <c r="AM594" s="311"/>
      <c r="AN594" s="330"/>
      <c r="AO594" s="330"/>
      <c r="AP594" s="311"/>
      <c r="AQ594" s="311"/>
      <c r="AR594" s="330"/>
      <c r="AS594" s="330"/>
      <c r="AT594" s="311"/>
      <c r="AU594" s="311"/>
      <c r="AV594" s="330"/>
      <c r="AW594" s="311"/>
      <c r="AX594" s="311"/>
      <c r="AY594" s="311"/>
      <c r="AZ594" s="311"/>
      <c r="BA594" s="311"/>
    </row>
    <row r="595" spans="1:53" s="322" customFormat="1" ht="15.75" customHeight="1" x14ac:dyDescent="0.2">
      <c r="A595" s="324"/>
      <c r="B595" s="325"/>
      <c r="C595" s="326"/>
      <c r="D595" s="327"/>
      <c r="E595" s="329"/>
      <c r="F595" s="326"/>
      <c r="G595" s="328"/>
      <c r="H595" s="328"/>
      <c r="I595" s="326"/>
      <c r="J595" s="326"/>
      <c r="K595" s="326"/>
      <c r="L595" s="311"/>
      <c r="M595" s="311"/>
      <c r="N595" s="311"/>
      <c r="O595" s="311"/>
      <c r="P595" s="311"/>
      <c r="Q595" s="311"/>
      <c r="R595" s="311"/>
      <c r="S595" s="311"/>
      <c r="T595" s="330"/>
      <c r="U595" s="331"/>
      <c r="V595" s="311"/>
      <c r="W595" s="311"/>
      <c r="X595" s="330"/>
      <c r="Y595" s="311"/>
      <c r="Z595" s="311"/>
      <c r="AA595" s="330"/>
      <c r="AB595" s="330"/>
      <c r="AC595" s="955"/>
      <c r="AD595" s="311"/>
      <c r="AE595" s="311"/>
      <c r="AF595" s="330"/>
      <c r="AG595" s="330"/>
      <c r="AH595" s="311"/>
      <c r="AI595" s="311"/>
      <c r="AJ595" s="330"/>
      <c r="AK595" s="330"/>
      <c r="AL595" s="311"/>
      <c r="AM595" s="311"/>
      <c r="AN595" s="330"/>
      <c r="AO595" s="330"/>
      <c r="AP595" s="311"/>
      <c r="AQ595" s="311"/>
      <c r="AR595" s="330"/>
      <c r="AS595" s="330"/>
      <c r="AT595" s="311"/>
      <c r="AU595" s="311"/>
      <c r="AV595" s="330"/>
      <c r="AW595" s="311"/>
      <c r="AX595" s="311"/>
      <c r="AY595" s="311"/>
      <c r="AZ595" s="311"/>
      <c r="BA595" s="311"/>
    </row>
    <row r="596" spans="1:53" s="322" customFormat="1" ht="15.75" customHeight="1" x14ac:dyDescent="0.2">
      <c r="A596" s="324"/>
      <c r="B596" s="325"/>
      <c r="C596" s="326"/>
      <c r="D596" s="327"/>
      <c r="E596" s="329"/>
      <c r="F596" s="326"/>
      <c r="G596" s="328"/>
      <c r="H596" s="328"/>
      <c r="I596" s="326"/>
      <c r="J596" s="326"/>
      <c r="K596" s="326"/>
      <c r="L596" s="311"/>
      <c r="M596" s="311"/>
      <c r="N596" s="311"/>
      <c r="O596" s="311"/>
      <c r="P596" s="311"/>
      <c r="Q596" s="311"/>
      <c r="R596" s="311"/>
      <c r="S596" s="311"/>
      <c r="T596" s="330"/>
      <c r="U596" s="331"/>
      <c r="V596" s="311"/>
      <c r="W596" s="311"/>
      <c r="X596" s="330"/>
      <c r="Y596" s="311"/>
      <c r="Z596" s="311"/>
      <c r="AA596" s="330"/>
      <c r="AB596" s="330"/>
      <c r="AC596" s="955"/>
      <c r="AD596" s="311"/>
      <c r="AE596" s="311"/>
      <c r="AF596" s="330"/>
      <c r="AG596" s="330"/>
      <c r="AH596" s="311"/>
      <c r="AI596" s="311"/>
      <c r="AJ596" s="330"/>
      <c r="AK596" s="330"/>
      <c r="AL596" s="311"/>
      <c r="AM596" s="311"/>
      <c r="AN596" s="330"/>
      <c r="AO596" s="330"/>
      <c r="AP596" s="311"/>
      <c r="AQ596" s="311"/>
      <c r="AR596" s="330"/>
      <c r="AS596" s="330"/>
      <c r="AT596" s="311"/>
      <c r="AU596" s="311"/>
      <c r="AV596" s="330"/>
      <c r="AW596" s="311"/>
      <c r="AX596" s="311"/>
      <c r="AY596" s="311"/>
      <c r="AZ596" s="311"/>
      <c r="BA596" s="311"/>
    </row>
    <row r="597" spans="1:53" s="322" customFormat="1" ht="15.75" customHeight="1" x14ac:dyDescent="0.2">
      <c r="A597" s="324"/>
      <c r="B597" s="325"/>
      <c r="C597" s="326"/>
      <c r="D597" s="327"/>
      <c r="E597" s="329"/>
      <c r="F597" s="326"/>
      <c r="G597" s="328"/>
      <c r="H597" s="328"/>
      <c r="I597" s="326"/>
      <c r="J597" s="326"/>
      <c r="K597" s="326"/>
      <c r="L597" s="311"/>
      <c r="M597" s="311"/>
      <c r="N597" s="311"/>
      <c r="O597" s="311"/>
      <c r="P597" s="311"/>
      <c r="Q597" s="311"/>
      <c r="R597" s="311"/>
      <c r="S597" s="311"/>
      <c r="T597" s="330"/>
      <c r="U597" s="331"/>
      <c r="V597" s="311"/>
      <c r="W597" s="311"/>
      <c r="X597" s="330"/>
      <c r="Y597" s="311"/>
      <c r="Z597" s="311"/>
      <c r="AA597" s="330"/>
      <c r="AB597" s="330"/>
      <c r="AC597" s="955"/>
      <c r="AD597" s="311"/>
      <c r="AE597" s="311"/>
      <c r="AF597" s="330"/>
      <c r="AG597" s="330"/>
      <c r="AH597" s="311"/>
      <c r="AI597" s="311"/>
      <c r="AJ597" s="330"/>
      <c r="AK597" s="330"/>
      <c r="AL597" s="311"/>
      <c r="AM597" s="311"/>
      <c r="AN597" s="330"/>
      <c r="AO597" s="330"/>
      <c r="AP597" s="311"/>
      <c r="AQ597" s="311"/>
      <c r="AR597" s="330"/>
      <c r="AS597" s="330"/>
      <c r="AT597" s="311"/>
      <c r="AU597" s="311"/>
      <c r="AV597" s="330"/>
      <c r="AW597" s="311"/>
      <c r="AX597" s="311"/>
      <c r="AY597" s="311"/>
      <c r="AZ597" s="311"/>
      <c r="BA597" s="311"/>
    </row>
    <row r="598" spans="1:53" s="322" customFormat="1" ht="15.75" customHeight="1" x14ac:dyDescent="0.2">
      <c r="A598" s="324"/>
      <c r="B598" s="325"/>
      <c r="C598" s="326"/>
      <c r="D598" s="327"/>
      <c r="E598" s="329"/>
      <c r="F598" s="326"/>
      <c r="G598" s="328"/>
      <c r="H598" s="328"/>
      <c r="I598" s="326"/>
      <c r="J598" s="326"/>
      <c r="K598" s="326"/>
      <c r="L598" s="311"/>
      <c r="M598" s="311"/>
      <c r="N598" s="311"/>
      <c r="O598" s="311"/>
      <c r="P598" s="311"/>
      <c r="Q598" s="311"/>
      <c r="R598" s="311"/>
      <c r="S598" s="311"/>
      <c r="T598" s="330"/>
      <c r="U598" s="331"/>
      <c r="V598" s="311"/>
      <c r="W598" s="311"/>
      <c r="X598" s="330"/>
      <c r="Y598" s="311"/>
      <c r="Z598" s="311"/>
      <c r="AA598" s="330"/>
      <c r="AB598" s="330"/>
      <c r="AC598" s="955"/>
      <c r="AD598" s="311"/>
      <c r="AE598" s="311"/>
      <c r="AF598" s="330"/>
      <c r="AG598" s="330"/>
      <c r="AH598" s="311"/>
      <c r="AI598" s="311"/>
      <c r="AJ598" s="330"/>
      <c r="AK598" s="330"/>
      <c r="AL598" s="311"/>
      <c r="AM598" s="311"/>
      <c r="AN598" s="330"/>
      <c r="AO598" s="330"/>
      <c r="AP598" s="311"/>
      <c r="AQ598" s="311"/>
      <c r="AR598" s="330"/>
      <c r="AS598" s="330"/>
      <c r="AT598" s="311"/>
      <c r="AU598" s="311"/>
      <c r="AV598" s="330"/>
      <c r="AW598" s="311"/>
      <c r="AX598" s="311"/>
      <c r="AY598" s="311"/>
      <c r="AZ598" s="311"/>
      <c r="BA598" s="311"/>
    </row>
    <row r="599" spans="1:53" s="322" customFormat="1" ht="15.75" customHeight="1" x14ac:dyDescent="0.2">
      <c r="A599" s="324"/>
      <c r="B599" s="325"/>
      <c r="C599" s="326"/>
      <c r="D599" s="327"/>
      <c r="E599" s="329"/>
      <c r="F599" s="326"/>
      <c r="G599" s="328"/>
      <c r="H599" s="328"/>
      <c r="I599" s="326"/>
      <c r="J599" s="326"/>
      <c r="K599" s="326"/>
      <c r="L599" s="311"/>
      <c r="M599" s="311"/>
      <c r="N599" s="311"/>
      <c r="O599" s="311"/>
      <c r="P599" s="311"/>
      <c r="Q599" s="311"/>
      <c r="R599" s="311"/>
      <c r="S599" s="311"/>
      <c r="T599" s="330"/>
      <c r="U599" s="331"/>
      <c r="V599" s="311"/>
      <c r="W599" s="311"/>
      <c r="X599" s="330"/>
      <c r="Y599" s="311"/>
      <c r="Z599" s="311"/>
      <c r="AA599" s="330"/>
      <c r="AB599" s="330"/>
      <c r="AC599" s="955"/>
      <c r="AD599" s="311"/>
      <c r="AE599" s="311"/>
      <c r="AF599" s="330"/>
      <c r="AG599" s="330"/>
      <c r="AH599" s="311"/>
      <c r="AI599" s="311"/>
      <c r="AJ599" s="330"/>
      <c r="AK599" s="330"/>
      <c r="AL599" s="311"/>
      <c r="AM599" s="311"/>
      <c r="AN599" s="330"/>
      <c r="AO599" s="330"/>
      <c r="AP599" s="311"/>
      <c r="AQ599" s="311"/>
      <c r="AR599" s="330"/>
      <c r="AS599" s="330"/>
      <c r="AT599" s="311"/>
      <c r="AU599" s="311"/>
      <c r="AV599" s="330"/>
      <c r="AW599" s="311"/>
      <c r="AX599" s="311"/>
      <c r="AY599" s="311"/>
      <c r="AZ599" s="311"/>
      <c r="BA599" s="311"/>
    </row>
    <row r="600" spans="1:53" s="322" customFormat="1" ht="15.75" customHeight="1" x14ac:dyDescent="0.2">
      <c r="A600" s="324"/>
      <c r="B600" s="325"/>
      <c r="C600" s="326"/>
      <c r="D600" s="327"/>
      <c r="E600" s="329"/>
      <c r="F600" s="326"/>
      <c r="G600" s="328"/>
      <c r="H600" s="328"/>
      <c r="I600" s="326"/>
      <c r="J600" s="326"/>
      <c r="K600" s="326"/>
      <c r="L600" s="311"/>
      <c r="M600" s="311"/>
      <c r="N600" s="311"/>
      <c r="O600" s="311"/>
      <c r="P600" s="311"/>
      <c r="Q600" s="311"/>
      <c r="R600" s="311"/>
      <c r="S600" s="311"/>
      <c r="T600" s="330"/>
      <c r="U600" s="331"/>
      <c r="V600" s="311"/>
      <c r="W600" s="311"/>
      <c r="X600" s="330"/>
      <c r="Y600" s="311"/>
      <c r="Z600" s="311"/>
      <c r="AA600" s="330"/>
      <c r="AB600" s="330"/>
      <c r="AC600" s="955"/>
      <c r="AD600" s="311"/>
      <c r="AE600" s="311"/>
      <c r="AF600" s="330"/>
      <c r="AG600" s="330"/>
      <c r="AH600" s="311"/>
      <c r="AI600" s="311"/>
      <c r="AJ600" s="330"/>
      <c r="AK600" s="330"/>
      <c r="AL600" s="311"/>
      <c r="AM600" s="311"/>
      <c r="AN600" s="330"/>
      <c r="AO600" s="330"/>
      <c r="AP600" s="311"/>
      <c r="AQ600" s="311"/>
      <c r="AR600" s="330"/>
      <c r="AS600" s="330"/>
      <c r="AT600" s="311"/>
      <c r="AU600" s="311"/>
      <c r="AV600" s="330"/>
      <c r="AW600" s="311"/>
      <c r="AX600" s="311"/>
      <c r="AY600" s="311"/>
      <c r="AZ600" s="311"/>
      <c r="BA600" s="311"/>
    </row>
    <row r="601" spans="1:53" s="322" customFormat="1" ht="15.75" customHeight="1" x14ac:dyDescent="0.2">
      <c r="A601" s="324"/>
      <c r="B601" s="325"/>
      <c r="C601" s="326"/>
      <c r="D601" s="327"/>
      <c r="E601" s="329"/>
      <c r="F601" s="326"/>
      <c r="G601" s="328"/>
      <c r="H601" s="328"/>
      <c r="I601" s="326"/>
      <c r="J601" s="326"/>
      <c r="K601" s="326"/>
      <c r="L601" s="311"/>
      <c r="M601" s="311"/>
      <c r="N601" s="311"/>
      <c r="O601" s="311"/>
      <c r="P601" s="311"/>
      <c r="Q601" s="311"/>
      <c r="R601" s="311"/>
      <c r="S601" s="311"/>
      <c r="T601" s="330"/>
      <c r="U601" s="331"/>
      <c r="V601" s="311"/>
      <c r="W601" s="311"/>
      <c r="X601" s="330"/>
      <c r="Y601" s="311"/>
      <c r="Z601" s="311"/>
      <c r="AA601" s="330"/>
      <c r="AB601" s="330"/>
      <c r="AC601" s="955"/>
      <c r="AD601" s="311"/>
      <c r="AE601" s="311"/>
      <c r="AF601" s="330"/>
      <c r="AG601" s="330"/>
      <c r="AH601" s="311"/>
      <c r="AI601" s="311"/>
      <c r="AJ601" s="330"/>
      <c r="AK601" s="330"/>
      <c r="AL601" s="311"/>
      <c r="AM601" s="311"/>
      <c r="AN601" s="330"/>
      <c r="AO601" s="330"/>
      <c r="AP601" s="311"/>
      <c r="AQ601" s="311"/>
      <c r="AR601" s="330"/>
      <c r="AS601" s="330"/>
      <c r="AT601" s="311"/>
      <c r="AU601" s="311"/>
      <c r="AV601" s="330"/>
      <c r="AW601" s="311"/>
      <c r="AX601" s="311"/>
      <c r="AY601" s="311"/>
      <c r="AZ601" s="311"/>
      <c r="BA601" s="311"/>
    </row>
    <row r="602" spans="1:53" s="322" customFormat="1" ht="15.75" customHeight="1" x14ac:dyDescent="0.2">
      <c r="A602" s="324"/>
      <c r="B602" s="325"/>
      <c r="C602" s="326"/>
      <c r="D602" s="327"/>
      <c r="E602" s="329"/>
      <c r="F602" s="326"/>
      <c r="G602" s="328"/>
      <c r="H602" s="328"/>
      <c r="I602" s="326"/>
      <c r="J602" s="326"/>
      <c r="K602" s="326"/>
      <c r="L602" s="311"/>
      <c r="M602" s="311"/>
      <c r="N602" s="311"/>
      <c r="O602" s="311"/>
      <c r="P602" s="311"/>
      <c r="Q602" s="311"/>
      <c r="R602" s="311"/>
      <c r="S602" s="311"/>
      <c r="T602" s="330"/>
      <c r="U602" s="331"/>
      <c r="V602" s="311"/>
      <c r="W602" s="311"/>
      <c r="X602" s="330"/>
      <c r="Y602" s="311"/>
      <c r="Z602" s="311"/>
      <c r="AA602" s="330"/>
      <c r="AB602" s="330"/>
      <c r="AC602" s="955"/>
      <c r="AD602" s="311"/>
      <c r="AE602" s="311"/>
      <c r="AF602" s="330"/>
      <c r="AG602" s="330"/>
      <c r="AH602" s="311"/>
      <c r="AI602" s="311"/>
      <c r="AJ602" s="330"/>
      <c r="AK602" s="330"/>
      <c r="AL602" s="311"/>
      <c r="AM602" s="311"/>
      <c r="AN602" s="330"/>
      <c r="AO602" s="330"/>
      <c r="AP602" s="311"/>
      <c r="AQ602" s="311"/>
      <c r="AR602" s="330"/>
      <c r="AS602" s="330"/>
      <c r="AT602" s="311"/>
      <c r="AU602" s="311"/>
      <c r="AV602" s="330"/>
      <c r="AW602" s="311"/>
      <c r="AX602" s="311"/>
      <c r="AY602" s="311"/>
      <c r="AZ602" s="311"/>
      <c r="BA602" s="311"/>
    </row>
    <row r="603" spans="1:53" s="322" customFormat="1" ht="15.75" customHeight="1" x14ac:dyDescent="0.2">
      <c r="A603" s="324"/>
      <c r="B603" s="325"/>
      <c r="C603" s="326"/>
      <c r="D603" s="327"/>
      <c r="E603" s="329"/>
      <c r="F603" s="326"/>
      <c r="G603" s="328"/>
      <c r="H603" s="328"/>
      <c r="I603" s="326"/>
      <c r="J603" s="326"/>
      <c r="K603" s="326"/>
      <c r="L603" s="311"/>
      <c r="M603" s="311"/>
      <c r="N603" s="311"/>
      <c r="O603" s="311"/>
      <c r="P603" s="311"/>
      <c r="Q603" s="311"/>
      <c r="R603" s="311"/>
      <c r="S603" s="311"/>
      <c r="T603" s="330"/>
      <c r="U603" s="331"/>
      <c r="V603" s="311"/>
      <c r="W603" s="311"/>
      <c r="X603" s="330"/>
      <c r="Y603" s="311"/>
      <c r="Z603" s="311"/>
      <c r="AA603" s="330"/>
      <c r="AB603" s="330"/>
      <c r="AC603" s="955"/>
      <c r="AD603" s="311"/>
      <c r="AE603" s="311"/>
      <c r="AF603" s="330"/>
      <c r="AG603" s="330"/>
      <c r="AH603" s="311"/>
      <c r="AI603" s="311"/>
      <c r="AJ603" s="330"/>
      <c r="AK603" s="330"/>
      <c r="AL603" s="311"/>
      <c r="AM603" s="311"/>
      <c r="AN603" s="330"/>
      <c r="AO603" s="330"/>
      <c r="AP603" s="311"/>
      <c r="AQ603" s="311"/>
      <c r="AR603" s="330"/>
      <c r="AS603" s="330"/>
      <c r="AT603" s="311"/>
      <c r="AU603" s="311"/>
      <c r="AV603" s="330"/>
      <c r="AW603" s="311"/>
      <c r="AX603" s="311"/>
      <c r="AY603" s="311"/>
      <c r="AZ603" s="311"/>
      <c r="BA603" s="311"/>
    </row>
    <row r="604" spans="1:53" s="322" customFormat="1" ht="15.75" customHeight="1" x14ac:dyDescent="0.2">
      <c r="A604" s="324"/>
      <c r="B604" s="325"/>
      <c r="C604" s="326"/>
      <c r="D604" s="327"/>
      <c r="E604" s="329"/>
      <c r="F604" s="326"/>
      <c r="G604" s="328"/>
      <c r="H604" s="328"/>
      <c r="I604" s="326"/>
      <c r="J604" s="326"/>
      <c r="K604" s="326"/>
      <c r="L604" s="311"/>
      <c r="M604" s="311"/>
      <c r="N604" s="311"/>
      <c r="O604" s="311"/>
      <c r="P604" s="311"/>
      <c r="Q604" s="311"/>
      <c r="R604" s="311"/>
      <c r="S604" s="311"/>
      <c r="T604" s="330"/>
      <c r="U604" s="331"/>
      <c r="V604" s="311"/>
      <c r="W604" s="311"/>
      <c r="X604" s="330"/>
      <c r="Y604" s="311"/>
      <c r="Z604" s="311"/>
      <c r="AA604" s="330"/>
      <c r="AB604" s="330"/>
      <c r="AC604" s="955"/>
      <c r="AD604" s="311"/>
      <c r="AE604" s="311"/>
      <c r="AF604" s="330"/>
      <c r="AG604" s="330"/>
      <c r="AH604" s="311"/>
      <c r="AI604" s="311"/>
      <c r="AJ604" s="330"/>
      <c r="AK604" s="330"/>
      <c r="AL604" s="311"/>
      <c r="AM604" s="311"/>
      <c r="AN604" s="330"/>
      <c r="AO604" s="330"/>
      <c r="AP604" s="311"/>
      <c r="AQ604" s="311"/>
      <c r="AR604" s="330"/>
      <c r="AS604" s="330"/>
      <c r="AT604" s="311"/>
      <c r="AU604" s="311"/>
      <c r="AV604" s="330"/>
      <c r="AW604" s="311"/>
      <c r="AX604" s="311"/>
      <c r="AY604" s="311"/>
      <c r="AZ604" s="311"/>
      <c r="BA604" s="311"/>
    </row>
    <row r="605" spans="1:53" s="322" customFormat="1" ht="15.75" customHeight="1" x14ac:dyDescent="0.2">
      <c r="A605" s="324"/>
      <c r="B605" s="325"/>
      <c r="C605" s="326"/>
      <c r="D605" s="327"/>
      <c r="E605" s="329"/>
      <c r="F605" s="326"/>
      <c r="G605" s="328"/>
      <c r="H605" s="328"/>
      <c r="I605" s="326"/>
      <c r="J605" s="326"/>
      <c r="K605" s="326"/>
      <c r="L605" s="311"/>
      <c r="M605" s="311"/>
      <c r="N605" s="311"/>
      <c r="O605" s="311"/>
      <c r="P605" s="311"/>
      <c r="Q605" s="311"/>
      <c r="R605" s="311"/>
      <c r="S605" s="311"/>
      <c r="T605" s="330"/>
      <c r="U605" s="331"/>
      <c r="V605" s="311"/>
      <c r="W605" s="311"/>
      <c r="X605" s="330"/>
      <c r="Y605" s="311"/>
      <c r="Z605" s="311"/>
      <c r="AA605" s="330"/>
      <c r="AB605" s="330"/>
      <c r="AC605" s="955"/>
      <c r="AD605" s="311"/>
      <c r="AE605" s="311"/>
      <c r="AF605" s="330"/>
      <c r="AG605" s="330"/>
      <c r="AH605" s="311"/>
      <c r="AI605" s="311"/>
      <c r="AJ605" s="330"/>
      <c r="AK605" s="330"/>
      <c r="AL605" s="311"/>
      <c r="AM605" s="311"/>
      <c r="AN605" s="330"/>
      <c r="AO605" s="330"/>
      <c r="AP605" s="311"/>
      <c r="AQ605" s="311"/>
      <c r="AR605" s="330"/>
      <c r="AS605" s="330"/>
      <c r="AT605" s="311"/>
      <c r="AU605" s="311"/>
      <c r="AV605" s="330"/>
      <c r="AW605" s="311"/>
      <c r="AX605" s="311"/>
      <c r="AY605" s="311"/>
      <c r="AZ605" s="311"/>
      <c r="BA605" s="311"/>
    </row>
    <row r="606" spans="1:53" s="322" customFormat="1" ht="15.75" customHeight="1" x14ac:dyDescent="0.2">
      <c r="A606" s="324"/>
      <c r="B606" s="325"/>
      <c r="C606" s="326"/>
      <c r="D606" s="327"/>
      <c r="E606" s="329"/>
      <c r="F606" s="326"/>
      <c r="G606" s="328"/>
      <c r="H606" s="328"/>
      <c r="I606" s="326"/>
      <c r="J606" s="326"/>
      <c r="K606" s="326"/>
      <c r="L606" s="311"/>
      <c r="M606" s="311"/>
      <c r="N606" s="311"/>
      <c r="O606" s="311"/>
      <c r="P606" s="311"/>
      <c r="Q606" s="311"/>
      <c r="R606" s="311"/>
      <c r="S606" s="311"/>
      <c r="T606" s="330"/>
      <c r="U606" s="331"/>
      <c r="V606" s="311"/>
      <c r="W606" s="311"/>
      <c r="X606" s="330"/>
      <c r="Y606" s="311"/>
      <c r="Z606" s="311"/>
      <c r="AA606" s="330"/>
      <c r="AB606" s="330"/>
      <c r="AC606" s="955"/>
      <c r="AD606" s="311"/>
      <c r="AE606" s="311"/>
      <c r="AF606" s="330"/>
      <c r="AG606" s="330"/>
      <c r="AH606" s="311"/>
      <c r="AI606" s="311"/>
      <c r="AJ606" s="330"/>
      <c r="AK606" s="330"/>
      <c r="AL606" s="311"/>
      <c r="AM606" s="311"/>
      <c r="AN606" s="330"/>
      <c r="AO606" s="330"/>
      <c r="AP606" s="311"/>
      <c r="AQ606" s="311"/>
      <c r="AR606" s="330"/>
      <c r="AS606" s="330"/>
      <c r="AT606" s="311"/>
      <c r="AU606" s="311"/>
      <c r="AV606" s="330"/>
      <c r="AW606" s="311"/>
      <c r="AX606" s="311"/>
      <c r="AY606" s="311"/>
      <c r="AZ606" s="311"/>
      <c r="BA606" s="311"/>
    </row>
    <row r="607" spans="1:53" s="322" customFormat="1" ht="15.75" customHeight="1" x14ac:dyDescent="0.2">
      <c r="A607" s="324"/>
      <c r="B607" s="325"/>
      <c r="C607" s="326"/>
      <c r="D607" s="327"/>
      <c r="E607" s="329"/>
      <c r="F607" s="326"/>
      <c r="G607" s="328"/>
      <c r="H607" s="328"/>
      <c r="I607" s="326"/>
      <c r="J607" s="326"/>
      <c r="K607" s="326"/>
      <c r="L607" s="311"/>
      <c r="M607" s="311"/>
      <c r="N607" s="311"/>
      <c r="O607" s="311"/>
      <c r="P607" s="311"/>
      <c r="Q607" s="311"/>
      <c r="R607" s="311"/>
      <c r="S607" s="311"/>
      <c r="T607" s="330"/>
      <c r="U607" s="331"/>
      <c r="V607" s="311"/>
      <c r="W607" s="311"/>
      <c r="X607" s="330"/>
      <c r="Y607" s="311"/>
      <c r="Z607" s="311"/>
      <c r="AA607" s="330"/>
      <c r="AB607" s="330"/>
      <c r="AC607" s="955"/>
      <c r="AD607" s="311"/>
      <c r="AE607" s="311"/>
      <c r="AF607" s="330"/>
      <c r="AG607" s="330"/>
      <c r="AH607" s="311"/>
      <c r="AI607" s="311"/>
      <c r="AJ607" s="330"/>
      <c r="AK607" s="330"/>
      <c r="AL607" s="311"/>
      <c r="AM607" s="311"/>
      <c r="AN607" s="330"/>
      <c r="AO607" s="330"/>
      <c r="AP607" s="311"/>
      <c r="AQ607" s="311"/>
      <c r="AR607" s="330"/>
      <c r="AS607" s="330"/>
      <c r="AT607" s="311"/>
      <c r="AU607" s="311"/>
      <c r="AV607" s="330"/>
      <c r="AW607" s="311"/>
      <c r="AX607" s="311"/>
      <c r="AY607" s="311"/>
      <c r="AZ607" s="311"/>
      <c r="BA607" s="311"/>
    </row>
    <row r="608" spans="1:53" s="322" customFormat="1" ht="15.75" customHeight="1" x14ac:dyDescent="0.2">
      <c r="A608" s="324"/>
      <c r="B608" s="325"/>
      <c r="C608" s="326"/>
      <c r="D608" s="327"/>
      <c r="E608" s="329"/>
      <c r="F608" s="326"/>
      <c r="G608" s="328"/>
      <c r="H608" s="328"/>
      <c r="I608" s="326"/>
      <c r="J608" s="326"/>
      <c r="K608" s="326"/>
      <c r="L608" s="311"/>
      <c r="M608" s="311"/>
      <c r="N608" s="311"/>
      <c r="O608" s="311"/>
      <c r="P608" s="311"/>
      <c r="Q608" s="311"/>
      <c r="R608" s="311"/>
      <c r="S608" s="311"/>
      <c r="T608" s="330"/>
      <c r="U608" s="331"/>
      <c r="V608" s="311"/>
      <c r="W608" s="311"/>
      <c r="X608" s="330"/>
      <c r="Y608" s="311"/>
      <c r="Z608" s="311"/>
      <c r="AA608" s="330"/>
      <c r="AB608" s="330"/>
      <c r="AC608" s="955"/>
      <c r="AD608" s="311"/>
      <c r="AE608" s="311"/>
      <c r="AF608" s="330"/>
      <c r="AG608" s="330"/>
      <c r="AH608" s="311"/>
      <c r="AI608" s="311"/>
      <c r="AJ608" s="330"/>
      <c r="AK608" s="330"/>
      <c r="AL608" s="311"/>
      <c r="AM608" s="311"/>
      <c r="AN608" s="330"/>
      <c r="AO608" s="330"/>
      <c r="AP608" s="311"/>
      <c r="AQ608" s="311"/>
      <c r="AR608" s="330"/>
      <c r="AS608" s="330"/>
      <c r="AT608" s="311"/>
      <c r="AU608" s="311"/>
      <c r="AV608" s="330"/>
      <c r="AW608" s="311"/>
      <c r="AX608" s="311"/>
      <c r="AY608" s="311"/>
      <c r="AZ608" s="311"/>
      <c r="BA608" s="311"/>
    </row>
    <row r="609" spans="1:53" s="322" customFormat="1" ht="15.75" customHeight="1" x14ac:dyDescent="0.2">
      <c r="A609" s="324"/>
      <c r="B609" s="325"/>
      <c r="C609" s="326"/>
      <c r="D609" s="327"/>
      <c r="E609" s="329"/>
      <c r="F609" s="326"/>
      <c r="G609" s="328"/>
      <c r="H609" s="328"/>
      <c r="I609" s="326"/>
      <c r="J609" s="326"/>
      <c r="K609" s="326"/>
      <c r="L609" s="311"/>
      <c r="M609" s="311"/>
      <c r="N609" s="311"/>
      <c r="O609" s="311"/>
      <c r="P609" s="311"/>
      <c r="Q609" s="311"/>
      <c r="R609" s="311"/>
      <c r="S609" s="311"/>
      <c r="T609" s="330"/>
      <c r="U609" s="331"/>
      <c r="V609" s="311"/>
      <c r="W609" s="311"/>
      <c r="X609" s="330"/>
      <c r="Y609" s="311"/>
      <c r="Z609" s="311"/>
      <c r="AA609" s="330"/>
      <c r="AB609" s="330"/>
      <c r="AC609" s="955"/>
      <c r="AD609" s="311"/>
      <c r="AE609" s="311"/>
      <c r="AF609" s="330"/>
      <c r="AG609" s="330"/>
      <c r="AH609" s="311"/>
      <c r="AI609" s="311"/>
      <c r="AJ609" s="330"/>
      <c r="AK609" s="330"/>
      <c r="AL609" s="311"/>
      <c r="AM609" s="311"/>
      <c r="AN609" s="330"/>
      <c r="AO609" s="330"/>
      <c r="AP609" s="311"/>
      <c r="AQ609" s="311"/>
      <c r="AR609" s="330"/>
      <c r="AS609" s="330"/>
      <c r="AT609" s="311"/>
      <c r="AU609" s="311"/>
      <c r="AV609" s="330"/>
      <c r="AW609" s="311"/>
      <c r="AX609" s="311"/>
      <c r="AY609" s="311"/>
      <c r="AZ609" s="311"/>
      <c r="BA609" s="311"/>
    </row>
    <row r="610" spans="1:53" s="322" customFormat="1" ht="15.75" customHeight="1" x14ac:dyDescent="0.2">
      <c r="A610" s="324"/>
      <c r="B610" s="325"/>
      <c r="C610" s="326"/>
      <c r="D610" s="327"/>
      <c r="E610" s="329"/>
      <c r="F610" s="326"/>
      <c r="G610" s="328"/>
      <c r="H610" s="328"/>
      <c r="I610" s="326"/>
      <c r="J610" s="326"/>
      <c r="K610" s="326"/>
      <c r="L610" s="311"/>
      <c r="M610" s="311"/>
      <c r="N610" s="311"/>
      <c r="O610" s="311"/>
      <c r="P610" s="311"/>
      <c r="Q610" s="311"/>
      <c r="R610" s="311"/>
      <c r="S610" s="311"/>
      <c r="T610" s="330"/>
      <c r="U610" s="331"/>
      <c r="V610" s="311"/>
      <c r="W610" s="311"/>
      <c r="X610" s="330"/>
      <c r="Y610" s="311"/>
      <c r="Z610" s="311"/>
      <c r="AA610" s="330"/>
      <c r="AB610" s="330"/>
      <c r="AC610" s="955"/>
      <c r="AD610" s="311"/>
      <c r="AE610" s="311"/>
      <c r="AF610" s="330"/>
      <c r="AG610" s="330"/>
      <c r="AH610" s="311"/>
      <c r="AI610" s="311"/>
      <c r="AJ610" s="330"/>
      <c r="AK610" s="330"/>
      <c r="AL610" s="311"/>
      <c r="AM610" s="311"/>
      <c r="AN610" s="330"/>
      <c r="AO610" s="330"/>
      <c r="AP610" s="311"/>
      <c r="AQ610" s="311"/>
      <c r="AR610" s="330"/>
      <c r="AS610" s="330"/>
      <c r="AT610" s="311"/>
      <c r="AU610" s="311"/>
      <c r="AV610" s="330"/>
      <c r="AW610" s="311"/>
      <c r="AX610" s="311"/>
      <c r="AY610" s="311"/>
      <c r="AZ610" s="311"/>
      <c r="BA610" s="311"/>
    </row>
    <row r="611" spans="1:53" s="322" customFormat="1" ht="15.75" customHeight="1" x14ac:dyDescent="0.2">
      <c r="A611" s="324"/>
      <c r="B611" s="325"/>
      <c r="C611" s="326"/>
      <c r="D611" s="327"/>
      <c r="E611" s="329"/>
      <c r="F611" s="326"/>
      <c r="G611" s="328"/>
      <c r="H611" s="328"/>
      <c r="I611" s="326"/>
      <c r="J611" s="326"/>
      <c r="K611" s="326"/>
      <c r="L611" s="311"/>
      <c r="M611" s="311"/>
      <c r="N611" s="311"/>
      <c r="O611" s="311"/>
      <c r="P611" s="311"/>
      <c r="Q611" s="311"/>
      <c r="R611" s="311"/>
      <c r="S611" s="311"/>
      <c r="T611" s="330"/>
      <c r="U611" s="331"/>
      <c r="V611" s="311"/>
      <c r="W611" s="311"/>
      <c r="X611" s="330"/>
      <c r="Y611" s="311"/>
      <c r="Z611" s="311"/>
      <c r="AA611" s="330"/>
      <c r="AB611" s="330"/>
      <c r="AC611" s="955"/>
      <c r="AD611" s="311"/>
      <c r="AE611" s="311"/>
      <c r="AF611" s="330"/>
      <c r="AG611" s="330"/>
      <c r="AH611" s="311"/>
      <c r="AI611" s="311"/>
      <c r="AJ611" s="330"/>
      <c r="AK611" s="330"/>
      <c r="AL611" s="311"/>
      <c r="AM611" s="311"/>
      <c r="AN611" s="330"/>
      <c r="AO611" s="330"/>
      <c r="AP611" s="311"/>
      <c r="AQ611" s="311"/>
      <c r="AR611" s="330"/>
      <c r="AS611" s="330"/>
      <c r="AT611" s="311"/>
      <c r="AU611" s="311"/>
      <c r="AV611" s="330"/>
      <c r="AW611" s="311"/>
      <c r="AX611" s="311"/>
      <c r="AY611" s="311"/>
      <c r="AZ611" s="311"/>
      <c r="BA611" s="311"/>
    </row>
    <row r="612" spans="1:53" s="322" customFormat="1" ht="15.75" customHeight="1" x14ac:dyDescent="0.2">
      <c r="A612" s="324"/>
      <c r="B612" s="325"/>
      <c r="C612" s="326"/>
      <c r="D612" s="327"/>
      <c r="E612" s="329"/>
      <c r="F612" s="326"/>
      <c r="G612" s="328"/>
      <c r="H612" s="328"/>
      <c r="I612" s="326"/>
      <c r="J612" s="326"/>
      <c r="K612" s="326"/>
      <c r="L612" s="311"/>
      <c r="M612" s="311"/>
      <c r="N612" s="311"/>
      <c r="O612" s="311"/>
      <c r="P612" s="311"/>
      <c r="Q612" s="311"/>
      <c r="R612" s="311"/>
      <c r="S612" s="311"/>
      <c r="T612" s="330"/>
      <c r="U612" s="331"/>
      <c r="V612" s="311"/>
      <c r="W612" s="311"/>
      <c r="X612" s="330"/>
      <c r="Y612" s="311"/>
      <c r="Z612" s="311"/>
      <c r="AA612" s="330"/>
      <c r="AB612" s="330"/>
      <c r="AC612" s="955"/>
      <c r="AD612" s="311"/>
      <c r="AE612" s="311"/>
      <c r="AF612" s="330"/>
      <c r="AG612" s="330"/>
      <c r="AH612" s="311"/>
      <c r="AI612" s="311"/>
      <c r="AJ612" s="330"/>
      <c r="AK612" s="330"/>
      <c r="AL612" s="311"/>
      <c r="AM612" s="311"/>
      <c r="AN612" s="330"/>
      <c r="AO612" s="330"/>
      <c r="AP612" s="311"/>
      <c r="AQ612" s="311"/>
      <c r="AR612" s="330"/>
      <c r="AS612" s="330"/>
      <c r="AT612" s="311"/>
      <c r="AU612" s="311"/>
      <c r="AV612" s="330"/>
      <c r="AW612" s="311"/>
      <c r="AX612" s="311"/>
      <c r="AY612" s="311"/>
      <c r="AZ612" s="311"/>
      <c r="BA612" s="311"/>
    </row>
    <row r="613" spans="1:53" s="322" customFormat="1" ht="15.75" customHeight="1" x14ac:dyDescent="0.2">
      <c r="A613" s="324"/>
      <c r="B613" s="325"/>
      <c r="C613" s="326"/>
      <c r="D613" s="327"/>
      <c r="E613" s="329"/>
      <c r="F613" s="326"/>
      <c r="G613" s="328"/>
      <c r="H613" s="328"/>
      <c r="I613" s="326"/>
      <c r="J613" s="326"/>
      <c r="K613" s="326"/>
      <c r="L613" s="311"/>
      <c r="M613" s="311"/>
      <c r="N613" s="311"/>
      <c r="O613" s="311"/>
      <c r="P613" s="311"/>
      <c r="Q613" s="311"/>
      <c r="R613" s="311"/>
      <c r="S613" s="311"/>
      <c r="T613" s="330"/>
      <c r="U613" s="331"/>
      <c r="V613" s="311"/>
      <c r="W613" s="311"/>
      <c r="X613" s="330"/>
      <c r="Y613" s="311"/>
      <c r="Z613" s="311"/>
      <c r="AA613" s="330"/>
      <c r="AB613" s="330"/>
      <c r="AC613" s="955"/>
      <c r="AD613" s="311"/>
      <c r="AE613" s="311"/>
      <c r="AF613" s="330"/>
      <c r="AG613" s="330"/>
      <c r="AH613" s="311"/>
      <c r="AI613" s="311"/>
      <c r="AJ613" s="330"/>
      <c r="AK613" s="330"/>
      <c r="AL613" s="311"/>
      <c r="AM613" s="311"/>
      <c r="AN613" s="330"/>
      <c r="AO613" s="330"/>
      <c r="AP613" s="311"/>
      <c r="AQ613" s="311"/>
      <c r="AR613" s="330"/>
      <c r="AS613" s="330"/>
      <c r="AT613" s="311"/>
      <c r="AU613" s="311"/>
      <c r="AV613" s="330"/>
      <c r="AW613" s="311"/>
      <c r="AX613" s="311"/>
      <c r="AY613" s="311"/>
      <c r="AZ613" s="311"/>
      <c r="BA613" s="311"/>
    </row>
    <row r="614" spans="1:53" s="322" customFormat="1" ht="15.75" customHeight="1" x14ac:dyDescent="0.2">
      <c r="A614" s="324"/>
      <c r="B614" s="325"/>
      <c r="C614" s="326"/>
      <c r="D614" s="327"/>
      <c r="E614" s="329"/>
      <c r="F614" s="326"/>
      <c r="G614" s="328"/>
      <c r="H614" s="328"/>
      <c r="I614" s="326"/>
      <c r="J614" s="326"/>
      <c r="K614" s="326"/>
      <c r="L614" s="311"/>
      <c r="M614" s="311"/>
      <c r="N614" s="311"/>
      <c r="O614" s="311"/>
      <c r="P614" s="311"/>
      <c r="Q614" s="311"/>
      <c r="R614" s="311"/>
      <c r="S614" s="311"/>
      <c r="T614" s="330"/>
      <c r="U614" s="331"/>
      <c r="V614" s="311"/>
      <c r="W614" s="311"/>
      <c r="X614" s="330"/>
      <c r="Y614" s="311"/>
      <c r="Z614" s="311"/>
      <c r="AA614" s="330"/>
      <c r="AB614" s="330"/>
      <c r="AC614" s="955"/>
      <c r="AD614" s="311"/>
      <c r="AE614" s="311"/>
      <c r="AF614" s="330"/>
      <c r="AG614" s="330"/>
      <c r="AH614" s="311"/>
      <c r="AI614" s="311"/>
      <c r="AJ614" s="330"/>
      <c r="AK614" s="330"/>
      <c r="AL614" s="311"/>
      <c r="AM614" s="311"/>
      <c r="AN614" s="330"/>
      <c r="AO614" s="330"/>
      <c r="AP614" s="311"/>
      <c r="AQ614" s="311"/>
      <c r="AR614" s="330"/>
      <c r="AS614" s="330"/>
      <c r="AT614" s="311"/>
      <c r="AU614" s="311"/>
      <c r="AV614" s="330"/>
      <c r="AW614" s="311"/>
      <c r="AX614" s="311"/>
      <c r="AY614" s="311"/>
      <c r="AZ614" s="311"/>
      <c r="BA614" s="311"/>
    </row>
    <row r="615" spans="1:53" s="322" customFormat="1" ht="15.75" customHeight="1" x14ac:dyDescent="0.2">
      <c r="A615" s="324"/>
      <c r="B615" s="325"/>
      <c r="C615" s="326"/>
      <c r="D615" s="327"/>
      <c r="E615" s="329"/>
      <c r="F615" s="326"/>
      <c r="G615" s="328"/>
      <c r="H615" s="328"/>
      <c r="I615" s="326"/>
      <c r="J615" s="326"/>
      <c r="K615" s="326"/>
      <c r="L615" s="311"/>
      <c r="M615" s="311"/>
      <c r="N615" s="311"/>
      <c r="O615" s="311"/>
      <c r="P615" s="311"/>
      <c r="Q615" s="311"/>
      <c r="R615" s="311"/>
      <c r="S615" s="311"/>
      <c r="T615" s="330"/>
      <c r="U615" s="331"/>
      <c r="V615" s="311"/>
      <c r="W615" s="311"/>
      <c r="X615" s="330"/>
      <c r="Y615" s="311"/>
      <c r="Z615" s="311"/>
      <c r="AA615" s="330"/>
      <c r="AB615" s="330"/>
      <c r="AC615" s="955"/>
      <c r="AD615" s="311"/>
      <c r="AE615" s="311"/>
      <c r="AF615" s="330"/>
      <c r="AG615" s="330"/>
      <c r="AH615" s="311"/>
      <c r="AI615" s="311"/>
      <c r="AJ615" s="330"/>
      <c r="AK615" s="330"/>
      <c r="AL615" s="311"/>
      <c r="AM615" s="311"/>
      <c r="AN615" s="330"/>
      <c r="AO615" s="330"/>
      <c r="AP615" s="311"/>
      <c r="AQ615" s="311"/>
      <c r="AR615" s="330"/>
      <c r="AS615" s="330"/>
      <c r="AT615" s="311"/>
      <c r="AU615" s="311"/>
      <c r="AV615" s="330"/>
      <c r="AW615" s="311"/>
      <c r="AX615" s="311"/>
      <c r="AY615" s="311"/>
      <c r="AZ615" s="311"/>
      <c r="BA615" s="311"/>
    </row>
    <row r="616" spans="1:53" s="322" customFormat="1" ht="15.75" customHeight="1" x14ac:dyDescent="0.2">
      <c r="A616" s="324"/>
      <c r="B616" s="325"/>
      <c r="C616" s="326"/>
      <c r="D616" s="327"/>
      <c r="E616" s="329"/>
      <c r="F616" s="326"/>
      <c r="G616" s="328"/>
      <c r="H616" s="328"/>
      <c r="I616" s="326"/>
      <c r="J616" s="326"/>
      <c r="K616" s="326"/>
      <c r="L616" s="311"/>
      <c r="M616" s="311"/>
      <c r="N616" s="311"/>
      <c r="O616" s="311"/>
      <c r="P616" s="311"/>
      <c r="Q616" s="311"/>
      <c r="R616" s="311"/>
      <c r="S616" s="311"/>
      <c r="T616" s="330"/>
      <c r="U616" s="331"/>
      <c r="V616" s="311"/>
      <c r="W616" s="311"/>
      <c r="X616" s="330"/>
      <c r="Y616" s="311"/>
      <c r="Z616" s="311"/>
      <c r="AA616" s="330"/>
      <c r="AB616" s="330"/>
      <c r="AC616" s="955"/>
      <c r="AD616" s="311"/>
      <c r="AE616" s="311"/>
      <c r="AF616" s="330"/>
      <c r="AG616" s="330"/>
      <c r="AH616" s="311"/>
      <c r="AI616" s="311"/>
      <c r="AJ616" s="330"/>
      <c r="AK616" s="330"/>
      <c r="AL616" s="311"/>
      <c r="AM616" s="311"/>
      <c r="AN616" s="330"/>
      <c r="AO616" s="330"/>
      <c r="AP616" s="311"/>
      <c r="AQ616" s="311"/>
      <c r="AR616" s="330"/>
      <c r="AS616" s="330"/>
      <c r="AT616" s="311"/>
      <c r="AU616" s="311"/>
      <c r="AV616" s="330"/>
      <c r="AW616" s="311"/>
      <c r="AX616" s="311"/>
      <c r="AY616" s="311"/>
      <c r="AZ616" s="311"/>
      <c r="BA616" s="311"/>
    </row>
    <row r="617" spans="1:53" s="322" customFormat="1" ht="15.75" customHeight="1" x14ac:dyDescent="0.2">
      <c r="A617" s="324"/>
      <c r="B617" s="325"/>
      <c r="C617" s="326"/>
      <c r="D617" s="327"/>
      <c r="E617" s="329"/>
      <c r="F617" s="326"/>
      <c r="G617" s="328"/>
      <c r="H617" s="328"/>
      <c r="I617" s="326"/>
      <c r="J617" s="326"/>
      <c r="K617" s="326"/>
      <c r="L617" s="311"/>
      <c r="M617" s="311"/>
      <c r="N617" s="311"/>
      <c r="O617" s="311"/>
      <c r="P617" s="311"/>
      <c r="Q617" s="311"/>
      <c r="R617" s="311"/>
      <c r="S617" s="311"/>
      <c r="T617" s="330"/>
      <c r="U617" s="331"/>
      <c r="V617" s="311"/>
      <c r="W617" s="311"/>
      <c r="X617" s="330"/>
      <c r="Y617" s="311"/>
      <c r="Z617" s="311"/>
      <c r="AA617" s="330"/>
      <c r="AB617" s="330"/>
      <c r="AC617" s="955"/>
      <c r="AD617" s="311"/>
      <c r="AE617" s="311"/>
      <c r="AF617" s="330"/>
      <c r="AG617" s="330"/>
      <c r="AH617" s="311"/>
      <c r="AI617" s="311"/>
      <c r="AJ617" s="330"/>
      <c r="AK617" s="330"/>
      <c r="AL617" s="311"/>
      <c r="AM617" s="311"/>
      <c r="AN617" s="330"/>
      <c r="AO617" s="330"/>
      <c r="AP617" s="311"/>
      <c r="AQ617" s="311"/>
      <c r="AR617" s="330"/>
      <c r="AS617" s="330"/>
      <c r="AT617" s="311"/>
      <c r="AU617" s="311"/>
      <c r="AV617" s="330"/>
      <c r="AW617" s="311"/>
      <c r="AX617" s="311"/>
      <c r="AY617" s="311"/>
      <c r="AZ617" s="311"/>
      <c r="BA617" s="311"/>
    </row>
    <row r="618" spans="1:53" s="322" customFormat="1" ht="15.75" customHeight="1" x14ac:dyDescent="0.2">
      <c r="A618" s="324"/>
      <c r="B618" s="325"/>
      <c r="C618" s="326"/>
      <c r="D618" s="327"/>
      <c r="E618" s="329"/>
      <c r="F618" s="326"/>
      <c r="G618" s="328"/>
      <c r="H618" s="328"/>
      <c r="I618" s="326"/>
      <c r="J618" s="326"/>
      <c r="K618" s="326"/>
      <c r="L618" s="311"/>
      <c r="M618" s="311"/>
      <c r="N618" s="311"/>
      <c r="O618" s="311"/>
      <c r="P618" s="311"/>
      <c r="Q618" s="311"/>
      <c r="R618" s="311"/>
      <c r="S618" s="311"/>
      <c r="T618" s="330"/>
      <c r="U618" s="331"/>
      <c r="V618" s="311"/>
      <c r="W618" s="311"/>
      <c r="X618" s="330"/>
      <c r="Y618" s="311"/>
      <c r="Z618" s="311"/>
      <c r="AA618" s="330"/>
      <c r="AB618" s="330"/>
      <c r="AC618" s="955"/>
      <c r="AD618" s="311"/>
      <c r="AE618" s="311"/>
      <c r="AF618" s="330"/>
      <c r="AG618" s="330"/>
      <c r="AH618" s="311"/>
      <c r="AI618" s="311"/>
      <c r="AJ618" s="330"/>
      <c r="AK618" s="330"/>
      <c r="AL618" s="311"/>
      <c r="AM618" s="311"/>
      <c r="AN618" s="330"/>
      <c r="AO618" s="330"/>
      <c r="AP618" s="311"/>
      <c r="AQ618" s="311"/>
      <c r="AR618" s="330"/>
      <c r="AS618" s="330"/>
      <c r="AT618" s="311"/>
      <c r="AU618" s="311"/>
      <c r="AV618" s="330"/>
      <c r="AW618" s="311"/>
      <c r="AX618" s="311"/>
      <c r="AY618" s="311"/>
      <c r="AZ618" s="311"/>
      <c r="BA618" s="311"/>
    </row>
    <row r="619" spans="1:53" s="322" customFormat="1" ht="15.75" customHeight="1" x14ac:dyDescent="0.2">
      <c r="A619" s="324"/>
      <c r="B619" s="325"/>
      <c r="C619" s="326"/>
      <c r="D619" s="327"/>
      <c r="E619" s="329"/>
      <c r="F619" s="326"/>
      <c r="G619" s="328"/>
      <c r="H619" s="328"/>
      <c r="I619" s="326"/>
      <c r="J619" s="326"/>
      <c r="K619" s="326"/>
      <c r="L619" s="311"/>
      <c r="M619" s="311"/>
      <c r="N619" s="311"/>
      <c r="O619" s="311"/>
      <c r="P619" s="311"/>
      <c r="Q619" s="311"/>
      <c r="R619" s="311"/>
      <c r="S619" s="311"/>
      <c r="T619" s="330"/>
      <c r="U619" s="331"/>
      <c r="V619" s="311"/>
      <c r="W619" s="311"/>
      <c r="X619" s="330"/>
      <c r="Y619" s="311"/>
      <c r="Z619" s="311"/>
      <c r="AA619" s="330"/>
      <c r="AB619" s="330"/>
      <c r="AC619" s="955"/>
      <c r="AD619" s="311"/>
      <c r="AE619" s="311"/>
      <c r="AF619" s="330"/>
      <c r="AG619" s="330"/>
      <c r="AH619" s="311"/>
      <c r="AI619" s="311"/>
      <c r="AJ619" s="330"/>
      <c r="AK619" s="330"/>
      <c r="AL619" s="311"/>
      <c r="AM619" s="311"/>
      <c r="AN619" s="330"/>
      <c r="AO619" s="330"/>
      <c r="AP619" s="311"/>
      <c r="AQ619" s="311"/>
      <c r="AR619" s="330"/>
      <c r="AS619" s="330"/>
      <c r="AT619" s="311"/>
      <c r="AU619" s="311"/>
      <c r="AV619" s="330"/>
      <c r="AW619" s="311"/>
      <c r="AX619" s="311"/>
      <c r="AY619" s="311"/>
      <c r="AZ619" s="311"/>
      <c r="BA619" s="311"/>
    </row>
    <row r="620" spans="1:53" s="322" customFormat="1" ht="15.75" customHeight="1" x14ac:dyDescent="0.2">
      <c r="A620" s="324"/>
      <c r="B620" s="325"/>
      <c r="C620" s="326"/>
      <c r="D620" s="327"/>
      <c r="E620" s="329"/>
      <c r="F620" s="326"/>
      <c r="G620" s="328"/>
      <c r="H620" s="328"/>
      <c r="I620" s="326"/>
      <c r="J620" s="326"/>
      <c r="K620" s="326"/>
      <c r="L620" s="311"/>
      <c r="M620" s="311"/>
      <c r="N620" s="311"/>
      <c r="O620" s="311"/>
      <c r="P620" s="311"/>
      <c r="Q620" s="311"/>
      <c r="R620" s="311"/>
      <c r="S620" s="311"/>
      <c r="T620" s="330"/>
      <c r="U620" s="331"/>
      <c r="V620" s="311"/>
      <c r="W620" s="311"/>
      <c r="X620" s="330"/>
      <c r="Y620" s="311"/>
      <c r="Z620" s="311"/>
      <c r="AA620" s="330"/>
      <c r="AB620" s="330"/>
      <c r="AC620" s="955"/>
      <c r="AD620" s="311"/>
      <c r="AE620" s="311"/>
      <c r="AF620" s="330"/>
      <c r="AG620" s="330"/>
      <c r="AH620" s="311"/>
      <c r="AI620" s="311"/>
      <c r="AJ620" s="330"/>
      <c r="AK620" s="330"/>
      <c r="AL620" s="311"/>
      <c r="AM620" s="311"/>
      <c r="AN620" s="330"/>
      <c r="AO620" s="330"/>
      <c r="AP620" s="311"/>
      <c r="AQ620" s="311"/>
      <c r="AR620" s="330"/>
      <c r="AS620" s="330"/>
      <c r="AT620" s="311"/>
      <c r="AU620" s="311"/>
      <c r="AV620" s="330"/>
      <c r="AW620" s="311"/>
      <c r="AX620" s="311"/>
      <c r="AY620" s="311"/>
      <c r="AZ620" s="311"/>
      <c r="BA620" s="311"/>
    </row>
    <row r="621" spans="1:53" s="322" customFormat="1" ht="15.75" customHeight="1" x14ac:dyDescent="0.2">
      <c r="A621" s="324"/>
      <c r="B621" s="325"/>
      <c r="C621" s="326"/>
      <c r="D621" s="327"/>
      <c r="E621" s="329"/>
      <c r="F621" s="326"/>
      <c r="G621" s="328"/>
      <c r="H621" s="328"/>
      <c r="I621" s="326"/>
      <c r="J621" s="326"/>
      <c r="K621" s="326"/>
      <c r="L621" s="311"/>
      <c r="M621" s="311"/>
      <c r="N621" s="311"/>
      <c r="O621" s="311"/>
      <c r="P621" s="311"/>
      <c r="Q621" s="311"/>
      <c r="R621" s="311"/>
      <c r="S621" s="311"/>
      <c r="T621" s="330"/>
      <c r="U621" s="331"/>
      <c r="V621" s="311"/>
      <c r="W621" s="311"/>
      <c r="X621" s="330"/>
      <c r="Y621" s="311"/>
      <c r="Z621" s="311"/>
      <c r="AA621" s="330"/>
      <c r="AB621" s="330"/>
      <c r="AC621" s="955"/>
      <c r="AD621" s="311"/>
      <c r="AE621" s="311"/>
      <c r="AF621" s="330"/>
      <c r="AG621" s="330"/>
      <c r="AH621" s="311"/>
      <c r="AI621" s="311"/>
      <c r="AJ621" s="330"/>
      <c r="AK621" s="330"/>
      <c r="AL621" s="311"/>
      <c r="AM621" s="311"/>
      <c r="AN621" s="330"/>
      <c r="AO621" s="330"/>
      <c r="AP621" s="311"/>
      <c r="AQ621" s="311"/>
      <c r="AR621" s="330"/>
      <c r="AS621" s="330"/>
      <c r="AT621" s="311"/>
      <c r="AU621" s="311"/>
      <c r="AV621" s="330"/>
      <c r="AW621" s="311"/>
      <c r="AX621" s="311"/>
      <c r="AY621" s="311"/>
      <c r="AZ621" s="311"/>
      <c r="BA621" s="311"/>
    </row>
    <row r="622" spans="1:53" s="322" customFormat="1" ht="15.75" customHeight="1" x14ac:dyDescent="0.2">
      <c r="A622" s="324"/>
      <c r="B622" s="325"/>
      <c r="C622" s="326"/>
      <c r="D622" s="327"/>
      <c r="E622" s="329"/>
      <c r="F622" s="326"/>
      <c r="G622" s="328"/>
      <c r="H622" s="328"/>
      <c r="I622" s="326"/>
      <c r="J622" s="326"/>
      <c r="K622" s="326"/>
      <c r="L622" s="311"/>
      <c r="M622" s="311"/>
      <c r="N622" s="311"/>
      <c r="O622" s="311"/>
      <c r="P622" s="311"/>
      <c r="Q622" s="311"/>
      <c r="R622" s="311"/>
      <c r="S622" s="311"/>
      <c r="T622" s="330"/>
      <c r="U622" s="331"/>
      <c r="V622" s="311"/>
      <c r="W622" s="311"/>
      <c r="X622" s="330"/>
      <c r="Y622" s="311"/>
      <c r="Z622" s="311"/>
      <c r="AA622" s="330"/>
      <c r="AB622" s="330"/>
      <c r="AC622" s="955"/>
      <c r="AD622" s="311"/>
      <c r="AE622" s="311"/>
      <c r="AF622" s="330"/>
      <c r="AG622" s="330"/>
      <c r="AH622" s="311"/>
      <c r="AI622" s="311"/>
      <c r="AJ622" s="330"/>
      <c r="AK622" s="330"/>
      <c r="AL622" s="311"/>
      <c r="AM622" s="311"/>
      <c r="AN622" s="330"/>
      <c r="AO622" s="330"/>
      <c r="AP622" s="311"/>
      <c r="AQ622" s="311"/>
      <c r="AR622" s="330"/>
      <c r="AS622" s="330"/>
      <c r="AT622" s="311"/>
      <c r="AU622" s="311"/>
      <c r="AV622" s="330"/>
      <c r="AW622" s="311"/>
      <c r="AX622" s="311"/>
      <c r="AY622" s="311"/>
      <c r="AZ622" s="311"/>
      <c r="BA622" s="311"/>
    </row>
    <row r="623" spans="1:53" s="322" customFormat="1" ht="15.75" customHeight="1" x14ac:dyDescent="0.2">
      <c r="A623" s="324"/>
      <c r="B623" s="325"/>
      <c r="C623" s="326"/>
      <c r="D623" s="327"/>
      <c r="E623" s="329"/>
      <c r="F623" s="326"/>
      <c r="G623" s="328"/>
      <c r="H623" s="328"/>
      <c r="I623" s="326"/>
      <c r="J623" s="326"/>
      <c r="K623" s="326"/>
      <c r="L623" s="311"/>
      <c r="M623" s="311"/>
      <c r="N623" s="311"/>
      <c r="O623" s="311"/>
      <c r="P623" s="311"/>
      <c r="Q623" s="311"/>
      <c r="R623" s="311"/>
      <c r="S623" s="311"/>
      <c r="T623" s="330"/>
      <c r="U623" s="331"/>
      <c r="V623" s="311"/>
      <c r="W623" s="311"/>
      <c r="X623" s="330"/>
      <c r="Y623" s="311"/>
      <c r="Z623" s="311"/>
      <c r="AA623" s="330"/>
      <c r="AB623" s="330"/>
      <c r="AC623" s="955"/>
      <c r="AD623" s="311"/>
      <c r="AE623" s="311"/>
      <c r="AF623" s="330"/>
      <c r="AG623" s="330"/>
      <c r="AH623" s="311"/>
      <c r="AI623" s="311"/>
      <c r="AJ623" s="330"/>
      <c r="AK623" s="330"/>
      <c r="AL623" s="311"/>
      <c r="AM623" s="311"/>
      <c r="AN623" s="330"/>
      <c r="AO623" s="330"/>
      <c r="AP623" s="311"/>
      <c r="AQ623" s="311"/>
      <c r="AR623" s="330"/>
      <c r="AS623" s="330"/>
      <c r="AT623" s="311"/>
      <c r="AU623" s="311"/>
      <c r="AV623" s="330"/>
      <c r="AW623" s="311"/>
      <c r="AX623" s="311"/>
      <c r="AY623" s="311"/>
      <c r="AZ623" s="311"/>
      <c r="BA623" s="311"/>
    </row>
    <row r="624" spans="1:53" s="322" customFormat="1" ht="15.75" customHeight="1" x14ac:dyDescent="0.2">
      <c r="A624" s="324"/>
      <c r="B624" s="325"/>
      <c r="C624" s="326"/>
      <c r="D624" s="327"/>
      <c r="E624" s="329"/>
      <c r="F624" s="326"/>
      <c r="G624" s="328"/>
      <c r="H624" s="328"/>
      <c r="I624" s="326"/>
      <c r="J624" s="326"/>
      <c r="K624" s="326"/>
      <c r="L624" s="311"/>
      <c r="M624" s="311"/>
      <c r="N624" s="311"/>
      <c r="O624" s="311"/>
      <c r="P624" s="311"/>
      <c r="Q624" s="311"/>
      <c r="R624" s="311"/>
      <c r="S624" s="311"/>
      <c r="T624" s="330"/>
      <c r="U624" s="331"/>
      <c r="V624" s="311"/>
      <c r="W624" s="311"/>
      <c r="X624" s="330"/>
      <c r="Y624" s="311"/>
      <c r="Z624" s="311"/>
      <c r="AA624" s="330"/>
      <c r="AB624" s="330"/>
      <c r="AC624" s="955"/>
      <c r="AD624" s="311"/>
      <c r="AE624" s="311"/>
      <c r="AF624" s="330"/>
      <c r="AG624" s="330"/>
      <c r="AH624" s="311"/>
      <c r="AI624" s="311"/>
      <c r="AJ624" s="330"/>
      <c r="AK624" s="330"/>
      <c r="AL624" s="311"/>
      <c r="AM624" s="311"/>
      <c r="AN624" s="330"/>
      <c r="AO624" s="330"/>
      <c r="AP624" s="311"/>
      <c r="AQ624" s="311"/>
      <c r="AR624" s="330"/>
      <c r="AS624" s="330"/>
      <c r="AT624" s="311"/>
      <c r="AU624" s="311"/>
      <c r="AV624" s="330"/>
      <c r="AW624" s="311"/>
      <c r="AX624" s="311"/>
      <c r="AY624" s="311"/>
      <c r="AZ624" s="311"/>
      <c r="BA624" s="311"/>
    </row>
    <row r="625" spans="1:53" s="322" customFormat="1" ht="15.75" customHeight="1" x14ac:dyDescent="0.2">
      <c r="A625" s="324"/>
      <c r="B625" s="325"/>
      <c r="C625" s="326"/>
      <c r="D625" s="327"/>
      <c r="E625" s="329"/>
      <c r="F625" s="326"/>
      <c r="G625" s="328"/>
      <c r="H625" s="328"/>
      <c r="I625" s="326"/>
      <c r="J625" s="326"/>
      <c r="K625" s="326"/>
      <c r="L625" s="311"/>
      <c r="M625" s="311"/>
      <c r="N625" s="311"/>
      <c r="O625" s="311"/>
      <c r="P625" s="311"/>
      <c r="Q625" s="311"/>
      <c r="R625" s="311"/>
      <c r="S625" s="311"/>
      <c r="T625" s="330"/>
      <c r="U625" s="331"/>
      <c r="V625" s="311"/>
      <c r="W625" s="311"/>
      <c r="X625" s="330"/>
      <c r="Y625" s="311"/>
      <c r="Z625" s="311"/>
      <c r="AA625" s="330"/>
      <c r="AB625" s="330"/>
      <c r="AC625" s="955"/>
      <c r="AD625" s="311"/>
      <c r="AE625" s="311"/>
      <c r="AF625" s="330"/>
      <c r="AG625" s="330"/>
      <c r="AH625" s="311"/>
      <c r="AI625" s="311"/>
      <c r="AJ625" s="330"/>
      <c r="AK625" s="330"/>
      <c r="AL625" s="311"/>
      <c r="AM625" s="311"/>
      <c r="AN625" s="330"/>
      <c r="AO625" s="330"/>
      <c r="AP625" s="311"/>
      <c r="AQ625" s="311"/>
      <c r="AR625" s="330"/>
      <c r="AS625" s="330"/>
      <c r="AT625" s="311"/>
      <c r="AU625" s="311"/>
      <c r="AV625" s="330"/>
      <c r="AW625" s="311"/>
      <c r="AX625" s="311"/>
      <c r="AY625" s="311"/>
      <c r="AZ625" s="311"/>
      <c r="BA625" s="311"/>
    </row>
    <row r="626" spans="1:53" s="322" customFormat="1" ht="15.75" customHeight="1" x14ac:dyDescent="0.2">
      <c r="A626" s="324"/>
      <c r="B626" s="325"/>
      <c r="C626" s="326"/>
      <c r="D626" s="327"/>
      <c r="E626" s="329"/>
      <c r="F626" s="326"/>
      <c r="G626" s="328"/>
      <c r="H626" s="328"/>
      <c r="I626" s="326"/>
      <c r="J626" s="326"/>
      <c r="K626" s="326"/>
      <c r="L626" s="311"/>
      <c r="M626" s="311"/>
      <c r="N626" s="311"/>
      <c r="O626" s="311"/>
      <c r="P626" s="311"/>
      <c r="Q626" s="311"/>
      <c r="R626" s="311"/>
      <c r="S626" s="311"/>
      <c r="T626" s="330"/>
      <c r="U626" s="331"/>
      <c r="V626" s="311"/>
      <c r="W626" s="311"/>
      <c r="X626" s="330"/>
      <c r="Y626" s="311"/>
      <c r="Z626" s="311"/>
      <c r="AA626" s="330"/>
      <c r="AB626" s="330"/>
      <c r="AC626" s="955"/>
      <c r="AD626" s="311"/>
      <c r="AE626" s="311"/>
      <c r="AF626" s="330"/>
      <c r="AG626" s="330"/>
      <c r="AH626" s="311"/>
      <c r="AI626" s="311"/>
      <c r="AJ626" s="330"/>
      <c r="AK626" s="330"/>
      <c r="AL626" s="311"/>
      <c r="AM626" s="311"/>
      <c r="AN626" s="330"/>
      <c r="AO626" s="330"/>
      <c r="AP626" s="311"/>
      <c r="AQ626" s="311"/>
      <c r="AR626" s="330"/>
      <c r="AS626" s="330"/>
      <c r="AT626" s="311"/>
      <c r="AU626" s="311"/>
      <c r="AV626" s="330"/>
      <c r="AW626" s="311"/>
      <c r="AX626" s="311"/>
      <c r="AY626" s="311"/>
      <c r="AZ626" s="311"/>
      <c r="BA626" s="311"/>
    </row>
    <row r="627" spans="1:53" s="322" customFormat="1" ht="15.75" customHeight="1" x14ac:dyDescent="0.2">
      <c r="A627" s="324"/>
      <c r="B627" s="325"/>
      <c r="C627" s="326"/>
      <c r="D627" s="327"/>
      <c r="E627" s="329"/>
      <c r="F627" s="326"/>
      <c r="G627" s="328"/>
      <c r="H627" s="328"/>
      <c r="I627" s="326"/>
      <c r="J627" s="326"/>
      <c r="K627" s="326"/>
      <c r="L627" s="311"/>
      <c r="M627" s="311"/>
      <c r="N627" s="311"/>
      <c r="O627" s="311"/>
      <c r="P627" s="311"/>
      <c r="Q627" s="311"/>
      <c r="R627" s="311"/>
      <c r="S627" s="311"/>
      <c r="T627" s="330"/>
      <c r="U627" s="331"/>
      <c r="V627" s="311"/>
      <c r="W627" s="311"/>
      <c r="X627" s="330"/>
      <c r="Y627" s="311"/>
      <c r="Z627" s="311"/>
      <c r="AA627" s="330"/>
      <c r="AB627" s="330"/>
      <c r="AC627" s="955"/>
      <c r="AD627" s="311"/>
      <c r="AE627" s="311"/>
      <c r="AF627" s="330"/>
      <c r="AG627" s="330"/>
      <c r="AH627" s="311"/>
      <c r="AI627" s="311"/>
      <c r="AJ627" s="330"/>
      <c r="AK627" s="330"/>
      <c r="AL627" s="311"/>
      <c r="AM627" s="311"/>
      <c r="AN627" s="330"/>
      <c r="AO627" s="330"/>
      <c r="AP627" s="311"/>
      <c r="AQ627" s="311"/>
      <c r="AR627" s="330"/>
      <c r="AS627" s="330"/>
      <c r="AT627" s="311"/>
      <c r="AU627" s="311"/>
      <c r="AV627" s="330"/>
      <c r="AW627" s="311"/>
      <c r="AX627" s="311"/>
      <c r="AY627" s="311"/>
      <c r="AZ627" s="311"/>
      <c r="BA627" s="311"/>
    </row>
    <row r="628" spans="1:53" s="322" customFormat="1" ht="15.75" customHeight="1" x14ac:dyDescent="0.2">
      <c r="A628" s="324"/>
      <c r="B628" s="325"/>
      <c r="C628" s="326"/>
      <c r="D628" s="327"/>
      <c r="E628" s="329"/>
      <c r="F628" s="326"/>
      <c r="G628" s="328"/>
      <c r="H628" s="328"/>
      <c r="I628" s="326"/>
      <c r="J628" s="326"/>
      <c r="K628" s="326"/>
      <c r="L628" s="311"/>
      <c r="M628" s="311"/>
      <c r="N628" s="311"/>
      <c r="O628" s="311"/>
      <c r="P628" s="311"/>
      <c r="Q628" s="311"/>
      <c r="R628" s="311"/>
      <c r="S628" s="311"/>
      <c r="T628" s="330"/>
      <c r="U628" s="331"/>
      <c r="V628" s="311"/>
      <c r="W628" s="311"/>
      <c r="X628" s="330"/>
      <c r="Y628" s="311"/>
      <c r="Z628" s="311"/>
      <c r="AA628" s="330"/>
      <c r="AB628" s="330"/>
      <c r="AC628" s="955"/>
      <c r="AD628" s="311"/>
      <c r="AE628" s="311"/>
      <c r="AF628" s="330"/>
      <c r="AG628" s="330"/>
      <c r="AH628" s="311"/>
      <c r="AI628" s="311"/>
      <c r="AJ628" s="330"/>
      <c r="AK628" s="330"/>
      <c r="AL628" s="311"/>
      <c r="AM628" s="311"/>
      <c r="AN628" s="330"/>
      <c r="AO628" s="330"/>
      <c r="AP628" s="311"/>
      <c r="AQ628" s="311"/>
      <c r="AR628" s="330"/>
      <c r="AS628" s="330"/>
      <c r="AT628" s="311"/>
      <c r="AU628" s="311"/>
      <c r="AV628" s="330"/>
      <c r="AW628" s="311"/>
      <c r="AX628" s="311"/>
      <c r="AY628" s="311"/>
      <c r="AZ628" s="311"/>
      <c r="BA628" s="311"/>
    </row>
    <row r="629" spans="1:53" s="322" customFormat="1" ht="15.75" customHeight="1" x14ac:dyDescent="0.2">
      <c r="A629" s="324"/>
      <c r="B629" s="325"/>
      <c r="C629" s="326"/>
      <c r="D629" s="327"/>
      <c r="E629" s="329"/>
      <c r="F629" s="326"/>
      <c r="G629" s="328"/>
      <c r="H629" s="328"/>
      <c r="I629" s="326"/>
      <c r="J629" s="326"/>
      <c r="K629" s="326"/>
      <c r="L629" s="311"/>
      <c r="M629" s="311"/>
      <c r="N629" s="311"/>
      <c r="O629" s="311"/>
      <c r="P629" s="311"/>
      <c r="Q629" s="311"/>
      <c r="R629" s="311"/>
      <c r="S629" s="311"/>
      <c r="T629" s="330"/>
      <c r="U629" s="331"/>
      <c r="V629" s="311"/>
      <c r="W629" s="311"/>
      <c r="X629" s="330"/>
      <c r="Y629" s="311"/>
      <c r="Z629" s="311"/>
      <c r="AA629" s="330"/>
      <c r="AB629" s="330"/>
      <c r="AC629" s="955"/>
      <c r="AD629" s="311"/>
      <c r="AE629" s="311"/>
      <c r="AF629" s="330"/>
      <c r="AG629" s="330"/>
      <c r="AH629" s="311"/>
      <c r="AI629" s="311"/>
      <c r="AJ629" s="330"/>
      <c r="AK629" s="330"/>
      <c r="AL629" s="311"/>
      <c r="AM629" s="311"/>
      <c r="AN629" s="330"/>
      <c r="AO629" s="330"/>
      <c r="AP629" s="311"/>
      <c r="AQ629" s="311"/>
      <c r="AR629" s="330"/>
      <c r="AS629" s="330"/>
      <c r="AT629" s="311"/>
      <c r="AU629" s="311"/>
      <c r="AV629" s="330"/>
      <c r="AW629" s="311"/>
      <c r="AX629" s="311"/>
      <c r="AY629" s="311"/>
      <c r="AZ629" s="311"/>
      <c r="BA629" s="311"/>
    </row>
    <row r="630" spans="1:53" s="322" customFormat="1" ht="15.75" customHeight="1" x14ac:dyDescent="0.2">
      <c r="A630" s="324"/>
      <c r="B630" s="325"/>
      <c r="C630" s="326"/>
      <c r="D630" s="327"/>
      <c r="E630" s="329"/>
      <c r="F630" s="326"/>
      <c r="G630" s="328"/>
      <c r="H630" s="328"/>
      <c r="I630" s="326"/>
      <c r="J630" s="326"/>
      <c r="K630" s="326"/>
      <c r="L630" s="311"/>
      <c r="M630" s="311"/>
      <c r="N630" s="311"/>
      <c r="O630" s="311"/>
      <c r="P630" s="311"/>
      <c r="Q630" s="311"/>
      <c r="R630" s="311"/>
      <c r="S630" s="311"/>
      <c r="T630" s="330"/>
      <c r="U630" s="331"/>
      <c r="V630" s="311"/>
      <c r="W630" s="311"/>
      <c r="X630" s="330"/>
      <c r="Y630" s="311"/>
      <c r="Z630" s="311"/>
      <c r="AA630" s="330"/>
      <c r="AB630" s="330"/>
      <c r="AC630" s="955"/>
      <c r="AD630" s="311"/>
      <c r="AE630" s="311"/>
      <c r="AF630" s="330"/>
      <c r="AG630" s="330"/>
      <c r="AH630" s="311"/>
      <c r="AI630" s="311"/>
      <c r="AJ630" s="330"/>
      <c r="AK630" s="330"/>
      <c r="AL630" s="311"/>
      <c r="AM630" s="311"/>
      <c r="AN630" s="330"/>
      <c r="AO630" s="330"/>
      <c r="AP630" s="311"/>
      <c r="AQ630" s="311"/>
      <c r="AR630" s="330"/>
      <c r="AS630" s="330"/>
      <c r="AT630" s="311"/>
      <c r="AU630" s="311"/>
      <c r="AV630" s="330"/>
      <c r="AW630" s="311"/>
      <c r="AX630" s="311"/>
      <c r="AY630" s="311"/>
      <c r="AZ630" s="311"/>
      <c r="BA630" s="311"/>
    </row>
    <row r="631" spans="1:53" s="322" customFormat="1" ht="15.75" customHeight="1" x14ac:dyDescent="0.2">
      <c r="A631" s="324"/>
      <c r="B631" s="325"/>
      <c r="C631" s="326"/>
      <c r="D631" s="327"/>
      <c r="E631" s="329"/>
      <c r="F631" s="326"/>
      <c r="G631" s="328"/>
      <c r="H631" s="328"/>
      <c r="I631" s="326"/>
      <c r="J631" s="326"/>
      <c r="K631" s="326"/>
      <c r="L631" s="311"/>
      <c r="M631" s="311"/>
      <c r="N631" s="311"/>
      <c r="O631" s="311"/>
      <c r="P631" s="311"/>
      <c r="Q631" s="311"/>
      <c r="R631" s="311"/>
      <c r="S631" s="311"/>
      <c r="T631" s="330"/>
      <c r="U631" s="331"/>
      <c r="V631" s="311"/>
      <c r="W631" s="311"/>
      <c r="X631" s="330"/>
      <c r="Y631" s="311"/>
      <c r="Z631" s="311"/>
      <c r="AA631" s="330"/>
      <c r="AB631" s="330"/>
      <c r="AC631" s="955"/>
      <c r="AD631" s="311"/>
      <c r="AE631" s="311"/>
      <c r="AF631" s="330"/>
      <c r="AG631" s="330"/>
      <c r="AH631" s="311"/>
      <c r="AI631" s="311"/>
      <c r="AJ631" s="330"/>
      <c r="AK631" s="330"/>
      <c r="AL631" s="311"/>
      <c r="AM631" s="311"/>
      <c r="AN631" s="330"/>
      <c r="AO631" s="330"/>
      <c r="AP631" s="311"/>
      <c r="AQ631" s="311"/>
      <c r="AR631" s="330"/>
      <c r="AS631" s="330"/>
      <c r="AT631" s="311"/>
      <c r="AU631" s="311"/>
      <c r="AV631" s="330"/>
      <c r="AW631" s="311"/>
      <c r="AX631" s="311"/>
      <c r="AY631" s="311"/>
      <c r="AZ631" s="311"/>
      <c r="BA631" s="311"/>
    </row>
    <row r="632" spans="1:53" s="322" customFormat="1" ht="15.75" customHeight="1" x14ac:dyDescent="0.2">
      <c r="A632" s="324"/>
      <c r="B632" s="325"/>
      <c r="C632" s="326"/>
      <c r="D632" s="327"/>
      <c r="E632" s="329"/>
      <c r="F632" s="326"/>
      <c r="G632" s="328"/>
      <c r="H632" s="328"/>
      <c r="I632" s="326"/>
      <c r="J632" s="326"/>
      <c r="K632" s="326"/>
      <c r="L632" s="311"/>
      <c r="M632" s="311"/>
      <c r="N632" s="311"/>
      <c r="O632" s="311"/>
      <c r="P632" s="311"/>
      <c r="Q632" s="311"/>
      <c r="R632" s="311"/>
      <c r="S632" s="311"/>
      <c r="T632" s="330"/>
      <c r="U632" s="331"/>
      <c r="V632" s="311"/>
      <c r="W632" s="311"/>
      <c r="X632" s="330"/>
      <c r="Y632" s="311"/>
      <c r="Z632" s="311"/>
      <c r="AA632" s="330"/>
      <c r="AB632" s="330"/>
      <c r="AC632" s="955"/>
      <c r="AD632" s="311"/>
      <c r="AE632" s="311"/>
      <c r="AF632" s="330"/>
      <c r="AG632" s="330"/>
      <c r="AH632" s="311"/>
      <c r="AI632" s="311"/>
      <c r="AJ632" s="330"/>
      <c r="AK632" s="330"/>
      <c r="AL632" s="311"/>
      <c r="AM632" s="311"/>
      <c r="AN632" s="330"/>
      <c r="AO632" s="330"/>
      <c r="AP632" s="311"/>
      <c r="AQ632" s="311"/>
      <c r="AR632" s="330"/>
      <c r="AS632" s="330"/>
      <c r="AT632" s="311"/>
      <c r="AU632" s="311"/>
      <c r="AV632" s="330"/>
      <c r="AW632" s="311"/>
      <c r="AX632" s="311"/>
      <c r="AY632" s="311"/>
      <c r="AZ632" s="311"/>
      <c r="BA632" s="311"/>
    </row>
    <row r="633" spans="1:53" s="322" customFormat="1" ht="15.75" customHeight="1" x14ac:dyDescent="0.2">
      <c r="A633" s="324"/>
      <c r="B633" s="325"/>
      <c r="C633" s="326"/>
      <c r="D633" s="327"/>
      <c r="E633" s="329"/>
      <c r="F633" s="326"/>
      <c r="G633" s="328"/>
      <c r="H633" s="328"/>
      <c r="I633" s="326"/>
      <c r="J633" s="326"/>
      <c r="K633" s="326"/>
      <c r="L633" s="311"/>
      <c r="M633" s="311"/>
      <c r="N633" s="311"/>
      <c r="O633" s="311"/>
      <c r="P633" s="311"/>
      <c r="Q633" s="311"/>
      <c r="R633" s="311"/>
      <c r="S633" s="311"/>
      <c r="T633" s="330"/>
      <c r="U633" s="331"/>
      <c r="V633" s="311"/>
      <c r="W633" s="311"/>
      <c r="X633" s="330"/>
      <c r="Y633" s="311"/>
      <c r="Z633" s="311"/>
      <c r="AA633" s="330"/>
      <c r="AB633" s="330"/>
      <c r="AC633" s="955"/>
      <c r="AD633" s="311"/>
      <c r="AE633" s="311"/>
      <c r="AF633" s="330"/>
      <c r="AG633" s="330"/>
      <c r="AH633" s="311"/>
      <c r="AI633" s="311"/>
      <c r="AJ633" s="330"/>
      <c r="AK633" s="330"/>
      <c r="AL633" s="311"/>
      <c r="AM633" s="311"/>
      <c r="AN633" s="330"/>
      <c r="AO633" s="330"/>
      <c r="AP633" s="311"/>
      <c r="AQ633" s="311"/>
      <c r="AR633" s="330"/>
      <c r="AS633" s="330"/>
      <c r="AT633" s="311"/>
      <c r="AU633" s="311"/>
      <c r="AV633" s="330"/>
      <c r="AW633" s="311"/>
      <c r="AX633" s="311"/>
      <c r="AY633" s="311"/>
      <c r="AZ633" s="311"/>
      <c r="BA633" s="311"/>
    </row>
    <row r="634" spans="1:53" s="322" customFormat="1" ht="15.75" customHeight="1" x14ac:dyDescent="0.2">
      <c r="A634" s="324"/>
      <c r="B634" s="325"/>
      <c r="C634" s="326"/>
      <c r="D634" s="327"/>
      <c r="E634" s="329"/>
      <c r="F634" s="326"/>
      <c r="G634" s="328"/>
      <c r="H634" s="328"/>
      <c r="I634" s="326"/>
      <c r="J634" s="326"/>
      <c r="K634" s="326"/>
      <c r="L634" s="311"/>
      <c r="M634" s="311"/>
      <c r="N634" s="311"/>
      <c r="O634" s="311"/>
      <c r="P634" s="311"/>
      <c r="Q634" s="311"/>
      <c r="R634" s="311"/>
      <c r="S634" s="311"/>
      <c r="T634" s="330"/>
      <c r="U634" s="331"/>
      <c r="V634" s="311"/>
      <c r="W634" s="311"/>
      <c r="X634" s="330"/>
      <c r="Y634" s="311"/>
      <c r="Z634" s="311"/>
      <c r="AA634" s="330"/>
      <c r="AB634" s="330"/>
      <c r="AC634" s="955"/>
      <c r="AD634" s="311"/>
      <c r="AE634" s="311"/>
      <c r="AF634" s="330"/>
      <c r="AG634" s="330"/>
      <c r="AH634" s="311"/>
      <c r="AI634" s="311"/>
      <c r="AJ634" s="330"/>
      <c r="AK634" s="330"/>
      <c r="AL634" s="311"/>
      <c r="AM634" s="311"/>
      <c r="AN634" s="330"/>
      <c r="AO634" s="330"/>
      <c r="AP634" s="311"/>
      <c r="AQ634" s="311"/>
      <c r="AR634" s="330"/>
      <c r="AS634" s="330"/>
      <c r="AT634" s="311"/>
      <c r="AU634" s="311"/>
      <c r="AV634" s="330"/>
      <c r="AW634" s="311"/>
      <c r="AX634" s="311"/>
      <c r="AY634" s="311"/>
      <c r="AZ634" s="311"/>
      <c r="BA634" s="311"/>
    </row>
    <row r="635" spans="1:53" s="322" customFormat="1" ht="15.75" customHeight="1" x14ac:dyDescent="0.2">
      <c r="A635" s="324"/>
      <c r="B635" s="325"/>
      <c r="C635" s="326"/>
      <c r="D635" s="327"/>
      <c r="E635" s="329"/>
      <c r="F635" s="326"/>
      <c r="G635" s="328"/>
      <c r="H635" s="328"/>
      <c r="I635" s="326"/>
      <c r="J635" s="326"/>
      <c r="K635" s="326"/>
      <c r="L635" s="311"/>
      <c r="M635" s="311"/>
      <c r="N635" s="311"/>
      <c r="O635" s="311"/>
      <c r="P635" s="311"/>
      <c r="Q635" s="311"/>
      <c r="R635" s="311"/>
      <c r="S635" s="311"/>
      <c r="T635" s="330"/>
      <c r="U635" s="331"/>
      <c r="V635" s="311"/>
      <c r="W635" s="311"/>
      <c r="X635" s="330"/>
      <c r="Y635" s="311"/>
      <c r="Z635" s="311"/>
      <c r="AA635" s="330"/>
      <c r="AB635" s="330"/>
      <c r="AC635" s="955"/>
      <c r="AD635" s="311"/>
      <c r="AE635" s="311"/>
      <c r="AF635" s="330"/>
      <c r="AG635" s="330"/>
      <c r="AH635" s="311"/>
      <c r="AI635" s="311"/>
      <c r="AJ635" s="330"/>
      <c r="AK635" s="330"/>
      <c r="AL635" s="311"/>
      <c r="AM635" s="311"/>
      <c r="AN635" s="330"/>
      <c r="AO635" s="330"/>
      <c r="AP635" s="311"/>
      <c r="AQ635" s="311"/>
      <c r="AR635" s="330"/>
      <c r="AS635" s="330"/>
      <c r="AT635" s="311"/>
      <c r="AU635" s="311"/>
      <c r="AV635" s="330"/>
      <c r="AW635" s="311"/>
      <c r="AX635" s="311"/>
      <c r="AY635" s="311"/>
      <c r="AZ635" s="311"/>
      <c r="BA635" s="311"/>
    </row>
    <row r="636" spans="1:53" s="322" customFormat="1" ht="15.75" customHeight="1" x14ac:dyDescent="0.2">
      <c r="A636" s="324"/>
      <c r="B636" s="325"/>
      <c r="C636" s="326"/>
      <c r="D636" s="327"/>
      <c r="E636" s="329"/>
      <c r="F636" s="326"/>
      <c r="G636" s="328"/>
      <c r="H636" s="328"/>
      <c r="I636" s="326"/>
      <c r="J636" s="326"/>
      <c r="K636" s="326"/>
      <c r="L636" s="311"/>
      <c r="M636" s="311"/>
      <c r="N636" s="311"/>
      <c r="O636" s="311"/>
      <c r="P636" s="311"/>
      <c r="Q636" s="311"/>
      <c r="R636" s="311"/>
      <c r="S636" s="311"/>
      <c r="T636" s="330"/>
      <c r="U636" s="331"/>
      <c r="V636" s="311"/>
      <c r="W636" s="311"/>
      <c r="X636" s="330"/>
      <c r="Y636" s="311"/>
      <c r="Z636" s="311"/>
      <c r="AA636" s="330"/>
      <c r="AB636" s="330"/>
      <c r="AC636" s="955"/>
      <c r="AD636" s="311"/>
      <c r="AE636" s="311"/>
      <c r="AF636" s="330"/>
      <c r="AG636" s="330"/>
      <c r="AH636" s="311"/>
      <c r="AI636" s="311"/>
      <c r="AJ636" s="330"/>
      <c r="AK636" s="330"/>
      <c r="AL636" s="311"/>
      <c r="AM636" s="311"/>
      <c r="AN636" s="330"/>
      <c r="AO636" s="330"/>
      <c r="AP636" s="311"/>
      <c r="AQ636" s="311"/>
      <c r="AR636" s="330"/>
      <c r="AS636" s="330"/>
      <c r="AT636" s="311"/>
      <c r="AU636" s="311"/>
      <c r="AV636" s="330"/>
      <c r="AW636" s="311"/>
      <c r="AX636" s="311"/>
      <c r="AY636" s="311"/>
      <c r="AZ636" s="311"/>
      <c r="BA636" s="311"/>
    </row>
    <row r="637" spans="1:53" s="322" customFormat="1" ht="15.75" customHeight="1" x14ac:dyDescent="0.2">
      <c r="A637" s="324"/>
      <c r="B637" s="325"/>
      <c r="C637" s="326"/>
      <c r="D637" s="327"/>
      <c r="E637" s="329"/>
      <c r="F637" s="326"/>
      <c r="G637" s="328"/>
      <c r="H637" s="328"/>
      <c r="I637" s="326"/>
      <c r="J637" s="326"/>
      <c r="K637" s="326"/>
      <c r="L637" s="311"/>
      <c r="M637" s="311"/>
      <c r="N637" s="311"/>
      <c r="O637" s="311"/>
      <c r="P637" s="311"/>
      <c r="Q637" s="311"/>
      <c r="R637" s="311"/>
      <c r="S637" s="311"/>
      <c r="T637" s="330"/>
      <c r="U637" s="331"/>
      <c r="V637" s="311"/>
      <c r="W637" s="311"/>
      <c r="X637" s="330"/>
      <c r="Y637" s="311"/>
      <c r="Z637" s="311"/>
      <c r="AA637" s="330"/>
      <c r="AB637" s="330"/>
      <c r="AC637" s="955"/>
      <c r="AD637" s="311"/>
      <c r="AE637" s="311"/>
      <c r="AF637" s="330"/>
      <c r="AG637" s="330"/>
      <c r="AH637" s="311"/>
      <c r="AI637" s="311"/>
      <c r="AJ637" s="330"/>
      <c r="AK637" s="330"/>
      <c r="AL637" s="311"/>
      <c r="AM637" s="311"/>
      <c r="AN637" s="330"/>
      <c r="AO637" s="330"/>
      <c r="AP637" s="311"/>
      <c r="AQ637" s="311"/>
      <c r="AR637" s="330"/>
      <c r="AS637" s="330"/>
      <c r="AT637" s="311"/>
      <c r="AU637" s="311"/>
      <c r="AV637" s="330"/>
      <c r="AW637" s="311"/>
      <c r="AX637" s="311"/>
      <c r="AY637" s="311"/>
      <c r="AZ637" s="311"/>
      <c r="BA637" s="311"/>
    </row>
    <row r="638" spans="1:53" s="322" customFormat="1" ht="15.75" customHeight="1" x14ac:dyDescent="0.2">
      <c r="A638" s="324"/>
      <c r="B638" s="325"/>
      <c r="C638" s="326"/>
      <c r="D638" s="327"/>
      <c r="E638" s="329"/>
      <c r="F638" s="326"/>
      <c r="G638" s="328"/>
      <c r="H638" s="328"/>
      <c r="I638" s="326"/>
      <c r="J638" s="326"/>
      <c r="K638" s="326"/>
      <c r="L638" s="311"/>
      <c r="M638" s="311"/>
      <c r="N638" s="311"/>
      <c r="O638" s="311"/>
      <c r="P638" s="311"/>
      <c r="Q638" s="311"/>
      <c r="R638" s="311"/>
      <c r="S638" s="311"/>
      <c r="T638" s="330"/>
      <c r="U638" s="331"/>
      <c r="V638" s="311"/>
      <c r="W638" s="311"/>
      <c r="X638" s="330"/>
      <c r="Y638" s="311"/>
      <c r="Z638" s="311"/>
      <c r="AA638" s="330"/>
      <c r="AB638" s="330"/>
      <c r="AC638" s="955"/>
      <c r="AD638" s="311"/>
      <c r="AE638" s="311"/>
      <c r="AF638" s="330"/>
      <c r="AG638" s="330"/>
      <c r="AH638" s="311"/>
      <c r="AI638" s="311"/>
      <c r="AJ638" s="330"/>
      <c r="AK638" s="330"/>
      <c r="AL638" s="311"/>
      <c r="AM638" s="311"/>
      <c r="AN638" s="330"/>
      <c r="AO638" s="330"/>
      <c r="AP638" s="311"/>
      <c r="AQ638" s="311"/>
      <c r="AR638" s="330"/>
      <c r="AS638" s="330"/>
      <c r="AT638" s="311"/>
      <c r="AU638" s="311"/>
      <c r="AV638" s="330"/>
      <c r="AW638" s="311"/>
      <c r="AX638" s="311"/>
      <c r="AY638" s="311"/>
      <c r="AZ638" s="311"/>
      <c r="BA638" s="311"/>
    </row>
    <row r="639" spans="1:53" s="322" customFormat="1" ht="15.75" customHeight="1" x14ac:dyDescent="0.2">
      <c r="A639" s="324"/>
      <c r="B639" s="325"/>
      <c r="C639" s="326"/>
      <c r="D639" s="327"/>
      <c r="E639" s="329"/>
      <c r="F639" s="326"/>
      <c r="G639" s="328"/>
      <c r="H639" s="328"/>
      <c r="I639" s="326"/>
      <c r="J639" s="326"/>
      <c r="K639" s="326"/>
      <c r="L639" s="311"/>
      <c r="M639" s="311"/>
      <c r="N639" s="311"/>
      <c r="O639" s="311"/>
      <c r="P639" s="311"/>
      <c r="Q639" s="311"/>
      <c r="R639" s="311"/>
      <c r="S639" s="311"/>
      <c r="T639" s="330"/>
      <c r="U639" s="331"/>
      <c r="V639" s="311"/>
      <c r="W639" s="311"/>
      <c r="X639" s="330"/>
      <c r="Y639" s="311"/>
      <c r="Z639" s="311"/>
      <c r="AA639" s="330"/>
      <c r="AB639" s="330"/>
      <c r="AC639" s="955"/>
      <c r="AD639" s="311"/>
      <c r="AE639" s="311"/>
      <c r="AF639" s="330"/>
      <c r="AG639" s="330"/>
      <c r="AH639" s="311"/>
      <c r="AI639" s="311"/>
      <c r="AJ639" s="330"/>
      <c r="AK639" s="330"/>
      <c r="AL639" s="311"/>
      <c r="AM639" s="311"/>
      <c r="AN639" s="330"/>
      <c r="AO639" s="330"/>
      <c r="AP639" s="311"/>
      <c r="AQ639" s="311"/>
      <c r="AR639" s="330"/>
      <c r="AS639" s="330"/>
      <c r="AT639" s="311"/>
      <c r="AU639" s="311"/>
      <c r="AV639" s="330"/>
      <c r="AW639" s="311"/>
      <c r="AX639" s="311"/>
      <c r="AY639" s="311"/>
      <c r="AZ639" s="311"/>
      <c r="BA639" s="311"/>
    </row>
    <row r="640" spans="1:53" s="322" customFormat="1" ht="15.75" customHeight="1" x14ac:dyDescent="0.2">
      <c r="A640" s="324"/>
      <c r="B640" s="325"/>
      <c r="C640" s="326"/>
      <c r="D640" s="327"/>
      <c r="E640" s="329"/>
      <c r="F640" s="326"/>
      <c r="G640" s="328"/>
      <c r="H640" s="328"/>
      <c r="I640" s="326"/>
      <c r="J640" s="326"/>
      <c r="K640" s="326"/>
      <c r="L640" s="311"/>
      <c r="M640" s="311"/>
      <c r="N640" s="311"/>
      <c r="O640" s="311"/>
      <c r="P640" s="311"/>
      <c r="Q640" s="311"/>
      <c r="R640" s="311"/>
      <c r="S640" s="311"/>
      <c r="T640" s="330"/>
      <c r="U640" s="331"/>
      <c r="V640" s="311"/>
      <c r="W640" s="311"/>
      <c r="X640" s="330"/>
      <c r="Y640" s="311"/>
      <c r="Z640" s="311"/>
      <c r="AA640" s="330"/>
      <c r="AB640" s="330"/>
      <c r="AC640" s="955"/>
      <c r="AD640" s="311"/>
      <c r="AE640" s="311"/>
      <c r="AF640" s="330"/>
      <c r="AG640" s="330"/>
      <c r="AH640" s="311"/>
      <c r="AI640" s="311"/>
      <c r="AJ640" s="330"/>
      <c r="AK640" s="330"/>
      <c r="AL640" s="311"/>
      <c r="AM640" s="311"/>
      <c r="AN640" s="330"/>
      <c r="AO640" s="330"/>
      <c r="AP640" s="311"/>
      <c r="AQ640" s="311"/>
      <c r="AR640" s="330"/>
      <c r="AS640" s="330"/>
      <c r="AT640" s="311"/>
      <c r="AU640" s="311"/>
      <c r="AV640" s="330"/>
      <c r="AW640" s="311"/>
      <c r="AX640" s="311"/>
      <c r="AY640" s="311"/>
      <c r="AZ640" s="311"/>
      <c r="BA640" s="311"/>
    </row>
    <row r="641" spans="1:53" s="322" customFormat="1" ht="15.75" customHeight="1" x14ac:dyDescent="0.2">
      <c r="A641" s="324"/>
      <c r="B641" s="325"/>
      <c r="C641" s="326"/>
      <c r="D641" s="327"/>
      <c r="E641" s="329"/>
      <c r="F641" s="326"/>
      <c r="G641" s="328"/>
      <c r="H641" s="328"/>
      <c r="I641" s="326"/>
      <c r="J641" s="326"/>
      <c r="K641" s="326"/>
      <c r="L641" s="311"/>
      <c r="M641" s="311"/>
      <c r="N641" s="311"/>
      <c r="O641" s="311"/>
      <c r="P641" s="311"/>
      <c r="Q641" s="311"/>
      <c r="R641" s="311"/>
      <c r="S641" s="311"/>
      <c r="T641" s="330"/>
      <c r="U641" s="331"/>
      <c r="V641" s="311"/>
      <c r="W641" s="311"/>
      <c r="X641" s="330"/>
      <c r="Y641" s="311"/>
      <c r="Z641" s="311"/>
      <c r="AA641" s="330"/>
      <c r="AB641" s="330"/>
      <c r="AC641" s="955"/>
      <c r="AD641" s="311"/>
      <c r="AE641" s="311"/>
      <c r="AF641" s="330"/>
      <c r="AG641" s="330"/>
      <c r="AH641" s="311"/>
      <c r="AI641" s="311"/>
      <c r="AJ641" s="330"/>
      <c r="AK641" s="330"/>
      <c r="AL641" s="311"/>
      <c r="AM641" s="311"/>
      <c r="AN641" s="330"/>
      <c r="AO641" s="330"/>
      <c r="AP641" s="311"/>
      <c r="AQ641" s="311"/>
      <c r="AR641" s="330"/>
      <c r="AS641" s="330"/>
      <c r="AT641" s="311"/>
      <c r="AU641" s="311"/>
      <c r="AV641" s="330"/>
      <c r="AW641" s="311"/>
      <c r="AX641" s="311"/>
      <c r="AY641" s="311"/>
      <c r="AZ641" s="311"/>
      <c r="BA641" s="311"/>
    </row>
    <row r="642" spans="1:53" s="322" customFormat="1" ht="15.75" customHeight="1" x14ac:dyDescent="0.2">
      <c r="A642" s="324"/>
      <c r="B642" s="325"/>
      <c r="C642" s="326"/>
      <c r="D642" s="327"/>
      <c r="E642" s="329"/>
      <c r="F642" s="326"/>
      <c r="G642" s="328"/>
      <c r="H642" s="328"/>
      <c r="I642" s="326"/>
      <c r="J642" s="326"/>
      <c r="K642" s="326"/>
      <c r="L642" s="311"/>
      <c r="M642" s="311"/>
      <c r="N642" s="311"/>
      <c r="O642" s="311"/>
      <c r="P642" s="311"/>
      <c r="Q642" s="311"/>
      <c r="R642" s="311"/>
      <c r="S642" s="311"/>
      <c r="T642" s="330"/>
      <c r="U642" s="331"/>
      <c r="V642" s="311"/>
      <c r="W642" s="311"/>
      <c r="X642" s="330"/>
      <c r="Y642" s="311"/>
      <c r="Z642" s="311"/>
      <c r="AA642" s="330"/>
      <c r="AB642" s="330"/>
      <c r="AC642" s="955"/>
      <c r="AD642" s="311"/>
      <c r="AE642" s="311"/>
      <c r="AF642" s="330"/>
      <c r="AG642" s="330"/>
      <c r="AH642" s="311"/>
      <c r="AI642" s="311"/>
      <c r="AJ642" s="330"/>
      <c r="AK642" s="330"/>
      <c r="AL642" s="311"/>
      <c r="AM642" s="311"/>
      <c r="AN642" s="330"/>
      <c r="AO642" s="330"/>
      <c r="AP642" s="311"/>
      <c r="AQ642" s="311"/>
      <c r="AR642" s="330"/>
      <c r="AS642" s="330"/>
      <c r="AT642" s="311"/>
      <c r="AU642" s="311"/>
      <c r="AV642" s="330"/>
      <c r="AW642" s="311"/>
      <c r="AX642" s="311"/>
      <c r="AY642" s="311"/>
      <c r="AZ642" s="311"/>
      <c r="BA642" s="311"/>
    </row>
    <row r="643" spans="1:53" s="322" customFormat="1" ht="15.75" customHeight="1" x14ac:dyDescent="0.2">
      <c r="A643" s="324"/>
      <c r="B643" s="325"/>
      <c r="C643" s="326"/>
      <c r="D643" s="327"/>
      <c r="E643" s="329"/>
      <c r="F643" s="326"/>
      <c r="G643" s="328"/>
      <c r="H643" s="328"/>
      <c r="I643" s="326"/>
      <c r="J643" s="326"/>
      <c r="K643" s="326"/>
      <c r="L643" s="311"/>
      <c r="M643" s="311"/>
      <c r="N643" s="311"/>
      <c r="O643" s="311"/>
      <c r="P643" s="311"/>
      <c r="Q643" s="311"/>
      <c r="R643" s="311"/>
      <c r="S643" s="311"/>
      <c r="T643" s="330"/>
      <c r="U643" s="331"/>
      <c r="V643" s="311"/>
      <c r="W643" s="311"/>
      <c r="X643" s="330"/>
      <c r="Y643" s="311"/>
      <c r="Z643" s="311"/>
      <c r="AA643" s="330"/>
      <c r="AB643" s="330"/>
      <c r="AC643" s="955"/>
      <c r="AD643" s="311"/>
      <c r="AE643" s="311"/>
      <c r="AF643" s="330"/>
      <c r="AG643" s="330"/>
      <c r="AH643" s="311"/>
      <c r="AI643" s="311"/>
      <c r="AJ643" s="330"/>
      <c r="AK643" s="330"/>
      <c r="AL643" s="311"/>
      <c r="AM643" s="311"/>
      <c r="AN643" s="330"/>
      <c r="AO643" s="330"/>
      <c r="AP643" s="311"/>
      <c r="AQ643" s="311"/>
      <c r="AR643" s="330"/>
      <c r="AS643" s="330"/>
      <c r="AT643" s="311"/>
      <c r="AU643" s="311"/>
      <c r="AV643" s="330"/>
      <c r="AW643" s="311"/>
      <c r="AX643" s="311"/>
      <c r="AY643" s="311"/>
      <c r="AZ643" s="311"/>
      <c r="BA643" s="311"/>
    </row>
    <row r="644" spans="1:53" s="322" customFormat="1" ht="15.75" customHeight="1" x14ac:dyDescent="0.2">
      <c r="A644" s="324"/>
      <c r="B644" s="325"/>
      <c r="C644" s="326"/>
      <c r="D644" s="327"/>
      <c r="E644" s="329"/>
      <c r="F644" s="326"/>
      <c r="G644" s="328"/>
      <c r="H644" s="328"/>
      <c r="I644" s="326"/>
      <c r="J644" s="326"/>
      <c r="K644" s="326"/>
      <c r="L644" s="311"/>
      <c r="M644" s="311"/>
      <c r="N644" s="311"/>
      <c r="O644" s="311"/>
      <c r="P644" s="311"/>
      <c r="Q644" s="311"/>
      <c r="R644" s="311"/>
      <c r="S644" s="311"/>
      <c r="T644" s="330"/>
      <c r="U644" s="331"/>
      <c r="V644" s="311"/>
      <c r="W644" s="311"/>
      <c r="X644" s="330"/>
      <c r="Y644" s="311"/>
      <c r="Z644" s="311"/>
      <c r="AA644" s="330"/>
      <c r="AB644" s="330"/>
      <c r="AC644" s="955"/>
      <c r="AD644" s="311"/>
      <c r="AE644" s="311"/>
      <c r="AF644" s="330"/>
      <c r="AG644" s="330"/>
      <c r="AH644" s="311"/>
      <c r="AI644" s="311"/>
      <c r="AJ644" s="330"/>
      <c r="AK644" s="330"/>
      <c r="AL644" s="311"/>
      <c r="AM644" s="311"/>
      <c r="AN644" s="330"/>
      <c r="AO644" s="330"/>
      <c r="AP644" s="311"/>
      <c r="AQ644" s="311"/>
      <c r="AR644" s="330"/>
      <c r="AS644" s="330"/>
      <c r="AT644" s="311"/>
      <c r="AU644" s="311"/>
      <c r="AV644" s="330"/>
      <c r="AW644" s="311"/>
      <c r="AX644" s="311"/>
      <c r="AY644" s="311"/>
      <c r="AZ644" s="311"/>
      <c r="BA644" s="311"/>
    </row>
    <row r="645" spans="1:53" s="322" customFormat="1" ht="15.75" customHeight="1" x14ac:dyDescent="0.2">
      <c r="A645" s="324"/>
      <c r="B645" s="325"/>
      <c r="C645" s="326"/>
      <c r="D645" s="327"/>
      <c r="E645" s="329"/>
      <c r="F645" s="326"/>
      <c r="G645" s="328"/>
      <c r="H645" s="328"/>
      <c r="I645" s="326"/>
      <c r="J645" s="326"/>
      <c r="K645" s="326"/>
      <c r="L645" s="311"/>
      <c r="M645" s="311"/>
      <c r="N645" s="311"/>
      <c r="O645" s="311"/>
      <c r="P645" s="311"/>
      <c r="Q645" s="311"/>
      <c r="R645" s="311"/>
      <c r="S645" s="311"/>
      <c r="T645" s="330"/>
      <c r="U645" s="331"/>
      <c r="V645" s="311"/>
      <c r="W645" s="311"/>
      <c r="X645" s="330"/>
      <c r="Y645" s="311"/>
      <c r="Z645" s="311"/>
      <c r="AA645" s="330"/>
      <c r="AB645" s="330"/>
      <c r="AC645" s="955"/>
      <c r="AD645" s="311"/>
      <c r="AE645" s="311"/>
      <c r="AF645" s="330"/>
      <c r="AG645" s="330"/>
      <c r="AH645" s="311"/>
      <c r="AI645" s="311"/>
      <c r="AJ645" s="330"/>
      <c r="AK645" s="330"/>
      <c r="AL645" s="311"/>
      <c r="AM645" s="311"/>
      <c r="AN645" s="330"/>
      <c r="AO645" s="330"/>
      <c r="AP645" s="311"/>
      <c r="AQ645" s="311"/>
      <c r="AR645" s="330"/>
      <c r="AS645" s="330"/>
      <c r="AT645" s="311"/>
      <c r="AU645" s="311"/>
      <c r="AV645" s="330"/>
      <c r="AW645" s="311"/>
      <c r="AX645" s="311"/>
      <c r="AY645" s="311"/>
      <c r="AZ645" s="311"/>
      <c r="BA645" s="311"/>
    </row>
    <row r="646" spans="1:53" s="322" customFormat="1" ht="15.75" customHeight="1" x14ac:dyDescent="0.2">
      <c r="A646" s="324"/>
      <c r="B646" s="325"/>
      <c r="C646" s="326"/>
      <c r="D646" s="327"/>
      <c r="E646" s="329"/>
      <c r="F646" s="326"/>
      <c r="G646" s="328"/>
      <c r="H646" s="328"/>
      <c r="I646" s="326"/>
      <c r="J646" s="326"/>
      <c r="K646" s="326"/>
      <c r="L646" s="311"/>
      <c r="M646" s="311"/>
      <c r="N646" s="311"/>
      <c r="O646" s="311"/>
      <c r="P646" s="311"/>
      <c r="Q646" s="311"/>
      <c r="R646" s="311"/>
      <c r="S646" s="311"/>
      <c r="T646" s="330"/>
      <c r="U646" s="331"/>
      <c r="V646" s="311"/>
      <c r="W646" s="311"/>
      <c r="X646" s="330"/>
      <c r="Y646" s="311"/>
      <c r="Z646" s="311"/>
      <c r="AA646" s="330"/>
      <c r="AB646" s="330"/>
      <c r="AC646" s="955"/>
      <c r="AD646" s="311"/>
      <c r="AE646" s="311"/>
      <c r="AF646" s="330"/>
      <c r="AG646" s="330"/>
      <c r="AH646" s="311"/>
      <c r="AI646" s="311"/>
      <c r="AJ646" s="330"/>
      <c r="AK646" s="330"/>
      <c r="AL646" s="311"/>
      <c r="AM646" s="311"/>
      <c r="AN646" s="330"/>
      <c r="AO646" s="330"/>
      <c r="AP646" s="311"/>
      <c r="AQ646" s="311"/>
      <c r="AR646" s="330"/>
      <c r="AS646" s="330"/>
      <c r="AT646" s="311"/>
      <c r="AU646" s="311"/>
      <c r="AV646" s="330"/>
      <c r="AW646" s="311"/>
      <c r="AX646" s="311"/>
      <c r="AY646" s="311"/>
      <c r="AZ646" s="311"/>
      <c r="BA646" s="311"/>
    </row>
    <row r="647" spans="1:53" s="322" customFormat="1" ht="15.75" customHeight="1" x14ac:dyDescent="0.2">
      <c r="A647" s="324"/>
      <c r="B647" s="325"/>
      <c r="C647" s="326"/>
      <c r="D647" s="327"/>
      <c r="E647" s="329"/>
      <c r="F647" s="326"/>
      <c r="G647" s="328"/>
      <c r="H647" s="328"/>
      <c r="I647" s="326"/>
      <c r="J647" s="326"/>
      <c r="K647" s="326"/>
      <c r="L647" s="311"/>
      <c r="M647" s="311"/>
      <c r="N647" s="311"/>
      <c r="O647" s="311"/>
      <c r="P647" s="311"/>
      <c r="Q647" s="311"/>
      <c r="R647" s="311"/>
      <c r="S647" s="311"/>
      <c r="T647" s="330"/>
      <c r="U647" s="331"/>
      <c r="V647" s="311"/>
      <c r="W647" s="311"/>
      <c r="X647" s="330"/>
      <c r="Y647" s="311"/>
      <c r="Z647" s="311"/>
      <c r="AA647" s="330"/>
      <c r="AB647" s="330"/>
      <c r="AC647" s="955"/>
      <c r="AD647" s="311"/>
      <c r="AE647" s="311"/>
      <c r="AF647" s="330"/>
      <c r="AG647" s="330"/>
      <c r="AH647" s="311"/>
      <c r="AI647" s="311"/>
      <c r="AJ647" s="330"/>
      <c r="AK647" s="330"/>
      <c r="AL647" s="311"/>
      <c r="AM647" s="311"/>
      <c r="AN647" s="330"/>
      <c r="AO647" s="330"/>
      <c r="AP647" s="311"/>
      <c r="AQ647" s="311"/>
      <c r="AR647" s="330"/>
      <c r="AS647" s="330"/>
      <c r="AT647" s="311"/>
      <c r="AU647" s="311"/>
      <c r="AV647" s="330"/>
      <c r="AW647" s="311"/>
      <c r="AX647" s="311"/>
      <c r="AY647" s="311"/>
      <c r="AZ647" s="311"/>
      <c r="BA647" s="311"/>
    </row>
    <row r="648" spans="1:53" s="322" customFormat="1" ht="15.75" customHeight="1" x14ac:dyDescent="0.2">
      <c r="A648" s="324"/>
      <c r="B648" s="325"/>
      <c r="C648" s="326"/>
      <c r="D648" s="327"/>
      <c r="E648" s="329"/>
      <c r="F648" s="326"/>
      <c r="G648" s="328"/>
      <c r="H648" s="328"/>
      <c r="I648" s="326"/>
      <c r="J648" s="326"/>
      <c r="K648" s="326"/>
      <c r="L648" s="311"/>
      <c r="M648" s="311"/>
      <c r="N648" s="311"/>
      <c r="O648" s="311"/>
      <c r="P648" s="311"/>
      <c r="Q648" s="311"/>
      <c r="R648" s="311"/>
      <c r="S648" s="311"/>
      <c r="T648" s="330"/>
      <c r="U648" s="331"/>
      <c r="V648" s="311"/>
      <c r="W648" s="311"/>
      <c r="X648" s="330"/>
      <c r="Y648" s="311"/>
      <c r="Z648" s="311"/>
      <c r="AA648" s="330"/>
      <c r="AB648" s="330"/>
      <c r="AC648" s="955"/>
      <c r="AD648" s="311"/>
      <c r="AE648" s="311"/>
      <c r="AF648" s="330"/>
      <c r="AG648" s="330"/>
      <c r="AH648" s="311"/>
      <c r="AI648" s="311"/>
      <c r="AJ648" s="330"/>
      <c r="AK648" s="330"/>
      <c r="AL648" s="311"/>
      <c r="AM648" s="311"/>
      <c r="AN648" s="330"/>
      <c r="AO648" s="330"/>
      <c r="AP648" s="311"/>
      <c r="AQ648" s="311"/>
      <c r="AR648" s="330"/>
      <c r="AS648" s="330"/>
      <c r="AT648" s="311"/>
      <c r="AU648" s="311"/>
      <c r="AV648" s="330"/>
      <c r="AW648" s="311"/>
      <c r="AX648" s="311"/>
      <c r="AY648" s="311"/>
      <c r="AZ648" s="311"/>
      <c r="BA648" s="311"/>
    </row>
    <row r="649" spans="1:53" s="322" customFormat="1" ht="15.75" customHeight="1" x14ac:dyDescent="0.2">
      <c r="A649" s="324"/>
      <c r="B649" s="325"/>
      <c r="C649" s="326"/>
      <c r="D649" s="327"/>
      <c r="E649" s="329"/>
      <c r="F649" s="326"/>
      <c r="G649" s="328"/>
      <c r="H649" s="328"/>
      <c r="I649" s="326"/>
      <c r="J649" s="326"/>
      <c r="K649" s="326"/>
      <c r="L649" s="311"/>
      <c r="M649" s="311"/>
      <c r="N649" s="311"/>
      <c r="O649" s="311"/>
      <c r="P649" s="311"/>
      <c r="Q649" s="311"/>
      <c r="R649" s="311"/>
      <c r="S649" s="311"/>
      <c r="T649" s="330"/>
      <c r="U649" s="331"/>
      <c r="V649" s="311"/>
      <c r="W649" s="311"/>
      <c r="X649" s="330"/>
      <c r="Y649" s="311"/>
      <c r="Z649" s="311"/>
      <c r="AA649" s="330"/>
      <c r="AB649" s="330"/>
      <c r="AC649" s="955"/>
      <c r="AD649" s="311"/>
      <c r="AE649" s="311"/>
      <c r="AF649" s="330"/>
      <c r="AG649" s="330"/>
      <c r="AH649" s="311"/>
      <c r="AI649" s="311"/>
      <c r="AJ649" s="330"/>
      <c r="AK649" s="330"/>
      <c r="AL649" s="311"/>
      <c r="AM649" s="311"/>
      <c r="AN649" s="330"/>
      <c r="AO649" s="330"/>
      <c r="AP649" s="311"/>
      <c r="AQ649" s="311"/>
      <c r="AR649" s="330"/>
      <c r="AS649" s="330"/>
      <c r="AT649" s="311"/>
      <c r="AU649" s="311"/>
      <c r="AV649" s="330"/>
      <c r="AW649" s="311"/>
      <c r="AX649" s="311"/>
      <c r="AY649" s="311"/>
      <c r="AZ649" s="311"/>
      <c r="BA649" s="311"/>
    </row>
    <row r="650" spans="1:53" s="322" customFormat="1" ht="15.75" customHeight="1" x14ac:dyDescent="0.2">
      <c r="A650" s="324"/>
      <c r="B650" s="325"/>
      <c r="C650" s="326"/>
      <c r="D650" s="327"/>
      <c r="E650" s="329"/>
      <c r="F650" s="326"/>
      <c r="G650" s="328"/>
      <c r="H650" s="328"/>
      <c r="I650" s="326"/>
      <c r="J650" s="326"/>
      <c r="K650" s="326"/>
      <c r="L650" s="311"/>
      <c r="M650" s="311"/>
      <c r="N650" s="311"/>
      <c r="O650" s="311"/>
      <c r="P650" s="311"/>
      <c r="Q650" s="311"/>
      <c r="R650" s="311"/>
      <c r="S650" s="311"/>
      <c r="T650" s="330"/>
      <c r="U650" s="331"/>
      <c r="V650" s="311"/>
      <c r="W650" s="311"/>
      <c r="X650" s="330"/>
      <c r="Y650" s="311"/>
      <c r="Z650" s="311"/>
      <c r="AA650" s="330"/>
      <c r="AB650" s="330"/>
      <c r="AC650" s="955"/>
      <c r="AD650" s="311"/>
      <c r="AE650" s="311"/>
      <c r="AF650" s="330"/>
      <c r="AG650" s="330"/>
      <c r="AH650" s="311"/>
      <c r="AI650" s="311"/>
      <c r="AJ650" s="330"/>
      <c r="AK650" s="330"/>
      <c r="AL650" s="311"/>
      <c r="AM650" s="311"/>
      <c r="AN650" s="330"/>
      <c r="AO650" s="330"/>
      <c r="AP650" s="311"/>
      <c r="AQ650" s="311"/>
      <c r="AR650" s="330"/>
      <c r="AS650" s="330"/>
      <c r="AT650" s="311"/>
      <c r="AU650" s="311"/>
      <c r="AV650" s="330"/>
      <c r="AW650" s="311"/>
      <c r="AX650" s="311"/>
      <c r="AY650" s="311"/>
      <c r="AZ650" s="311"/>
      <c r="BA650" s="311"/>
    </row>
    <row r="651" spans="1:53" s="322" customFormat="1" ht="15.75" customHeight="1" x14ac:dyDescent="0.2">
      <c r="A651" s="324"/>
      <c r="B651" s="325"/>
      <c r="C651" s="326"/>
      <c r="D651" s="327"/>
      <c r="E651" s="329"/>
      <c r="F651" s="326"/>
      <c r="G651" s="328"/>
      <c r="H651" s="328"/>
      <c r="I651" s="326"/>
      <c r="J651" s="326"/>
      <c r="K651" s="326"/>
      <c r="L651" s="311"/>
      <c r="M651" s="311"/>
      <c r="N651" s="311"/>
      <c r="O651" s="311"/>
      <c r="P651" s="311"/>
      <c r="Q651" s="311"/>
      <c r="R651" s="311"/>
      <c r="S651" s="311"/>
      <c r="T651" s="330"/>
      <c r="U651" s="331"/>
      <c r="V651" s="311"/>
      <c r="W651" s="311"/>
      <c r="X651" s="330"/>
      <c r="Y651" s="311"/>
      <c r="Z651" s="311"/>
      <c r="AA651" s="330"/>
      <c r="AB651" s="330"/>
      <c r="AC651" s="955"/>
      <c r="AD651" s="311"/>
      <c r="AE651" s="311"/>
      <c r="AF651" s="330"/>
      <c r="AG651" s="330"/>
      <c r="AH651" s="311"/>
      <c r="AI651" s="311"/>
      <c r="AJ651" s="330"/>
      <c r="AK651" s="330"/>
      <c r="AL651" s="311"/>
      <c r="AM651" s="311"/>
      <c r="AN651" s="330"/>
      <c r="AO651" s="330"/>
      <c r="AP651" s="311"/>
      <c r="AQ651" s="311"/>
      <c r="AR651" s="330"/>
      <c r="AS651" s="330"/>
      <c r="AT651" s="311"/>
      <c r="AU651" s="311"/>
      <c r="AV651" s="330"/>
      <c r="AW651" s="311"/>
      <c r="AX651" s="311"/>
      <c r="AY651" s="311"/>
      <c r="AZ651" s="311"/>
      <c r="BA651" s="311"/>
    </row>
    <row r="652" spans="1:53" s="322" customFormat="1" ht="15.75" customHeight="1" x14ac:dyDescent="0.2">
      <c r="A652" s="324"/>
      <c r="B652" s="325"/>
      <c r="C652" s="326"/>
      <c r="D652" s="327"/>
      <c r="E652" s="329"/>
      <c r="F652" s="326"/>
      <c r="G652" s="328"/>
      <c r="H652" s="328"/>
      <c r="I652" s="326"/>
      <c r="J652" s="326"/>
      <c r="K652" s="326"/>
      <c r="L652" s="311"/>
      <c r="M652" s="311"/>
      <c r="N652" s="311"/>
      <c r="O652" s="311"/>
      <c r="P652" s="311"/>
      <c r="Q652" s="311"/>
      <c r="R652" s="311"/>
      <c r="S652" s="311"/>
      <c r="T652" s="330"/>
      <c r="U652" s="331"/>
      <c r="V652" s="311"/>
      <c r="W652" s="311"/>
      <c r="X652" s="330"/>
      <c r="Y652" s="311"/>
      <c r="Z652" s="311"/>
      <c r="AA652" s="330"/>
      <c r="AB652" s="330"/>
      <c r="AC652" s="955"/>
      <c r="AD652" s="311"/>
      <c r="AE652" s="311"/>
      <c r="AF652" s="330"/>
      <c r="AG652" s="330"/>
      <c r="AH652" s="311"/>
      <c r="AI652" s="311"/>
      <c r="AJ652" s="330"/>
      <c r="AK652" s="330"/>
      <c r="AL652" s="311"/>
      <c r="AM652" s="311"/>
      <c r="AN652" s="330"/>
      <c r="AO652" s="330"/>
      <c r="AP652" s="311"/>
      <c r="AQ652" s="311"/>
      <c r="AR652" s="330"/>
      <c r="AS652" s="330"/>
      <c r="AT652" s="311"/>
      <c r="AU652" s="311"/>
      <c r="AV652" s="330"/>
      <c r="AW652" s="311"/>
      <c r="AX652" s="311"/>
      <c r="AY652" s="311"/>
      <c r="AZ652" s="311"/>
      <c r="BA652" s="311"/>
    </row>
    <row r="653" spans="1:53" s="322" customFormat="1" ht="15.75" customHeight="1" x14ac:dyDescent="0.2">
      <c r="A653" s="324"/>
      <c r="B653" s="325"/>
      <c r="C653" s="326"/>
      <c r="D653" s="327"/>
      <c r="E653" s="329"/>
      <c r="F653" s="326"/>
      <c r="G653" s="328"/>
      <c r="H653" s="328"/>
      <c r="I653" s="326"/>
      <c r="J653" s="326"/>
      <c r="K653" s="326"/>
      <c r="L653" s="311"/>
      <c r="M653" s="311"/>
      <c r="N653" s="311"/>
      <c r="O653" s="311"/>
      <c r="P653" s="311"/>
      <c r="Q653" s="311"/>
      <c r="R653" s="311"/>
      <c r="S653" s="311"/>
      <c r="T653" s="330"/>
      <c r="U653" s="331"/>
      <c r="V653" s="311"/>
      <c r="W653" s="311"/>
      <c r="X653" s="330"/>
      <c r="Y653" s="311"/>
      <c r="Z653" s="311"/>
      <c r="AA653" s="330"/>
      <c r="AB653" s="330"/>
      <c r="AC653" s="955"/>
      <c r="AD653" s="311"/>
      <c r="AE653" s="311"/>
      <c r="AF653" s="330"/>
      <c r="AG653" s="330"/>
      <c r="AH653" s="311"/>
      <c r="AI653" s="311"/>
      <c r="AJ653" s="330"/>
      <c r="AK653" s="330"/>
      <c r="AL653" s="311"/>
      <c r="AM653" s="311"/>
      <c r="AN653" s="330"/>
      <c r="AO653" s="330"/>
      <c r="AP653" s="311"/>
      <c r="AQ653" s="311"/>
      <c r="AR653" s="330"/>
      <c r="AS653" s="330"/>
      <c r="AT653" s="311"/>
      <c r="AU653" s="311"/>
      <c r="AV653" s="330"/>
      <c r="AW653" s="311"/>
      <c r="AX653" s="311"/>
      <c r="AY653" s="311"/>
      <c r="AZ653" s="311"/>
      <c r="BA653" s="311"/>
    </row>
    <row r="654" spans="1:53" s="322" customFormat="1" ht="15.75" customHeight="1" x14ac:dyDescent="0.2">
      <c r="A654" s="324"/>
      <c r="B654" s="325"/>
      <c r="C654" s="326"/>
      <c r="D654" s="327"/>
      <c r="E654" s="329"/>
      <c r="F654" s="326"/>
      <c r="G654" s="328"/>
      <c r="H654" s="328"/>
      <c r="I654" s="326"/>
      <c r="J654" s="326"/>
      <c r="K654" s="326"/>
      <c r="L654" s="311"/>
      <c r="M654" s="311"/>
      <c r="N654" s="311"/>
      <c r="O654" s="311"/>
      <c r="P654" s="311"/>
      <c r="Q654" s="311"/>
      <c r="R654" s="311"/>
      <c r="S654" s="311"/>
      <c r="T654" s="330"/>
      <c r="U654" s="331"/>
      <c r="V654" s="311"/>
      <c r="W654" s="311"/>
      <c r="X654" s="330"/>
      <c r="Y654" s="311"/>
      <c r="Z654" s="311"/>
      <c r="AA654" s="330"/>
      <c r="AB654" s="330"/>
      <c r="AC654" s="955"/>
      <c r="AD654" s="311"/>
      <c r="AE654" s="311"/>
      <c r="AF654" s="330"/>
      <c r="AG654" s="330"/>
      <c r="AH654" s="311"/>
      <c r="AI654" s="311"/>
      <c r="AJ654" s="330"/>
      <c r="AK654" s="330"/>
      <c r="AL654" s="311"/>
      <c r="AM654" s="311"/>
      <c r="AN654" s="330"/>
      <c r="AO654" s="330"/>
      <c r="AP654" s="311"/>
      <c r="AQ654" s="311"/>
      <c r="AR654" s="330"/>
      <c r="AS654" s="330"/>
      <c r="AT654" s="311"/>
      <c r="AU654" s="311"/>
      <c r="AV654" s="330"/>
      <c r="AW654" s="311"/>
      <c r="AX654" s="311"/>
      <c r="AY654" s="311"/>
      <c r="AZ654" s="311"/>
      <c r="BA654" s="311"/>
    </row>
    <row r="655" spans="1:53" s="322" customFormat="1" ht="15.75" customHeight="1" x14ac:dyDescent="0.2">
      <c r="A655" s="324"/>
      <c r="B655" s="325"/>
      <c r="C655" s="326"/>
      <c r="D655" s="327"/>
      <c r="E655" s="329"/>
      <c r="F655" s="326"/>
      <c r="G655" s="328"/>
      <c r="H655" s="328"/>
      <c r="I655" s="326"/>
      <c r="J655" s="326"/>
      <c r="K655" s="326"/>
      <c r="L655" s="311"/>
      <c r="M655" s="311"/>
      <c r="N655" s="311"/>
      <c r="O655" s="311"/>
      <c r="P655" s="311"/>
      <c r="Q655" s="311"/>
      <c r="R655" s="311"/>
      <c r="S655" s="311"/>
      <c r="T655" s="330"/>
      <c r="U655" s="331"/>
      <c r="V655" s="311"/>
      <c r="W655" s="311"/>
      <c r="X655" s="330"/>
      <c r="Y655" s="311"/>
      <c r="Z655" s="311"/>
      <c r="AA655" s="330"/>
      <c r="AB655" s="330"/>
      <c r="AC655" s="955"/>
      <c r="AD655" s="311"/>
      <c r="AE655" s="311"/>
      <c r="AF655" s="330"/>
      <c r="AG655" s="330"/>
      <c r="AH655" s="311"/>
      <c r="AI655" s="311"/>
      <c r="AJ655" s="330"/>
      <c r="AK655" s="330"/>
      <c r="AL655" s="311"/>
      <c r="AM655" s="311"/>
      <c r="AN655" s="330"/>
      <c r="AO655" s="330"/>
      <c r="AP655" s="311"/>
      <c r="AQ655" s="311"/>
      <c r="AR655" s="330"/>
      <c r="AS655" s="330"/>
      <c r="AT655" s="311"/>
      <c r="AU655" s="311"/>
      <c r="AV655" s="330"/>
      <c r="AW655" s="311"/>
      <c r="AX655" s="311"/>
      <c r="AY655" s="311"/>
      <c r="AZ655" s="311"/>
      <c r="BA655" s="311"/>
    </row>
    <row r="656" spans="1:53" s="322" customFormat="1" ht="15.75" customHeight="1" x14ac:dyDescent="0.2">
      <c r="A656" s="324"/>
      <c r="B656" s="325"/>
      <c r="C656" s="326"/>
      <c r="D656" s="327"/>
      <c r="E656" s="329"/>
      <c r="F656" s="326"/>
      <c r="G656" s="328"/>
      <c r="H656" s="328"/>
      <c r="I656" s="326"/>
      <c r="J656" s="326"/>
      <c r="K656" s="326"/>
      <c r="L656" s="311"/>
      <c r="M656" s="311"/>
      <c r="N656" s="311"/>
      <c r="O656" s="311"/>
      <c r="P656" s="311"/>
      <c r="Q656" s="311"/>
      <c r="R656" s="311"/>
      <c r="S656" s="311"/>
      <c r="T656" s="330"/>
      <c r="U656" s="331"/>
      <c r="V656" s="311"/>
      <c r="W656" s="311"/>
      <c r="X656" s="330"/>
      <c r="Y656" s="311"/>
      <c r="Z656" s="311"/>
      <c r="AA656" s="330"/>
      <c r="AB656" s="330"/>
      <c r="AC656" s="955"/>
      <c r="AD656" s="311"/>
      <c r="AE656" s="311"/>
      <c r="AF656" s="330"/>
      <c r="AG656" s="330"/>
      <c r="AH656" s="311"/>
      <c r="AI656" s="311"/>
      <c r="AJ656" s="330"/>
      <c r="AK656" s="330"/>
      <c r="AL656" s="311"/>
      <c r="AM656" s="311"/>
      <c r="AN656" s="330"/>
      <c r="AO656" s="330"/>
      <c r="AP656" s="311"/>
      <c r="AQ656" s="311"/>
      <c r="AR656" s="330"/>
      <c r="AS656" s="330"/>
      <c r="AT656" s="311"/>
      <c r="AU656" s="311"/>
      <c r="AV656" s="330"/>
      <c r="AW656" s="311"/>
      <c r="AX656" s="311"/>
      <c r="AY656" s="311"/>
      <c r="AZ656" s="311"/>
      <c r="BA656" s="311"/>
    </row>
    <row r="657" spans="1:53" s="322" customFormat="1" ht="15.75" customHeight="1" x14ac:dyDescent="0.2">
      <c r="A657" s="324"/>
      <c r="B657" s="325"/>
      <c r="C657" s="326"/>
      <c r="D657" s="327"/>
      <c r="E657" s="329"/>
      <c r="F657" s="326"/>
      <c r="G657" s="328"/>
      <c r="H657" s="328"/>
      <c r="I657" s="326"/>
      <c r="J657" s="326"/>
      <c r="K657" s="326"/>
      <c r="L657" s="311"/>
      <c r="M657" s="311"/>
      <c r="N657" s="311"/>
      <c r="O657" s="311"/>
      <c r="P657" s="311"/>
      <c r="Q657" s="311"/>
      <c r="R657" s="311"/>
      <c r="S657" s="311"/>
      <c r="T657" s="330"/>
      <c r="U657" s="331"/>
      <c r="V657" s="311"/>
      <c r="W657" s="311"/>
      <c r="X657" s="330"/>
      <c r="Y657" s="311"/>
      <c r="Z657" s="311"/>
      <c r="AA657" s="330"/>
      <c r="AB657" s="330"/>
      <c r="AC657" s="955"/>
      <c r="AD657" s="311"/>
      <c r="AE657" s="311"/>
      <c r="AF657" s="330"/>
      <c r="AG657" s="330"/>
      <c r="AH657" s="311"/>
      <c r="AI657" s="311"/>
      <c r="AJ657" s="330"/>
      <c r="AK657" s="330"/>
      <c r="AL657" s="311"/>
      <c r="AM657" s="311"/>
      <c r="AN657" s="330"/>
      <c r="AO657" s="330"/>
      <c r="AP657" s="311"/>
      <c r="AQ657" s="311"/>
      <c r="AR657" s="330"/>
      <c r="AS657" s="330"/>
      <c r="AT657" s="311"/>
      <c r="AU657" s="311"/>
      <c r="AV657" s="330"/>
      <c r="AW657" s="311"/>
      <c r="AX657" s="311"/>
      <c r="AY657" s="311"/>
      <c r="AZ657" s="311"/>
      <c r="BA657" s="311"/>
    </row>
    <row r="658" spans="1:53" s="322" customFormat="1" ht="15.75" customHeight="1" x14ac:dyDescent="0.2">
      <c r="A658" s="324"/>
      <c r="B658" s="325"/>
      <c r="C658" s="326"/>
      <c r="D658" s="327"/>
      <c r="E658" s="329"/>
      <c r="F658" s="326"/>
      <c r="G658" s="328"/>
      <c r="H658" s="328"/>
      <c r="I658" s="326"/>
      <c r="J658" s="326"/>
      <c r="K658" s="326"/>
      <c r="L658" s="311"/>
      <c r="M658" s="311"/>
      <c r="N658" s="311"/>
      <c r="O658" s="311"/>
      <c r="P658" s="311"/>
      <c r="Q658" s="311"/>
      <c r="R658" s="311"/>
      <c r="S658" s="311"/>
      <c r="T658" s="330"/>
      <c r="U658" s="331"/>
      <c r="V658" s="311"/>
      <c r="W658" s="311"/>
      <c r="X658" s="330"/>
      <c r="Y658" s="311"/>
      <c r="Z658" s="311"/>
      <c r="AA658" s="330"/>
      <c r="AB658" s="330"/>
      <c r="AC658" s="955"/>
      <c r="AD658" s="311"/>
      <c r="AE658" s="311"/>
      <c r="AF658" s="330"/>
      <c r="AG658" s="330"/>
      <c r="AH658" s="311"/>
      <c r="AI658" s="311"/>
      <c r="AJ658" s="330"/>
      <c r="AK658" s="330"/>
      <c r="AL658" s="311"/>
      <c r="AM658" s="311"/>
      <c r="AN658" s="330"/>
      <c r="AO658" s="330"/>
      <c r="AP658" s="311"/>
      <c r="AQ658" s="311"/>
      <c r="AR658" s="330"/>
      <c r="AS658" s="330"/>
      <c r="AT658" s="311"/>
      <c r="AU658" s="311"/>
      <c r="AV658" s="330"/>
      <c r="AW658" s="311"/>
      <c r="AX658" s="311"/>
      <c r="AY658" s="311"/>
      <c r="AZ658" s="311"/>
      <c r="BA658" s="311"/>
    </row>
    <row r="659" spans="1:53" s="322" customFormat="1" ht="15.75" customHeight="1" x14ac:dyDescent="0.2">
      <c r="A659" s="324"/>
      <c r="B659" s="325"/>
      <c r="C659" s="326"/>
      <c r="D659" s="327"/>
      <c r="E659" s="329"/>
      <c r="F659" s="326"/>
      <c r="G659" s="328"/>
      <c r="H659" s="328"/>
      <c r="I659" s="326"/>
      <c r="J659" s="326"/>
      <c r="K659" s="326"/>
      <c r="L659" s="311"/>
      <c r="M659" s="311"/>
      <c r="N659" s="311"/>
      <c r="O659" s="311"/>
      <c r="P659" s="311"/>
      <c r="Q659" s="311"/>
      <c r="R659" s="311"/>
      <c r="S659" s="311"/>
      <c r="T659" s="330"/>
      <c r="U659" s="331"/>
      <c r="V659" s="311"/>
      <c r="W659" s="311"/>
      <c r="X659" s="330"/>
      <c r="Y659" s="311"/>
      <c r="Z659" s="311"/>
      <c r="AA659" s="330"/>
      <c r="AB659" s="330"/>
      <c r="AC659" s="955"/>
      <c r="AD659" s="311"/>
      <c r="AE659" s="311"/>
      <c r="AF659" s="330"/>
      <c r="AG659" s="330"/>
      <c r="AH659" s="311"/>
      <c r="AI659" s="311"/>
      <c r="AJ659" s="330"/>
      <c r="AK659" s="330"/>
      <c r="AL659" s="311"/>
      <c r="AM659" s="311"/>
      <c r="AN659" s="330"/>
      <c r="AO659" s="330"/>
      <c r="AP659" s="311"/>
      <c r="AQ659" s="311"/>
      <c r="AR659" s="330"/>
      <c r="AS659" s="330"/>
      <c r="AT659" s="311"/>
      <c r="AU659" s="311"/>
      <c r="AV659" s="330"/>
      <c r="AW659" s="311"/>
      <c r="AX659" s="311"/>
      <c r="AY659" s="311"/>
      <c r="AZ659" s="311"/>
      <c r="BA659" s="311"/>
    </row>
    <row r="660" spans="1:53" s="322" customFormat="1" ht="15.75" customHeight="1" x14ac:dyDescent="0.2">
      <c r="A660" s="324"/>
      <c r="B660" s="325"/>
      <c r="C660" s="326"/>
      <c r="D660" s="327"/>
      <c r="E660" s="329"/>
      <c r="F660" s="326"/>
      <c r="G660" s="328"/>
      <c r="H660" s="328"/>
      <c r="I660" s="326"/>
      <c r="J660" s="326"/>
      <c r="K660" s="326"/>
      <c r="L660" s="311"/>
      <c r="M660" s="311"/>
      <c r="N660" s="311"/>
      <c r="O660" s="311"/>
      <c r="P660" s="311"/>
      <c r="Q660" s="311"/>
      <c r="R660" s="311"/>
      <c r="S660" s="311"/>
      <c r="T660" s="330"/>
      <c r="U660" s="331"/>
      <c r="V660" s="311"/>
      <c r="W660" s="311"/>
      <c r="X660" s="330"/>
      <c r="Y660" s="311"/>
      <c r="Z660" s="311"/>
      <c r="AA660" s="330"/>
      <c r="AB660" s="330"/>
      <c r="AC660" s="955"/>
      <c r="AD660" s="311"/>
      <c r="AE660" s="311"/>
      <c r="AF660" s="330"/>
      <c r="AG660" s="330"/>
      <c r="AH660" s="311"/>
      <c r="AI660" s="311"/>
      <c r="AJ660" s="330"/>
      <c r="AK660" s="330"/>
      <c r="AL660" s="311"/>
      <c r="AM660" s="311"/>
      <c r="AN660" s="330"/>
      <c r="AO660" s="330"/>
      <c r="AP660" s="311"/>
      <c r="AQ660" s="311"/>
      <c r="AR660" s="330"/>
      <c r="AS660" s="330"/>
      <c r="AT660" s="311"/>
      <c r="AU660" s="311"/>
      <c r="AV660" s="330"/>
      <c r="AW660" s="311"/>
      <c r="AX660" s="311"/>
      <c r="AY660" s="311"/>
      <c r="AZ660" s="311"/>
      <c r="BA660" s="311"/>
    </row>
    <row r="661" spans="1:53" s="322" customFormat="1" ht="15.75" customHeight="1" x14ac:dyDescent="0.2">
      <c r="A661" s="324"/>
      <c r="B661" s="325"/>
      <c r="C661" s="326"/>
      <c r="D661" s="327"/>
      <c r="E661" s="329"/>
      <c r="F661" s="326"/>
      <c r="G661" s="328"/>
      <c r="H661" s="328"/>
      <c r="I661" s="326"/>
      <c r="J661" s="326"/>
      <c r="K661" s="326"/>
      <c r="L661" s="311"/>
      <c r="M661" s="311"/>
      <c r="N661" s="311"/>
      <c r="O661" s="311"/>
      <c r="P661" s="311"/>
      <c r="Q661" s="311"/>
      <c r="R661" s="311"/>
      <c r="S661" s="311"/>
      <c r="T661" s="330"/>
      <c r="U661" s="331"/>
      <c r="V661" s="311"/>
      <c r="W661" s="311"/>
      <c r="X661" s="330"/>
      <c r="Y661" s="311"/>
      <c r="Z661" s="311"/>
      <c r="AA661" s="330"/>
      <c r="AB661" s="330"/>
      <c r="AC661" s="955"/>
      <c r="AD661" s="311"/>
      <c r="AE661" s="311"/>
      <c r="AF661" s="330"/>
      <c r="AG661" s="330"/>
      <c r="AH661" s="311"/>
      <c r="AI661" s="311"/>
      <c r="AJ661" s="330"/>
      <c r="AK661" s="330"/>
      <c r="AL661" s="311"/>
      <c r="AM661" s="311"/>
      <c r="AN661" s="330"/>
      <c r="AO661" s="330"/>
      <c r="AP661" s="311"/>
      <c r="AQ661" s="311"/>
      <c r="AR661" s="330"/>
      <c r="AS661" s="330"/>
      <c r="AT661" s="311"/>
      <c r="AU661" s="311"/>
      <c r="AV661" s="330"/>
      <c r="AW661" s="311"/>
      <c r="AX661" s="311"/>
      <c r="AY661" s="311"/>
      <c r="AZ661" s="311"/>
      <c r="BA661" s="311"/>
    </row>
    <row r="662" spans="1:53" s="322" customFormat="1" ht="15.75" customHeight="1" x14ac:dyDescent="0.2">
      <c r="A662" s="324"/>
      <c r="B662" s="325"/>
      <c r="C662" s="326"/>
      <c r="D662" s="327"/>
      <c r="E662" s="329"/>
      <c r="F662" s="326"/>
      <c r="G662" s="328"/>
      <c r="H662" s="328"/>
      <c r="I662" s="326"/>
      <c r="J662" s="326"/>
      <c r="K662" s="326"/>
      <c r="L662" s="311"/>
      <c r="M662" s="311"/>
      <c r="N662" s="311"/>
      <c r="O662" s="311"/>
      <c r="P662" s="311"/>
      <c r="Q662" s="311"/>
      <c r="R662" s="311"/>
      <c r="S662" s="311"/>
      <c r="T662" s="330"/>
      <c r="U662" s="331"/>
      <c r="V662" s="311"/>
      <c r="W662" s="311"/>
      <c r="X662" s="330"/>
      <c r="Y662" s="311"/>
      <c r="Z662" s="311"/>
      <c r="AA662" s="330"/>
      <c r="AB662" s="330"/>
      <c r="AC662" s="955"/>
      <c r="AD662" s="311"/>
      <c r="AE662" s="311"/>
      <c r="AF662" s="330"/>
      <c r="AG662" s="330"/>
      <c r="AH662" s="311"/>
      <c r="AI662" s="311"/>
      <c r="AJ662" s="330"/>
      <c r="AK662" s="330"/>
      <c r="AL662" s="311"/>
      <c r="AM662" s="311"/>
      <c r="AN662" s="330"/>
      <c r="AO662" s="330"/>
      <c r="AP662" s="311"/>
      <c r="AQ662" s="311"/>
      <c r="AR662" s="330"/>
      <c r="AS662" s="330"/>
      <c r="AT662" s="311"/>
      <c r="AU662" s="311"/>
      <c r="AV662" s="330"/>
      <c r="AW662" s="311"/>
      <c r="AX662" s="311"/>
      <c r="AY662" s="311"/>
      <c r="AZ662" s="311"/>
      <c r="BA662" s="311"/>
    </row>
    <row r="663" spans="1:53" s="322" customFormat="1" ht="15.75" customHeight="1" x14ac:dyDescent="0.2">
      <c r="A663" s="324"/>
      <c r="B663" s="325"/>
      <c r="C663" s="326"/>
      <c r="D663" s="327"/>
      <c r="E663" s="329"/>
      <c r="F663" s="326"/>
      <c r="G663" s="328"/>
      <c r="H663" s="328"/>
      <c r="I663" s="326"/>
      <c r="J663" s="326"/>
      <c r="K663" s="326"/>
      <c r="L663" s="311"/>
      <c r="M663" s="311"/>
      <c r="N663" s="311"/>
      <c r="O663" s="311"/>
      <c r="P663" s="311"/>
      <c r="Q663" s="311"/>
      <c r="R663" s="311"/>
      <c r="S663" s="311"/>
      <c r="T663" s="330"/>
      <c r="U663" s="331"/>
      <c r="V663" s="311"/>
      <c r="W663" s="311"/>
      <c r="X663" s="330"/>
      <c r="Y663" s="311"/>
      <c r="Z663" s="311"/>
      <c r="AA663" s="330"/>
      <c r="AB663" s="330"/>
      <c r="AC663" s="955"/>
      <c r="AD663" s="311"/>
      <c r="AE663" s="311"/>
      <c r="AF663" s="330"/>
      <c r="AG663" s="330"/>
      <c r="AH663" s="311"/>
      <c r="AI663" s="311"/>
      <c r="AJ663" s="330"/>
      <c r="AK663" s="330"/>
      <c r="AL663" s="311"/>
      <c r="AM663" s="311"/>
      <c r="AN663" s="330"/>
      <c r="AO663" s="330"/>
      <c r="AP663" s="311"/>
      <c r="AQ663" s="311"/>
      <c r="AR663" s="330"/>
      <c r="AS663" s="330"/>
      <c r="AT663" s="311"/>
      <c r="AU663" s="311"/>
      <c r="AV663" s="330"/>
      <c r="AW663" s="311"/>
      <c r="AX663" s="311"/>
      <c r="AY663" s="311"/>
      <c r="AZ663" s="311"/>
      <c r="BA663" s="311"/>
    </row>
    <row r="664" spans="1:53" s="322" customFormat="1" ht="15.75" customHeight="1" x14ac:dyDescent="0.2">
      <c r="A664" s="324"/>
      <c r="B664" s="325"/>
      <c r="C664" s="326"/>
      <c r="D664" s="327"/>
      <c r="E664" s="329"/>
      <c r="F664" s="326"/>
      <c r="G664" s="328"/>
      <c r="H664" s="328"/>
      <c r="I664" s="326"/>
      <c r="J664" s="326"/>
      <c r="K664" s="326"/>
      <c r="L664" s="311"/>
      <c r="M664" s="311"/>
      <c r="N664" s="311"/>
      <c r="O664" s="311"/>
      <c r="P664" s="311"/>
      <c r="Q664" s="311"/>
      <c r="R664" s="311"/>
      <c r="S664" s="311"/>
      <c r="T664" s="330"/>
      <c r="U664" s="331"/>
      <c r="V664" s="311"/>
      <c r="W664" s="311"/>
      <c r="X664" s="330"/>
      <c r="Y664" s="311"/>
      <c r="Z664" s="311"/>
      <c r="AA664" s="330"/>
      <c r="AB664" s="330"/>
      <c r="AC664" s="955"/>
      <c r="AD664" s="311"/>
      <c r="AE664" s="311"/>
      <c r="AF664" s="330"/>
      <c r="AG664" s="330"/>
      <c r="AH664" s="311"/>
      <c r="AI664" s="311"/>
      <c r="AJ664" s="330"/>
      <c r="AK664" s="330"/>
      <c r="AL664" s="311"/>
      <c r="AM664" s="311"/>
      <c r="AN664" s="330"/>
      <c r="AO664" s="330"/>
      <c r="AP664" s="311"/>
      <c r="AQ664" s="311"/>
      <c r="AR664" s="330"/>
      <c r="AS664" s="330"/>
      <c r="AT664" s="311"/>
      <c r="AU664" s="311"/>
      <c r="AV664" s="330"/>
      <c r="AW664" s="311"/>
      <c r="AX664" s="311"/>
      <c r="AY664" s="311"/>
      <c r="AZ664" s="311"/>
      <c r="BA664" s="311"/>
    </row>
    <row r="665" spans="1:53" s="322" customFormat="1" ht="15.75" customHeight="1" x14ac:dyDescent="0.2">
      <c r="A665" s="324"/>
      <c r="B665" s="325"/>
      <c r="C665" s="326"/>
      <c r="D665" s="327"/>
      <c r="E665" s="329"/>
      <c r="F665" s="326"/>
      <c r="G665" s="328"/>
      <c r="H665" s="328"/>
      <c r="I665" s="326"/>
      <c r="J665" s="326"/>
      <c r="K665" s="326"/>
      <c r="L665" s="311"/>
      <c r="M665" s="311"/>
      <c r="N665" s="311"/>
      <c r="O665" s="311"/>
      <c r="P665" s="311"/>
      <c r="Q665" s="311"/>
      <c r="R665" s="311"/>
      <c r="S665" s="311"/>
      <c r="T665" s="330"/>
      <c r="U665" s="331"/>
      <c r="V665" s="311"/>
      <c r="W665" s="311"/>
      <c r="X665" s="330"/>
      <c r="Y665" s="311"/>
      <c r="Z665" s="311"/>
      <c r="AA665" s="330"/>
      <c r="AB665" s="330"/>
      <c r="AC665" s="955"/>
      <c r="AD665" s="311"/>
      <c r="AE665" s="311"/>
      <c r="AF665" s="330"/>
      <c r="AG665" s="330"/>
      <c r="AH665" s="311"/>
      <c r="AI665" s="311"/>
      <c r="AJ665" s="330"/>
      <c r="AK665" s="330"/>
      <c r="AL665" s="311"/>
      <c r="AM665" s="311"/>
      <c r="AN665" s="330"/>
      <c r="AO665" s="330"/>
      <c r="AP665" s="311"/>
      <c r="AQ665" s="311"/>
      <c r="AR665" s="330"/>
      <c r="AS665" s="330"/>
      <c r="AT665" s="311"/>
      <c r="AU665" s="311"/>
      <c r="AV665" s="330"/>
      <c r="AW665" s="311"/>
      <c r="AX665" s="311"/>
      <c r="AY665" s="311"/>
      <c r="AZ665" s="311"/>
      <c r="BA665" s="311"/>
    </row>
    <row r="666" spans="1:53" s="322" customFormat="1" ht="15.75" customHeight="1" x14ac:dyDescent="0.2">
      <c r="A666" s="324"/>
      <c r="B666" s="325"/>
      <c r="C666" s="326"/>
      <c r="D666" s="327"/>
      <c r="E666" s="329"/>
      <c r="F666" s="326"/>
      <c r="G666" s="328"/>
      <c r="H666" s="328"/>
      <c r="I666" s="326"/>
      <c r="J666" s="326"/>
      <c r="K666" s="326"/>
      <c r="L666" s="311"/>
      <c r="M666" s="311"/>
      <c r="N666" s="311"/>
      <c r="O666" s="311"/>
      <c r="P666" s="311"/>
      <c r="Q666" s="311"/>
      <c r="R666" s="311"/>
      <c r="S666" s="311"/>
      <c r="T666" s="330"/>
      <c r="U666" s="331"/>
      <c r="V666" s="311"/>
      <c r="W666" s="311"/>
      <c r="X666" s="330"/>
      <c r="Y666" s="311"/>
      <c r="Z666" s="311"/>
      <c r="AA666" s="330"/>
      <c r="AB666" s="330"/>
      <c r="AC666" s="955"/>
      <c r="AD666" s="311"/>
      <c r="AE666" s="311"/>
      <c r="AF666" s="330"/>
      <c r="AG666" s="330"/>
      <c r="AH666" s="311"/>
      <c r="AI666" s="311"/>
      <c r="AJ666" s="330"/>
      <c r="AK666" s="330"/>
      <c r="AL666" s="311"/>
      <c r="AM666" s="311"/>
      <c r="AN666" s="330"/>
      <c r="AO666" s="330"/>
      <c r="AP666" s="311"/>
      <c r="AQ666" s="311"/>
      <c r="AR666" s="330"/>
      <c r="AS666" s="330"/>
      <c r="AT666" s="311"/>
      <c r="AU666" s="311"/>
      <c r="AV666" s="330"/>
      <c r="AW666" s="311"/>
      <c r="AX666" s="311"/>
      <c r="AY666" s="311"/>
      <c r="AZ666" s="311"/>
      <c r="BA666" s="311"/>
    </row>
    <row r="667" spans="1:53" s="322" customFormat="1" ht="15.75" customHeight="1" x14ac:dyDescent="0.2">
      <c r="A667" s="324"/>
      <c r="B667" s="325"/>
      <c r="C667" s="326"/>
      <c r="D667" s="327"/>
      <c r="E667" s="329"/>
      <c r="F667" s="326"/>
      <c r="G667" s="328"/>
      <c r="H667" s="328"/>
      <c r="I667" s="326"/>
      <c r="J667" s="326"/>
      <c r="K667" s="326"/>
      <c r="L667" s="311"/>
      <c r="M667" s="311"/>
      <c r="N667" s="311"/>
      <c r="O667" s="311"/>
      <c r="P667" s="311"/>
      <c r="Q667" s="311"/>
      <c r="R667" s="311"/>
      <c r="S667" s="311"/>
      <c r="T667" s="330"/>
      <c r="U667" s="331"/>
      <c r="V667" s="311"/>
      <c r="W667" s="311"/>
      <c r="X667" s="330"/>
      <c r="Y667" s="311"/>
      <c r="Z667" s="311"/>
      <c r="AA667" s="330"/>
      <c r="AB667" s="330"/>
      <c r="AC667" s="955"/>
      <c r="AD667" s="311"/>
      <c r="AE667" s="311"/>
      <c r="AF667" s="330"/>
      <c r="AG667" s="330"/>
      <c r="AH667" s="311"/>
      <c r="AI667" s="311"/>
      <c r="AJ667" s="330"/>
      <c r="AK667" s="330"/>
      <c r="AL667" s="311"/>
      <c r="AM667" s="311"/>
      <c r="AN667" s="330"/>
      <c r="AO667" s="330"/>
      <c r="AP667" s="311"/>
      <c r="AQ667" s="311"/>
      <c r="AR667" s="330"/>
      <c r="AS667" s="330"/>
      <c r="AT667" s="311"/>
      <c r="AU667" s="311"/>
      <c r="AV667" s="330"/>
      <c r="AW667" s="311"/>
      <c r="AX667" s="311"/>
      <c r="AY667" s="311"/>
      <c r="AZ667" s="311"/>
      <c r="BA667" s="311"/>
    </row>
    <row r="668" spans="1:53" s="322" customFormat="1" ht="15.75" customHeight="1" x14ac:dyDescent="0.2">
      <c r="A668" s="324"/>
      <c r="B668" s="325"/>
      <c r="C668" s="326"/>
      <c r="D668" s="327"/>
      <c r="E668" s="329"/>
      <c r="F668" s="326"/>
      <c r="G668" s="328"/>
      <c r="H668" s="328"/>
      <c r="I668" s="326"/>
      <c r="J668" s="326"/>
      <c r="K668" s="326"/>
      <c r="L668" s="311"/>
      <c r="M668" s="311"/>
      <c r="N668" s="311"/>
      <c r="O668" s="311"/>
      <c r="P668" s="311"/>
      <c r="Q668" s="311"/>
      <c r="R668" s="311"/>
      <c r="S668" s="311"/>
      <c r="T668" s="330"/>
      <c r="U668" s="331"/>
      <c r="V668" s="311"/>
      <c r="W668" s="311"/>
      <c r="X668" s="330"/>
      <c r="Y668" s="311"/>
      <c r="Z668" s="311"/>
      <c r="AA668" s="330"/>
      <c r="AB668" s="330"/>
      <c r="AC668" s="955"/>
      <c r="AD668" s="311"/>
      <c r="AE668" s="311"/>
      <c r="AF668" s="330"/>
      <c r="AG668" s="330"/>
      <c r="AH668" s="311"/>
      <c r="AI668" s="311"/>
      <c r="AJ668" s="330"/>
      <c r="AK668" s="330"/>
      <c r="AL668" s="311"/>
      <c r="AM668" s="311"/>
      <c r="AN668" s="330"/>
      <c r="AO668" s="330"/>
      <c r="AP668" s="311"/>
      <c r="AQ668" s="311"/>
      <c r="AR668" s="330"/>
      <c r="AS668" s="330"/>
      <c r="AT668" s="311"/>
      <c r="AU668" s="311"/>
      <c r="AV668" s="330"/>
      <c r="AW668" s="311"/>
      <c r="AX668" s="311"/>
      <c r="AY668" s="311"/>
      <c r="AZ668" s="311"/>
      <c r="BA668" s="311"/>
    </row>
    <row r="669" spans="1:53" s="322" customFormat="1" ht="15.75" customHeight="1" x14ac:dyDescent="0.2">
      <c r="A669" s="324"/>
      <c r="B669" s="325"/>
      <c r="C669" s="326"/>
      <c r="D669" s="327"/>
      <c r="E669" s="329"/>
      <c r="F669" s="326"/>
      <c r="G669" s="328"/>
      <c r="H669" s="328"/>
      <c r="I669" s="326"/>
      <c r="J669" s="326"/>
      <c r="K669" s="326"/>
      <c r="L669" s="311"/>
      <c r="M669" s="311"/>
      <c r="N669" s="311"/>
      <c r="O669" s="311"/>
      <c r="P669" s="311"/>
      <c r="Q669" s="311"/>
      <c r="R669" s="311"/>
      <c r="S669" s="311"/>
      <c r="T669" s="330"/>
      <c r="U669" s="331"/>
      <c r="V669" s="311"/>
      <c r="W669" s="311"/>
      <c r="X669" s="330"/>
      <c r="Y669" s="311"/>
      <c r="Z669" s="311"/>
      <c r="AA669" s="330"/>
      <c r="AB669" s="330"/>
      <c r="AC669" s="955"/>
      <c r="AD669" s="311"/>
      <c r="AE669" s="311"/>
      <c r="AF669" s="330"/>
      <c r="AG669" s="330"/>
      <c r="AH669" s="311"/>
      <c r="AI669" s="311"/>
      <c r="AJ669" s="330"/>
      <c r="AK669" s="330"/>
      <c r="AL669" s="311"/>
      <c r="AM669" s="311"/>
      <c r="AN669" s="330"/>
      <c r="AO669" s="330"/>
      <c r="AP669" s="311"/>
      <c r="AQ669" s="311"/>
      <c r="AR669" s="330"/>
      <c r="AS669" s="330"/>
      <c r="AT669" s="311"/>
      <c r="AU669" s="311"/>
      <c r="AV669" s="330"/>
      <c r="AW669" s="311"/>
      <c r="AX669" s="311"/>
      <c r="AY669" s="311"/>
      <c r="AZ669" s="311"/>
      <c r="BA669" s="311"/>
    </row>
    <row r="670" spans="1:53" s="322" customFormat="1" ht="15.75" customHeight="1" x14ac:dyDescent="0.2">
      <c r="A670" s="324"/>
      <c r="B670" s="325"/>
      <c r="C670" s="326"/>
      <c r="D670" s="327"/>
      <c r="E670" s="329"/>
      <c r="F670" s="326"/>
      <c r="G670" s="328"/>
      <c r="H670" s="328"/>
      <c r="I670" s="326"/>
      <c r="J670" s="326"/>
      <c r="K670" s="326"/>
      <c r="L670" s="311"/>
      <c r="M670" s="311"/>
      <c r="N670" s="311"/>
      <c r="O670" s="311"/>
      <c r="P670" s="311"/>
      <c r="Q670" s="311"/>
      <c r="R670" s="311"/>
      <c r="S670" s="311"/>
      <c r="T670" s="330"/>
      <c r="U670" s="331"/>
      <c r="V670" s="311"/>
      <c r="W670" s="311"/>
      <c r="X670" s="330"/>
      <c r="Y670" s="311"/>
      <c r="Z670" s="311"/>
      <c r="AA670" s="330"/>
      <c r="AB670" s="330"/>
      <c r="AC670" s="955"/>
      <c r="AD670" s="311"/>
      <c r="AE670" s="311"/>
      <c r="AF670" s="330"/>
      <c r="AG670" s="330"/>
      <c r="AH670" s="311"/>
      <c r="AI670" s="311"/>
      <c r="AJ670" s="330"/>
      <c r="AK670" s="330"/>
      <c r="AL670" s="311"/>
      <c r="AM670" s="311"/>
      <c r="AN670" s="330"/>
      <c r="AO670" s="330"/>
      <c r="AP670" s="311"/>
      <c r="AQ670" s="311"/>
      <c r="AR670" s="330"/>
      <c r="AS670" s="330"/>
      <c r="AT670" s="311"/>
      <c r="AU670" s="311"/>
      <c r="AV670" s="330"/>
      <c r="AW670" s="311"/>
      <c r="AX670" s="311"/>
      <c r="AY670" s="311"/>
      <c r="AZ670" s="311"/>
      <c r="BA670" s="311"/>
    </row>
    <row r="671" spans="1:53" s="322" customFormat="1" ht="15.75" customHeight="1" x14ac:dyDescent="0.2">
      <c r="A671" s="324"/>
      <c r="B671" s="325"/>
      <c r="C671" s="326"/>
      <c r="D671" s="327"/>
      <c r="E671" s="329"/>
      <c r="F671" s="326"/>
      <c r="G671" s="328"/>
      <c r="H671" s="328"/>
      <c r="I671" s="326"/>
      <c r="J671" s="326"/>
      <c r="K671" s="326"/>
      <c r="L671" s="311"/>
      <c r="M671" s="311"/>
      <c r="N671" s="311"/>
      <c r="O671" s="311"/>
      <c r="P671" s="311"/>
      <c r="Q671" s="311"/>
      <c r="R671" s="311"/>
      <c r="S671" s="311"/>
      <c r="T671" s="330"/>
      <c r="U671" s="331"/>
      <c r="V671" s="311"/>
      <c r="W671" s="311"/>
      <c r="X671" s="330"/>
      <c r="Y671" s="311"/>
      <c r="Z671" s="311"/>
      <c r="AA671" s="330"/>
      <c r="AB671" s="330"/>
      <c r="AC671" s="955"/>
      <c r="AD671" s="311"/>
      <c r="AE671" s="311"/>
      <c r="AF671" s="330"/>
      <c r="AG671" s="330"/>
      <c r="AH671" s="311"/>
      <c r="AI671" s="311"/>
      <c r="AJ671" s="330"/>
      <c r="AK671" s="330"/>
      <c r="AL671" s="311"/>
      <c r="AM671" s="311"/>
      <c r="AN671" s="330"/>
      <c r="AO671" s="330"/>
      <c r="AP671" s="311"/>
      <c r="AQ671" s="311"/>
      <c r="AR671" s="330"/>
      <c r="AS671" s="330"/>
      <c r="AT671" s="311"/>
      <c r="AU671" s="311"/>
      <c r="AV671" s="330"/>
      <c r="AW671" s="311"/>
      <c r="AX671" s="311"/>
      <c r="AY671" s="311"/>
      <c r="AZ671" s="311"/>
      <c r="BA671" s="311"/>
    </row>
    <row r="672" spans="1:53" s="322" customFormat="1" ht="15.75" customHeight="1" x14ac:dyDescent="0.2">
      <c r="A672" s="324"/>
      <c r="B672" s="325"/>
      <c r="C672" s="326"/>
      <c r="D672" s="327"/>
      <c r="E672" s="329"/>
      <c r="F672" s="326"/>
      <c r="G672" s="328"/>
      <c r="H672" s="328"/>
      <c r="I672" s="326"/>
      <c r="J672" s="326"/>
      <c r="K672" s="326"/>
      <c r="L672" s="311"/>
      <c r="M672" s="311"/>
      <c r="N672" s="311"/>
      <c r="O672" s="311"/>
      <c r="P672" s="311"/>
      <c r="Q672" s="311"/>
      <c r="R672" s="311"/>
      <c r="S672" s="311"/>
      <c r="T672" s="330"/>
      <c r="U672" s="331"/>
      <c r="V672" s="311"/>
      <c r="W672" s="311"/>
      <c r="X672" s="330"/>
      <c r="Y672" s="311"/>
      <c r="Z672" s="311"/>
      <c r="AA672" s="330"/>
      <c r="AB672" s="330"/>
      <c r="AC672" s="955"/>
      <c r="AD672" s="311"/>
      <c r="AE672" s="311"/>
      <c r="AF672" s="330"/>
      <c r="AG672" s="330"/>
      <c r="AH672" s="311"/>
      <c r="AI672" s="311"/>
      <c r="AJ672" s="330"/>
      <c r="AK672" s="330"/>
      <c r="AL672" s="311"/>
      <c r="AM672" s="311"/>
      <c r="AN672" s="330"/>
      <c r="AO672" s="330"/>
      <c r="AP672" s="311"/>
      <c r="AQ672" s="311"/>
      <c r="AR672" s="330"/>
      <c r="AS672" s="330"/>
      <c r="AT672" s="311"/>
      <c r="AU672" s="311"/>
      <c r="AV672" s="330"/>
      <c r="AW672" s="311"/>
      <c r="AX672" s="311"/>
      <c r="AY672" s="311"/>
      <c r="AZ672" s="311"/>
      <c r="BA672" s="311"/>
    </row>
    <row r="673" spans="1:53" s="322" customFormat="1" ht="15.75" customHeight="1" x14ac:dyDescent="0.2">
      <c r="A673" s="324"/>
      <c r="B673" s="325"/>
      <c r="C673" s="326"/>
      <c r="D673" s="327"/>
      <c r="E673" s="329"/>
      <c r="F673" s="326"/>
      <c r="G673" s="328"/>
      <c r="H673" s="328"/>
      <c r="I673" s="326"/>
      <c r="J673" s="326"/>
      <c r="K673" s="326"/>
      <c r="L673" s="311"/>
      <c r="M673" s="311"/>
      <c r="N673" s="311"/>
      <c r="O673" s="311"/>
      <c r="P673" s="311"/>
      <c r="Q673" s="311"/>
      <c r="R673" s="311"/>
      <c r="S673" s="311"/>
      <c r="T673" s="330"/>
      <c r="U673" s="331"/>
      <c r="V673" s="311"/>
      <c r="W673" s="311"/>
      <c r="X673" s="330"/>
      <c r="Y673" s="311"/>
      <c r="Z673" s="311"/>
      <c r="AA673" s="330"/>
      <c r="AB673" s="330"/>
      <c r="AC673" s="955"/>
      <c r="AD673" s="311"/>
      <c r="AE673" s="311"/>
      <c r="AF673" s="330"/>
      <c r="AG673" s="330"/>
      <c r="AH673" s="311"/>
      <c r="AI673" s="311"/>
      <c r="AJ673" s="330"/>
      <c r="AK673" s="330"/>
      <c r="AL673" s="311"/>
      <c r="AM673" s="311"/>
      <c r="AN673" s="330"/>
      <c r="AO673" s="330"/>
      <c r="AP673" s="311"/>
      <c r="AQ673" s="311"/>
      <c r="AR673" s="330"/>
      <c r="AS673" s="330"/>
      <c r="AT673" s="311"/>
      <c r="AU673" s="311"/>
      <c r="AV673" s="330"/>
      <c r="AW673" s="311"/>
      <c r="AX673" s="311"/>
      <c r="AY673" s="311"/>
      <c r="AZ673" s="311"/>
      <c r="BA673" s="311"/>
    </row>
    <row r="674" spans="1:53" s="322" customFormat="1" ht="15.75" customHeight="1" x14ac:dyDescent="0.2">
      <c r="A674" s="324"/>
      <c r="B674" s="325"/>
      <c r="C674" s="326"/>
      <c r="D674" s="327"/>
      <c r="E674" s="329"/>
      <c r="F674" s="326"/>
      <c r="G674" s="328"/>
      <c r="H674" s="328"/>
      <c r="I674" s="326"/>
      <c r="J674" s="326"/>
      <c r="K674" s="326"/>
      <c r="L674" s="311"/>
      <c r="M674" s="311"/>
      <c r="N674" s="311"/>
      <c r="O674" s="311"/>
      <c r="P674" s="311"/>
      <c r="Q674" s="311"/>
      <c r="R674" s="311"/>
      <c r="S674" s="311"/>
      <c r="T674" s="330"/>
      <c r="U674" s="331"/>
      <c r="V674" s="311"/>
      <c r="W674" s="311"/>
      <c r="X674" s="330"/>
      <c r="Y674" s="311"/>
      <c r="Z674" s="311"/>
      <c r="AA674" s="330"/>
      <c r="AB674" s="330"/>
      <c r="AC674" s="955"/>
      <c r="AD674" s="311"/>
      <c r="AE674" s="311"/>
      <c r="AF674" s="330"/>
      <c r="AG674" s="330"/>
      <c r="AH674" s="311"/>
      <c r="AI674" s="311"/>
      <c r="AJ674" s="330"/>
      <c r="AK674" s="330"/>
      <c r="AL674" s="311"/>
      <c r="AM674" s="311"/>
      <c r="AN674" s="330"/>
      <c r="AO674" s="330"/>
      <c r="AP674" s="311"/>
      <c r="AQ674" s="311"/>
      <c r="AR674" s="330"/>
      <c r="AS674" s="330"/>
      <c r="AT674" s="311"/>
      <c r="AU674" s="311"/>
      <c r="AV674" s="330"/>
      <c r="AW674" s="311"/>
      <c r="AX674" s="311"/>
      <c r="AY674" s="311"/>
      <c r="AZ674" s="311"/>
      <c r="BA674" s="311"/>
    </row>
    <row r="675" spans="1:53" s="322" customFormat="1" ht="15.75" customHeight="1" x14ac:dyDescent="0.2">
      <c r="A675" s="324"/>
      <c r="B675" s="325"/>
      <c r="C675" s="326"/>
      <c r="D675" s="327"/>
      <c r="E675" s="329"/>
      <c r="F675" s="326"/>
      <c r="G675" s="328"/>
      <c r="H675" s="328"/>
      <c r="I675" s="326"/>
      <c r="J675" s="326"/>
      <c r="K675" s="326"/>
      <c r="L675" s="311"/>
      <c r="M675" s="311"/>
      <c r="N675" s="311"/>
      <c r="O675" s="311"/>
      <c r="P675" s="311"/>
      <c r="Q675" s="311"/>
      <c r="R675" s="311"/>
      <c r="S675" s="311"/>
      <c r="T675" s="330"/>
      <c r="U675" s="331"/>
      <c r="V675" s="311"/>
      <c r="W675" s="311"/>
      <c r="X675" s="330"/>
      <c r="Y675" s="311"/>
      <c r="Z675" s="311"/>
      <c r="AA675" s="330"/>
      <c r="AB675" s="330"/>
      <c r="AC675" s="955"/>
      <c r="AD675" s="311"/>
      <c r="AE675" s="311"/>
      <c r="AF675" s="330"/>
      <c r="AG675" s="330"/>
      <c r="AH675" s="311"/>
      <c r="AI675" s="311"/>
      <c r="AJ675" s="330"/>
      <c r="AK675" s="330"/>
      <c r="AL675" s="311"/>
      <c r="AM675" s="311"/>
      <c r="AN675" s="330"/>
      <c r="AO675" s="330"/>
      <c r="AP675" s="311"/>
      <c r="AQ675" s="311"/>
      <c r="AR675" s="330"/>
      <c r="AS675" s="330"/>
      <c r="AT675" s="311"/>
      <c r="AU675" s="311"/>
      <c r="AV675" s="330"/>
      <c r="AW675" s="311"/>
      <c r="AX675" s="311"/>
      <c r="AY675" s="311"/>
      <c r="AZ675" s="311"/>
      <c r="BA675" s="311"/>
    </row>
    <row r="676" spans="1:53" s="322" customFormat="1" ht="15.75" customHeight="1" x14ac:dyDescent="0.2">
      <c r="A676" s="324"/>
      <c r="B676" s="325"/>
      <c r="C676" s="326"/>
      <c r="D676" s="327"/>
      <c r="E676" s="329"/>
      <c r="F676" s="326"/>
      <c r="G676" s="328"/>
      <c r="H676" s="328"/>
      <c r="I676" s="326"/>
      <c r="J676" s="326"/>
      <c r="K676" s="326"/>
      <c r="L676" s="311"/>
      <c r="M676" s="311"/>
      <c r="N676" s="311"/>
      <c r="O676" s="311"/>
      <c r="P676" s="311"/>
      <c r="Q676" s="311"/>
      <c r="R676" s="311"/>
      <c r="S676" s="311"/>
      <c r="T676" s="330"/>
      <c r="U676" s="331"/>
      <c r="V676" s="311"/>
      <c r="W676" s="311"/>
      <c r="X676" s="330"/>
      <c r="Y676" s="311"/>
      <c r="Z676" s="311"/>
      <c r="AA676" s="330"/>
      <c r="AB676" s="330"/>
      <c r="AC676" s="955"/>
      <c r="AD676" s="311"/>
      <c r="AE676" s="311"/>
      <c r="AF676" s="330"/>
      <c r="AG676" s="330"/>
      <c r="AH676" s="311"/>
      <c r="AI676" s="311"/>
      <c r="AJ676" s="330"/>
      <c r="AK676" s="330"/>
      <c r="AL676" s="311"/>
      <c r="AM676" s="311"/>
      <c r="AN676" s="330"/>
      <c r="AO676" s="330"/>
      <c r="AP676" s="311"/>
      <c r="AQ676" s="311"/>
      <c r="AR676" s="330"/>
      <c r="AS676" s="330"/>
      <c r="AT676" s="311"/>
      <c r="AU676" s="311"/>
      <c r="AV676" s="330"/>
      <c r="AW676" s="311"/>
      <c r="AX676" s="311"/>
      <c r="AY676" s="311"/>
      <c r="AZ676" s="311"/>
      <c r="BA676" s="311"/>
    </row>
    <row r="677" spans="1:53" s="322" customFormat="1" ht="15.75" customHeight="1" x14ac:dyDescent="0.2">
      <c r="A677" s="324"/>
      <c r="B677" s="325"/>
      <c r="C677" s="326"/>
      <c r="D677" s="327"/>
      <c r="E677" s="329"/>
      <c r="F677" s="326"/>
      <c r="G677" s="328"/>
      <c r="H677" s="328"/>
      <c r="I677" s="326"/>
      <c r="J677" s="326"/>
      <c r="K677" s="326"/>
      <c r="L677" s="311"/>
      <c r="M677" s="311"/>
      <c r="N677" s="311"/>
      <c r="O677" s="311"/>
      <c r="P677" s="311"/>
      <c r="Q677" s="311"/>
      <c r="R677" s="311"/>
      <c r="S677" s="311"/>
      <c r="T677" s="330"/>
      <c r="U677" s="331"/>
      <c r="V677" s="311"/>
      <c r="W677" s="311"/>
      <c r="X677" s="330"/>
      <c r="Y677" s="311"/>
      <c r="Z677" s="311"/>
      <c r="AA677" s="330"/>
      <c r="AB677" s="330"/>
      <c r="AC677" s="955"/>
      <c r="AD677" s="311"/>
      <c r="AE677" s="311"/>
      <c r="AF677" s="330"/>
      <c r="AG677" s="330"/>
      <c r="AH677" s="311"/>
      <c r="AI677" s="311"/>
      <c r="AJ677" s="330"/>
      <c r="AK677" s="330"/>
      <c r="AL677" s="311"/>
      <c r="AM677" s="311"/>
      <c r="AN677" s="330"/>
      <c r="AO677" s="330"/>
      <c r="AP677" s="311"/>
      <c r="AQ677" s="311"/>
      <c r="AR677" s="330"/>
      <c r="AS677" s="330"/>
      <c r="AT677" s="311"/>
      <c r="AU677" s="311"/>
      <c r="AV677" s="330"/>
      <c r="AW677" s="311"/>
      <c r="AX677" s="311"/>
      <c r="AY677" s="311"/>
      <c r="AZ677" s="311"/>
      <c r="BA677" s="311"/>
    </row>
    <row r="678" spans="1:53" s="322" customFormat="1" ht="15.75" customHeight="1" x14ac:dyDescent="0.2">
      <c r="A678" s="324"/>
      <c r="B678" s="325"/>
      <c r="C678" s="326"/>
      <c r="D678" s="327"/>
      <c r="E678" s="329"/>
      <c r="F678" s="326"/>
      <c r="G678" s="328"/>
      <c r="H678" s="328"/>
      <c r="I678" s="326"/>
      <c r="J678" s="326"/>
      <c r="K678" s="326"/>
      <c r="L678" s="311"/>
      <c r="M678" s="311"/>
      <c r="N678" s="311"/>
      <c r="O678" s="311"/>
      <c r="P678" s="311"/>
      <c r="Q678" s="311"/>
      <c r="R678" s="311"/>
      <c r="S678" s="311"/>
      <c r="T678" s="330"/>
      <c r="U678" s="331"/>
      <c r="V678" s="311"/>
      <c r="W678" s="311"/>
      <c r="X678" s="330"/>
      <c r="Y678" s="311"/>
      <c r="Z678" s="311"/>
      <c r="AA678" s="330"/>
      <c r="AB678" s="330"/>
      <c r="AC678" s="955"/>
      <c r="AD678" s="311"/>
      <c r="AE678" s="311"/>
      <c r="AF678" s="330"/>
      <c r="AG678" s="330"/>
      <c r="AH678" s="311"/>
      <c r="AI678" s="311"/>
      <c r="AJ678" s="330"/>
      <c r="AK678" s="330"/>
      <c r="AL678" s="311"/>
      <c r="AM678" s="311"/>
      <c r="AN678" s="330"/>
      <c r="AO678" s="330"/>
      <c r="AP678" s="311"/>
      <c r="AQ678" s="311"/>
      <c r="AR678" s="330"/>
      <c r="AS678" s="330"/>
      <c r="AT678" s="311"/>
      <c r="AU678" s="311"/>
      <c r="AV678" s="330"/>
      <c r="AW678" s="311"/>
      <c r="AX678" s="311"/>
      <c r="AY678" s="311"/>
      <c r="AZ678" s="311"/>
      <c r="BA678" s="311"/>
    </row>
    <row r="679" spans="1:53" s="322" customFormat="1" ht="15.75" customHeight="1" x14ac:dyDescent="0.2">
      <c r="A679" s="324"/>
      <c r="B679" s="325"/>
      <c r="C679" s="326"/>
      <c r="D679" s="327"/>
      <c r="E679" s="329"/>
      <c r="F679" s="326"/>
      <c r="G679" s="328"/>
      <c r="H679" s="328"/>
      <c r="I679" s="326"/>
      <c r="J679" s="326"/>
      <c r="K679" s="326"/>
      <c r="L679" s="311"/>
      <c r="M679" s="311"/>
      <c r="N679" s="311"/>
      <c r="O679" s="311"/>
      <c r="P679" s="311"/>
      <c r="Q679" s="311"/>
      <c r="R679" s="311"/>
      <c r="S679" s="311"/>
      <c r="T679" s="330"/>
      <c r="U679" s="331"/>
      <c r="V679" s="311"/>
      <c r="W679" s="311"/>
      <c r="X679" s="330"/>
      <c r="Y679" s="311"/>
      <c r="Z679" s="311"/>
      <c r="AA679" s="330"/>
      <c r="AB679" s="330"/>
      <c r="AC679" s="955"/>
      <c r="AD679" s="311"/>
      <c r="AE679" s="311"/>
      <c r="AF679" s="330"/>
      <c r="AG679" s="330"/>
      <c r="AH679" s="311"/>
      <c r="AI679" s="311"/>
      <c r="AJ679" s="330"/>
      <c r="AK679" s="330"/>
      <c r="AL679" s="311"/>
      <c r="AM679" s="311"/>
      <c r="AN679" s="330"/>
      <c r="AO679" s="330"/>
      <c r="AP679" s="311"/>
      <c r="AQ679" s="311"/>
      <c r="AR679" s="330"/>
      <c r="AS679" s="330"/>
      <c r="AT679" s="311"/>
      <c r="AU679" s="311"/>
      <c r="AV679" s="330"/>
      <c r="AW679" s="311"/>
      <c r="AX679" s="311"/>
      <c r="AY679" s="311"/>
      <c r="AZ679" s="311"/>
      <c r="BA679" s="311"/>
    </row>
    <row r="680" spans="1:53" s="322" customFormat="1" ht="15.75" customHeight="1" x14ac:dyDescent="0.2">
      <c r="A680" s="324"/>
      <c r="B680" s="325"/>
      <c r="C680" s="326"/>
      <c r="D680" s="327"/>
      <c r="E680" s="329"/>
      <c r="F680" s="326"/>
      <c r="G680" s="328"/>
      <c r="H680" s="328"/>
      <c r="I680" s="326"/>
      <c r="J680" s="326"/>
      <c r="K680" s="326"/>
      <c r="L680" s="311"/>
      <c r="M680" s="311"/>
      <c r="N680" s="311"/>
      <c r="O680" s="311"/>
      <c r="P680" s="311"/>
      <c r="Q680" s="311"/>
      <c r="R680" s="311"/>
      <c r="S680" s="311"/>
      <c r="T680" s="330"/>
      <c r="U680" s="331"/>
      <c r="V680" s="311"/>
      <c r="W680" s="311"/>
      <c r="X680" s="330"/>
      <c r="Y680" s="311"/>
      <c r="Z680" s="311"/>
      <c r="AA680" s="330"/>
      <c r="AB680" s="330"/>
      <c r="AC680" s="955"/>
      <c r="AD680" s="311"/>
      <c r="AE680" s="311"/>
      <c r="AF680" s="330"/>
      <c r="AG680" s="330"/>
      <c r="AH680" s="311"/>
      <c r="AI680" s="311"/>
      <c r="AJ680" s="330"/>
      <c r="AK680" s="330"/>
      <c r="AL680" s="311"/>
      <c r="AM680" s="311"/>
      <c r="AN680" s="330"/>
      <c r="AO680" s="330"/>
      <c r="AP680" s="311"/>
      <c r="AQ680" s="311"/>
      <c r="AR680" s="330"/>
      <c r="AS680" s="330"/>
      <c r="AT680" s="311"/>
      <c r="AU680" s="311"/>
      <c r="AV680" s="330"/>
      <c r="AW680" s="311"/>
      <c r="AX680" s="311"/>
      <c r="AY680" s="311"/>
      <c r="AZ680" s="311"/>
      <c r="BA680" s="311"/>
    </row>
    <row r="681" spans="1:53" s="322" customFormat="1" ht="15.75" customHeight="1" x14ac:dyDescent="0.2">
      <c r="A681" s="324"/>
      <c r="B681" s="325"/>
      <c r="C681" s="326"/>
      <c r="D681" s="327"/>
      <c r="E681" s="329"/>
      <c r="F681" s="326"/>
      <c r="G681" s="328"/>
      <c r="H681" s="328"/>
      <c r="I681" s="326"/>
      <c r="J681" s="326"/>
      <c r="K681" s="326"/>
      <c r="L681" s="311"/>
      <c r="M681" s="311"/>
      <c r="N681" s="311"/>
      <c r="O681" s="311"/>
      <c r="P681" s="311"/>
      <c r="Q681" s="311"/>
      <c r="R681" s="311"/>
      <c r="S681" s="311"/>
      <c r="T681" s="330"/>
      <c r="U681" s="331"/>
      <c r="V681" s="311"/>
      <c r="W681" s="311"/>
      <c r="X681" s="330"/>
      <c r="Y681" s="311"/>
      <c r="Z681" s="311"/>
      <c r="AA681" s="330"/>
      <c r="AB681" s="330"/>
      <c r="AC681" s="955"/>
      <c r="AD681" s="311"/>
      <c r="AE681" s="311"/>
      <c r="AF681" s="330"/>
      <c r="AG681" s="330"/>
      <c r="AH681" s="311"/>
      <c r="AI681" s="311"/>
      <c r="AJ681" s="330"/>
      <c r="AK681" s="330"/>
      <c r="AL681" s="311"/>
      <c r="AM681" s="311"/>
      <c r="AN681" s="330"/>
      <c r="AO681" s="330"/>
      <c r="AP681" s="311"/>
      <c r="AQ681" s="311"/>
      <c r="AR681" s="330"/>
      <c r="AS681" s="330"/>
      <c r="AT681" s="311"/>
      <c r="AU681" s="311"/>
      <c r="AV681" s="330"/>
      <c r="AW681" s="311"/>
      <c r="AX681" s="311"/>
      <c r="AY681" s="311"/>
      <c r="AZ681" s="311"/>
      <c r="BA681" s="311"/>
    </row>
    <row r="682" spans="1:53" s="322" customFormat="1" ht="15.75" customHeight="1" x14ac:dyDescent="0.2">
      <c r="A682" s="324"/>
      <c r="B682" s="325"/>
      <c r="C682" s="326"/>
      <c r="D682" s="327"/>
      <c r="E682" s="329"/>
      <c r="F682" s="326"/>
      <c r="G682" s="328"/>
      <c r="H682" s="328"/>
      <c r="I682" s="326"/>
      <c r="J682" s="326"/>
      <c r="K682" s="326"/>
      <c r="L682" s="311"/>
      <c r="M682" s="311"/>
      <c r="N682" s="311"/>
      <c r="O682" s="311"/>
      <c r="P682" s="311"/>
      <c r="Q682" s="311"/>
      <c r="R682" s="311"/>
      <c r="S682" s="311"/>
      <c r="T682" s="330"/>
      <c r="U682" s="331"/>
      <c r="V682" s="311"/>
      <c r="W682" s="311"/>
      <c r="X682" s="330"/>
      <c r="Y682" s="311"/>
      <c r="Z682" s="311"/>
      <c r="AA682" s="330"/>
      <c r="AB682" s="330"/>
      <c r="AC682" s="955"/>
      <c r="AD682" s="311"/>
      <c r="AE682" s="311"/>
      <c r="AF682" s="330"/>
      <c r="AG682" s="330"/>
      <c r="AH682" s="311"/>
      <c r="AI682" s="311"/>
      <c r="AJ682" s="330"/>
      <c r="AK682" s="330"/>
      <c r="AL682" s="311"/>
      <c r="AM682" s="311"/>
      <c r="AN682" s="330"/>
      <c r="AO682" s="330"/>
      <c r="AP682" s="311"/>
      <c r="AQ682" s="311"/>
      <c r="AR682" s="330"/>
      <c r="AS682" s="330"/>
      <c r="AT682" s="311"/>
      <c r="AU682" s="311"/>
      <c r="AV682" s="330"/>
      <c r="AW682" s="311"/>
      <c r="AX682" s="311"/>
      <c r="AY682" s="311"/>
      <c r="AZ682" s="311"/>
      <c r="BA682" s="311"/>
    </row>
    <row r="683" spans="1:53" s="322" customFormat="1" ht="15.75" customHeight="1" x14ac:dyDescent="0.2">
      <c r="A683" s="324"/>
      <c r="B683" s="325"/>
      <c r="C683" s="326"/>
      <c r="D683" s="327"/>
      <c r="E683" s="329"/>
      <c r="F683" s="326"/>
      <c r="G683" s="328"/>
      <c r="H683" s="328"/>
      <c r="I683" s="326"/>
      <c r="J683" s="326"/>
      <c r="K683" s="326"/>
      <c r="L683" s="311"/>
      <c r="M683" s="311"/>
      <c r="N683" s="311"/>
      <c r="O683" s="311"/>
      <c r="P683" s="311"/>
      <c r="Q683" s="311"/>
      <c r="R683" s="311"/>
      <c r="S683" s="311"/>
      <c r="T683" s="330"/>
      <c r="U683" s="331"/>
      <c r="V683" s="311"/>
      <c r="W683" s="311"/>
      <c r="X683" s="330"/>
      <c r="Y683" s="311"/>
      <c r="Z683" s="311"/>
      <c r="AA683" s="330"/>
      <c r="AB683" s="330"/>
      <c r="AC683" s="955"/>
      <c r="AD683" s="311"/>
      <c r="AE683" s="311"/>
      <c r="AF683" s="330"/>
      <c r="AG683" s="330"/>
      <c r="AH683" s="311"/>
      <c r="AI683" s="311"/>
      <c r="AJ683" s="330"/>
      <c r="AK683" s="330"/>
      <c r="AL683" s="311"/>
      <c r="AM683" s="311"/>
      <c r="AN683" s="330"/>
      <c r="AO683" s="330"/>
      <c r="AP683" s="311"/>
      <c r="AQ683" s="311"/>
      <c r="AR683" s="330"/>
      <c r="AS683" s="330"/>
      <c r="AT683" s="311"/>
      <c r="AU683" s="311"/>
      <c r="AV683" s="330"/>
      <c r="AW683" s="311"/>
      <c r="AX683" s="311"/>
      <c r="AY683" s="311"/>
      <c r="AZ683" s="311"/>
      <c r="BA683" s="311"/>
    </row>
    <row r="684" spans="1:53" s="322" customFormat="1" ht="15.75" customHeight="1" x14ac:dyDescent="0.2">
      <c r="A684" s="324"/>
      <c r="B684" s="325"/>
      <c r="C684" s="326"/>
      <c r="D684" s="327"/>
      <c r="E684" s="329"/>
      <c r="F684" s="326"/>
      <c r="G684" s="328"/>
      <c r="H684" s="328"/>
      <c r="I684" s="326"/>
      <c r="J684" s="326"/>
      <c r="K684" s="326"/>
      <c r="L684" s="311"/>
      <c r="M684" s="311"/>
      <c r="N684" s="311"/>
      <c r="O684" s="311"/>
      <c r="P684" s="311"/>
      <c r="Q684" s="311"/>
      <c r="R684" s="311"/>
      <c r="S684" s="311"/>
      <c r="T684" s="330"/>
      <c r="U684" s="331"/>
      <c r="V684" s="311"/>
      <c r="W684" s="311"/>
      <c r="X684" s="330"/>
      <c r="Y684" s="311"/>
      <c r="Z684" s="311"/>
      <c r="AA684" s="330"/>
      <c r="AB684" s="330"/>
      <c r="AC684" s="955"/>
      <c r="AD684" s="311"/>
      <c r="AE684" s="311"/>
      <c r="AF684" s="330"/>
      <c r="AG684" s="330"/>
      <c r="AH684" s="311"/>
      <c r="AI684" s="311"/>
      <c r="AJ684" s="330"/>
      <c r="AK684" s="330"/>
      <c r="AL684" s="311"/>
      <c r="AM684" s="311"/>
      <c r="AN684" s="330"/>
      <c r="AO684" s="330"/>
      <c r="AP684" s="311"/>
      <c r="AQ684" s="311"/>
      <c r="AR684" s="330"/>
      <c r="AS684" s="330"/>
      <c r="AT684" s="311"/>
      <c r="AU684" s="311"/>
      <c r="AV684" s="330"/>
      <c r="AW684" s="311"/>
      <c r="AX684" s="311"/>
      <c r="AY684" s="311"/>
      <c r="AZ684" s="311"/>
      <c r="BA684" s="311"/>
    </row>
    <row r="685" spans="1:53" s="322" customFormat="1" ht="15.75" customHeight="1" x14ac:dyDescent="0.2">
      <c r="A685" s="324"/>
      <c r="B685" s="325"/>
      <c r="C685" s="326"/>
      <c r="D685" s="327"/>
      <c r="E685" s="329"/>
      <c r="F685" s="326"/>
      <c r="G685" s="328"/>
      <c r="H685" s="328"/>
      <c r="I685" s="326"/>
      <c r="J685" s="326"/>
      <c r="K685" s="326"/>
      <c r="L685" s="311"/>
      <c r="M685" s="311"/>
      <c r="N685" s="311"/>
      <c r="O685" s="311"/>
      <c r="P685" s="311"/>
      <c r="Q685" s="311"/>
      <c r="R685" s="311"/>
      <c r="S685" s="311"/>
      <c r="T685" s="330"/>
      <c r="U685" s="331"/>
      <c r="V685" s="311"/>
      <c r="W685" s="311"/>
      <c r="X685" s="330"/>
      <c r="Y685" s="311"/>
      <c r="Z685" s="311"/>
      <c r="AA685" s="330"/>
      <c r="AB685" s="330"/>
      <c r="AC685" s="955"/>
      <c r="AD685" s="311"/>
      <c r="AE685" s="311"/>
      <c r="AF685" s="330"/>
      <c r="AG685" s="330"/>
      <c r="AH685" s="311"/>
      <c r="AI685" s="311"/>
      <c r="AJ685" s="330"/>
      <c r="AK685" s="330"/>
      <c r="AL685" s="311"/>
      <c r="AM685" s="311"/>
      <c r="AN685" s="330"/>
      <c r="AO685" s="330"/>
      <c r="AP685" s="311"/>
      <c r="AQ685" s="311"/>
      <c r="AR685" s="330"/>
      <c r="AS685" s="330"/>
      <c r="AT685" s="311"/>
      <c r="AU685" s="311"/>
      <c r="AV685" s="330"/>
      <c r="AW685" s="311"/>
      <c r="AX685" s="311"/>
      <c r="AY685" s="311"/>
      <c r="AZ685" s="311"/>
      <c r="BA685" s="311"/>
    </row>
    <row r="686" spans="1:53" s="322" customFormat="1" ht="15.75" customHeight="1" x14ac:dyDescent="0.2">
      <c r="A686" s="324"/>
      <c r="B686" s="325"/>
      <c r="C686" s="326"/>
      <c r="D686" s="327"/>
      <c r="E686" s="329"/>
      <c r="F686" s="326"/>
      <c r="G686" s="328"/>
      <c r="H686" s="328"/>
      <c r="I686" s="326"/>
      <c r="J686" s="326"/>
      <c r="K686" s="326"/>
      <c r="L686" s="311"/>
      <c r="M686" s="311"/>
      <c r="N686" s="311"/>
      <c r="O686" s="311"/>
      <c r="P686" s="311"/>
      <c r="Q686" s="311"/>
      <c r="R686" s="311"/>
      <c r="S686" s="311"/>
      <c r="T686" s="330"/>
      <c r="U686" s="331"/>
      <c r="V686" s="311"/>
      <c r="W686" s="311"/>
      <c r="X686" s="330"/>
      <c r="Y686" s="311"/>
      <c r="Z686" s="311"/>
      <c r="AA686" s="330"/>
      <c r="AB686" s="330"/>
      <c r="AC686" s="955"/>
      <c r="AD686" s="311"/>
      <c r="AE686" s="311"/>
      <c r="AF686" s="330"/>
      <c r="AG686" s="330"/>
      <c r="AH686" s="311"/>
      <c r="AI686" s="311"/>
      <c r="AJ686" s="330"/>
      <c r="AK686" s="330"/>
      <c r="AL686" s="311"/>
      <c r="AM686" s="311"/>
      <c r="AN686" s="330"/>
      <c r="AO686" s="330"/>
      <c r="AP686" s="311"/>
      <c r="AQ686" s="311"/>
      <c r="AR686" s="330"/>
      <c r="AS686" s="330"/>
      <c r="AT686" s="311"/>
      <c r="AU686" s="311"/>
      <c r="AV686" s="330"/>
      <c r="AW686" s="311"/>
      <c r="AX686" s="311"/>
      <c r="AY686" s="311"/>
      <c r="AZ686" s="311"/>
      <c r="BA686" s="311"/>
    </row>
    <row r="687" spans="1:53" s="322" customFormat="1" ht="15.75" customHeight="1" x14ac:dyDescent="0.2">
      <c r="A687" s="324"/>
      <c r="B687" s="325"/>
      <c r="C687" s="326"/>
      <c r="D687" s="327"/>
      <c r="E687" s="329"/>
      <c r="F687" s="326"/>
      <c r="G687" s="328"/>
      <c r="H687" s="328"/>
      <c r="I687" s="326"/>
      <c r="J687" s="326"/>
      <c r="K687" s="326"/>
      <c r="L687" s="311"/>
      <c r="M687" s="311"/>
      <c r="N687" s="311"/>
      <c r="O687" s="311"/>
      <c r="P687" s="311"/>
      <c r="Q687" s="311"/>
      <c r="R687" s="311"/>
      <c r="S687" s="311"/>
      <c r="T687" s="330"/>
      <c r="U687" s="331"/>
      <c r="V687" s="311"/>
      <c r="W687" s="311"/>
      <c r="X687" s="330"/>
      <c r="Y687" s="311"/>
      <c r="Z687" s="311"/>
      <c r="AA687" s="330"/>
      <c r="AB687" s="330"/>
      <c r="AC687" s="955"/>
      <c r="AD687" s="311"/>
      <c r="AE687" s="311"/>
      <c r="AF687" s="330"/>
      <c r="AG687" s="330"/>
      <c r="AH687" s="311"/>
      <c r="AI687" s="311"/>
      <c r="AJ687" s="330"/>
      <c r="AK687" s="330"/>
      <c r="AL687" s="311"/>
      <c r="AM687" s="311"/>
      <c r="AN687" s="330"/>
      <c r="AO687" s="330"/>
      <c r="AP687" s="311"/>
      <c r="AQ687" s="311"/>
      <c r="AR687" s="330"/>
      <c r="AS687" s="330"/>
      <c r="AT687" s="311"/>
      <c r="AU687" s="311"/>
      <c r="AV687" s="330"/>
      <c r="AW687" s="311"/>
      <c r="AX687" s="311"/>
      <c r="AY687" s="311"/>
      <c r="AZ687" s="311"/>
      <c r="BA687" s="311"/>
    </row>
    <row r="688" spans="1:53" s="322" customFormat="1" ht="15.75" customHeight="1" x14ac:dyDescent="0.2">
      <c r="A688" s="324"/>
      <c r="B688" s="325"/>
      <c r="C688" s="326"/>
      <c r="D688" s="327"/>
      <c r="E688" s="329"/>
      <c r="F688" s="326"/>
      <c r="G688" s="328"/>
      <c r="H688" s="328"/>
      <c r="I688" s="326"/>
      <c r="J688" s="326"/>
      <c r="K688" s="326"/>
      <c r="L688" s="311"/>
      <c r="M688" s="311"/>
      <c r="N688" s="311"/>
      <c r="O688" s="311"/>
      <c r="P688" s="311"/>
      <c r="Q688" s="311"/>
      <c r="R688" s="311"/>
      <c r="S688" s="311"/>
      <c r="T688" s="330"/>
      <c r="U688" s="331"/>
      <c r="V688" s="311"/>
      <c r="W688" s="311"/>
      <c r="X688" s="330"/>
      <c r="Y688" s="311"/>
      <c r="Z688" s="311"/>
      <c r="AA688" s="330"/>
      <c r="AB688" s="330"/>
      <c r="AC688" s="955"/>
      <c r="AD688" s="311"/>
      <c r="AE688" s="311"/>
      <c r="AF688" s="330"/>
      <c r="AG688" s="330"/>
      <c r="AH688" s="311"/>
      <c r="AI688" s="311"/>
      <c r="AJ688" s="330"/>
      <c r="AK688" s="330"/>
      <c r="AL688" s="311"/>
      <c r="AM688" s="311"/>
      <c r="AN688" s="330"/>
      <c r="AO688" s="330"/>
      <c r="AP688" s="311"/>
      <c r="AQ688" s="311"/>
      <c r="AR688" s="330"/>
      <c r="AS688" s="330"/>
      <c r="AT688" s="311"/>
      <c r="AU688" s="311"/>
      <c r="AV688" s="330"/>
      <c r="AW688" s="311"/>
      <c r="AX688" s="311"/>
      <c r="AY688" s="311"/>
      <c r="AZ688" s="311"/>
      <c r="BA688" s="311"/>
    </row>
    <row r="689" spans="1:53" s="322" customFormat="1" ht="15.75" customHeight="1" x14ac:dyDescent="0.2">
      <c r="A689" s="324"/>
      <c r="B689" s="325"/>
      <c r="C689" s="326"/>
      <c r="D689" s="327"/>
      <c r="E689" s="329"/>
      <c r="F689" s="326"/>
      <c r="G689" s="328"/>
      <c r="H689" s="328"/>
      <c r="I689" s="326"/>
      <c r="J689" s="326"/>
      <c r="K689" s="326"/>
      <c r="L689" s="311"/>
      <c r="M689" s="311"/>
      <c r="N689" s="311"/>
      <c r="O689" s="311"/>
      <c r="P689" s="311"/>
      <c r="Q689" s="311"/>
      <c r="R689" s="311"/>
      <c r="S689" s="311"/>
      <c r="T689" s="330"/>
      <c r="U689" s="331"/>
      <c r="V689" s="311"/>
      <c r="W689" s="311"/>
      <c r="X689" s="330"/>
      <c r="Y689" s="311"/>
      <c r="Z689" s="311"/>
      <c r="AA689" s="330"/>
      <c r="AB689" s="330"/>
      <c r="AC689" s="955"/>
      <c r="AD689" s="311"/>
      <c r="AE689" s="311"/>
      <c r="AF689" s="330"/>
      <c r="AG689" s="330"/>
      <c r="AH689" s="311"/>
      <c r="AI689" s="311"/>
      <c r="AJ689" s="330"/>
      <c r="AK689" s="330"/>
      <c r="AL689" s="311"/>
      <c r="AM689" s="311"/>
      <c r="AN689" s="330"/>
      <c r="AO689" s="330"/>
      <c r="AP689" s="311"/>
      <c r="AQ689" s="311"/>
      <c r="AR689" s="330"/>
      <c r="AS689" s="330"/>
      <c r="AT689" s="311"/>
      <c r="AU689" s="311"/>
      <c r="AV689" s="330"/>
      <c r="AW689" s="311"/>
      <c r="AX689" s="311"/>
      <c r="AY689" s="311"/>
      <c r="AZ689" s="311"/>
      <c r="BA689" s="311"/>
    </row>
    <row r="690" spans="1:53" s="322" customFormat="1" ht="15.75" customHeight="1" x14ac:dyDescent="0.2">
      <c r="A690" s="324"/>
      <c r="B690" s="325"/>
      <c r="C690" s="326"/>
      <c r="D690" s="327"/>
      <c r="E690" s="329"/>
      <c r="F690" s="326"/>
      <c r="G690" s="328"/>
      <c r="H690" s="328"/>
      <c r="I690" s="326"/>
      <c r="J690" s="326"/>
      <c r="K690" s="326"/>
      <c r="L690" s="311"/>
      <c r="M690" s="311"/>
      <c r="N690" s="311"/>
      <c r="O690" s="311"/>
      <c r="P690" s="311"/>
      <c r="Q690" s="311"/>
      <c r="R690" s="311"/>
      <c r="S690" s="311"/>
      <c r="T690" s="330"/>
      <c r="U690" s="331"/>
      <c r="V690" s="311"/>
      <c r="W690" s="311"/>
      <c r="X690" s="330"/>
      <c r="Y690" s="311"/>
      <c r="Z690" s="311"/>
      <c r="AA690" s="330"/>
      <c r="AB690" s="330"/>
      <c r="AC690" s="955"/>
      <c r="AD690" s="311"/>
      <c r="AE690" s="311"/>
      <c r="AF690" s="330"/>
      <c r="AG690" s="330"/>
      <c r="AH690" s="311"/>
      <c r="AI690" s="311"/>
      <c r="AJ690" s="330"/>
      <c r="AK690" s="330"/>
      <c r="AL690" s="311"/>
      <c r="AM690" s="311"/>
      <c r="AN690" s="330"/>
      <c r="AO690" s="330"/>
      <c r="AP690" s="311"/>
      <c r="AQ690" s="311"/>
      <c r="AR690" s="330"/>
      <c r="AS690" s="330"/>
      <c r="AT690" s="311"/>
      <c r="AU690" s="311"/>
      <c r="AV690" s="330"/>
      <c r="AW690" s="311"/>
      <c r="AX690" s="311"/>
      <c r="AY690" s="311"/>
      <c r="AZ690" s="311"/>
      <c r="BA690" s="311"/>
    </row>
    <row r="691" spans="1:53" s="322" customFormat="1" ht="15.75" customHeight="1" x14ac:dyDescent="0.2">
      <c r="A691" s="324"/>
      <c r="B691" s="325"/>
      <c r="C691" s="326"/>
      <c r="D691" s="327"/>
      <c r="E691" s="329"/>
      <c r="F691" s="326"/>
      <c r="G691" s="328"/>
      <c r="H691" s="328"/>
      <c r="I691" s="326"/>
      <c r="J691" s="326"/>
      <c r="K691" s="326"/>
      <c r="L691" s="311"/>
      <c r="M691" s="311"/>
      <c r="N691" s="311"/>
      <c r="O691" s="311"/>
      <c r="P691" s="311"/>
      <c r="Q691" s="311"/>
      <c r="R691" s="311"/>
      <c r="S691" s="311"/>
      <c r="T691" s="330"/>
      <c r="U691" s="331"/>
      <c r="V691" s="311"/>
      <c r="W691" s="311"/>
      <c r="X691" s="330"/>
      <c r="Y691" s="311"/>
      <c r="Z691" s="311"/>
      <c r="AA691" s="330"/>
      <c r="AB691" s="330"/>
      <c r="AC691" s="955"/>
      <c r="AD691" s="311"/>
      <c r="AE691" s="311"/>
      <c r="AF691" s="330"/>
      <c r="AG691" s="330"/>
      <c r="AH691" s="311"/>
      <c r="AI691" s="311"/>
      <c r="AJ691" s="330"/>
      <c r="AK691" s="330"/>
      <c r="AL691" s="311"/>
      <c r="AM691" s="311"/>
      <c r="AN691" s="330"/>
      <c r="AO691" s="330"/>
      <c r="AP691" s="311"/>
      <c r="AQ691" s="311"/>
      <c r="AR691" s="330"/>
      <c r="AS691" s="330"/>
      <c r="AT691" s="311"/>
      <c r="AU691" s="311"/>
      <c r="AV691" s="330"/>
      <c r="AW691" s="311"/>
      <c r="AX691" s="311"/>
      <c r="AY691" s="311"/>
      <c r="AZ691" s="311"/>
      <c r="BA691" s="311"/>
    </row>
    <row r="692" spans="1:53" s="322" customFormat="1" ht="15.75" customHeight="1" x14ac:dyDescent="0.2">
      <c r="A692" s="324"/>
      <c r="B692" s="325"/>
      <c r="C692" s="326"/>
      <c r="D692" s="327"/>
      <c r="E692" s="329"/>
      <c r="F692" s="326"/>
      <c r="G692" s="328"/>
      <c r="H692" s="328"/>
      <c r="I692" s="326"/>
      <c r="J692" s="326"/>
      <c r="K692" s="326"/>
      <c r="L692" s="311"/>
      <c r="M692" s="311"/>
      <c r="N692" s="311"/>
      <c r="O692" s="311"/>
      <c r="P692" s="311"/>
      <c r="Q692" s="311"/>
      <c r="R692" s="311"/>
      <c r="S692" s="311"/>
      <c r="T692" s="330"/>
      <c r="U692" s="331"/>
      <c r="V692" s="311"/>
      <c r="W692" s="311"/>
      <c r="X692" s="330"/>
      <c r="Y692" s="311"/>
      <c r="Z692" s="311"/>
      <c r="AA692" s="330"/>
      <c r="AB692" s="330"/>
      <c r="AC692" s="955"/>
      <c r="AD692" s="311"/>
      <c r="AE692" s="311"/>
      <c r="AF692" s="330"/>
      <c r="AG692" s="330"/>
      <c r="AH692" s="311"/>
      <c r="AI692" s="311"/>
      <c r="AJ692" s="330"/>
      <c r="AK692" s="330"/>
      <c r="AL692" s="311"/>
      <c r="AM692" s="311"/>
      <c r="AN692" s="330"/>
      <c r="AO692" s="330"/>
      <c r="AP692" s="311"/>
      <c r="AQ692" s="311"/>
      <c r="AR692" s="330"/>
      <c r="AS692" s="330"/>
      <c r="AT692" s="311"/>
      <c r="AU692" s="311"/>
      <c r="AV692" s="330"/>
      <c r="AW692" s="311"/>
      <c r="AX692" s="311"/>
      <c r="AY692" s="311"/>
      <c r="AZ692" s="311"/>
      <c r="BA692" s="311"/>
    </row>
    <row r="693" spans="1:53" s="322" customFormat="1" ht="15.75" customHeight="1" x14ac:dyDescent="0.2">
      <c r="A693" s="324"/>
      <c r="B693" s="325"/>
      <c r="C693" s="326"/>
      <c r="D693" s="327"/>
      <c r="E693" s="329"/>
      <c r="F693" s="326"/>
      <c r="G693" s="328"/>
      <c r="H693" s="328"/>
      <c r="I693" s="326"/>
      <c r="J693" s="326"/>
      <c r="K693" s="326"/>
      <c r="L693" s="311"/>
      <c r="M693" s="311"/>
      <c r="N693" s="311"/>
      <c r="O693" s="311"/>
      <c r="P693" s="311"/>
      <c r="Q693" s="311"/>
      <c r="R693" s="311"/>
      <c r="S693" s="311"/>
      <c r="T693" s="330"/>
      <c r="U693" s="331"/>
      <c r="V693" s="311"/>
      <c r="W693" s="311"/>
      <c r="X693" s="330"/>
      <c r="Y693" s="311"/>
      <c r="Z693" s="311"/>
      <c r="AA693" s="330"/>
      <c r="AB693" s="330"/>
      <c r="AC693" s="955"/>
      <c r="AD693" s="311"/>
      <c r="AE693" s="311"/>
      <c r="AF693" s="330"/>
      <c r="AG693" s="330"/>
      <c r="AH693" s="311"/>
      <c r="AI693" s="311"/>
      <c r="AJ693" s="330"/>
      <c r="AK693" s="330"/>
      <c r="AL693" s="311"/>
      <c r="AM693" s="311"/>
      <c r="AN693" s="330"/>
      <c r="AO693" s="330"/>
      <c r="AP693" s="311"/>
      <c r="AQ693" s="311"/>
      <c r="AR693" s="330"/>
      <c r="AS693" s="330"/>
      <c r="AT693" s="311"/>
      <c r="AU693" s="311"/>
      <c r="AV693" s="330"/>
      <c r="AW693" s="311"/>
      <c r="AX693" s="311"/>
      <c r="AY693" s="311"/>
      <c r="AZ693" s="311"/>
      <c r="BA693" s="311"/>
    </row>
    <row r="694" spans="1:53" s="322" customFormat="1" ht="15.75" customHeight="1" x14ac:dyDescent="0.2">
      <c r="A694" s="324"/>
      <c r="B694" s="325"/>
      <c r="C694" s="326"/>
      <c r="D694" s="327"/>
      <c r="E694" s="329"/>
      <c r="F694" s="326"/>
      <c r="G694" s="328"/>
      <c r="H694" s="328"/>
      <c r="I694" s="326"/>
      <c r="J694" s="326"/>
      <c r="K694" s="326"/>
      <c r="L694" s="311"/>
      <c r="M694" s="311"/>
      <c r="N694" s="311"/>
      <c r="O694" s="311"/>
      <c r="P694" s="311"/>
      <c r="Q694" s="311"/>
      <c r="R694" s="311"/>
      <c r="S694" s="311"/>
      <c r="T694" s="330"/>
      <c r="U694" s="331"/>
      <c r="V694" s="311"/>
      <c r="W694" s="311"/>
      <c r="X694" s="330"/>
      <c r="Y694" s="311"/>
      <c r="Z694" s="311"/>
      <c r="AA694" s="330"/>
      <c r="AB694" s="330"/>
      <c r="AC694" s="955"/>
      <c r="AD694" s="311"/>
      <c r="AE694" s="311"/>
      <c r="AF694" s="330"/>
      <c r="AG694" s="330"/>
      <c r="AH694" s="311"/>
      <c r="AI694" s="311"/>
      <c r="AJ694" s="330"/>
      <c r="AK694" s="330"/>
      <c r="AL694" s="311"/>
      <c r="AM694" s="311"/>
      <c r="AN694" s="330"/>
      <c r="AO694" s="330"/>
      <c r="AP694" s="311"/>
      <c r="AQ694" s="311"/>
      <c r="AR694" s="330"/>
      <c r="AS694" s="330"/>
      <c r="AT694" s="311"/>
      <c r="AU694" s="311"/>
      <c r="AV694" s="330"/>
      <c r="AW694" s="311"/>
      <c r="AX694" s="311"/>
      <c r="AY694" s="311"/>
      <c r="AZ694" s="311"/>
      <c r="BA694" s="311"/>
    </row>
    <row r="695" spans="1:53" s="322" customFormat="1" ht="15.75" customHeight="1" x14ac:dyDescent="0.2">
      <c r="A695" s="324"/>
      <c r="B695" s="325"/>
      <c r="C695" s="326"/>
      <c r="D695" s="327"/>
      <c r="E695" s="329"/>
      <c r="F695" s="326"/>
      <c r="G695" s="328"/>
      <c r="H695" s="328"/>
      <c r="I695" s="326"/>
      <c r="J695" s="326"/>
      <c r="K695" s="326"/>
      <c r="L695" s="311"/>
      <c r="M695" s="311"/>
      <c r="N695" s="311"/>
      <c r="O695" s="311"/>
      <c r="P695" s="311"/>
      <c r="Q695" s="311"/>
      <c r="R695" s="311"/>
      <c r="S695" s="311"/>
      <c r="T695" s="330"/>
      <c r="U695" s="331"/>
      <c r="V695" s="311"/>
      <c r="W695" s="311"/>
      <c r="X695" s="330"/>
      <c r="Y695" s="311"/>
      <c r="Z695" s="311"/>
      <c r="AA695" s="330"/>
      <c r="AB695" s="330"/>
      <c r="AC695" s="955"/>
      <c r="AD695" s="311"/>
      <c r="AE695" s="311"/>
      <c r="AF695" s="330"/>
      <c r="AG695" s="330"/>
      <c r="AH695" s="311"/>
      <c r="AI695" s="311"/>
      <c r="AJ695" s="330"/>
      <c r="AK695" s="330"/>
      <c r="AL695" s="311"/>
      <c r="AM695" s="311"/>
      <c r="AN695" s="330"/>
      <c r="AO695" s="330"/>
      <c r="AP695" s="311"/>
      <c r="AQ695" s="311"/>
      <c r="AR695" s="330"/>
      <c r="AS695" s="330"/>
      <c r="AT695" s="311"/>
      <c r="AU695" s="311"/>
      <c r="AV695" s="330"/>
      <c r="AW695" s="311"/>
      <c r="AX695" s="311"/>
      <c r="AY695" s="311"/>
      <c r="AZ695" s="311"/>
      <c r="BA695" s="311"/>
    </row>
    <row r="696" spans="1:53" s="322" customFormat="1" ht="15.75" customHeight="1" x14ac:dyDescent="0.2">
      <c r="A696" s="324"/>
      <c r="B696" s="325"/>
      <c r="C696" s="326"/>
      <c r="D696" s="327"/>
      <c r="E696" s="329"/>
      <c r="F696" s="326"/>
      <c r="G696" s="328"/>
      <c r="H696" s="328"/>
      <c r="I696" s="326"/>
      <c r="J696" s="326"/>
      <c r="K696" s="326"/>
      <c r="L696" s="311"/>
      <c r="M696" s="311"/>
      <c r="N696" s="311"/>
      <c r="O696" s="311"/>
      <c r="P696" s="311"/>
      <c r="Q696" s="311"/>
      <c r="R696" s="311"/>
      <c r="S696" s="311"/>
      <c r="T696" s="330"/>
      <c r="U696" s="331"/>
      <c r="V696" s="311"/>
      <c r="W696" s="311"/>
      <c r="X696" s="330"/>
      <c r="Y696" s="311"/>
      <c r="Z696" s="311"/>
      <c r="AA696" s="330"/>
      <c r="AB696" s="330"/>
      <c r="AC696" s="955"/>
      <c r="AD696" s="311"/>
      <c r="AE696" s="311"/>
      <c r="AF696" s="330"/>
      <c r="AG696" s="330"/>
      <c r="AH696" s="311"/>
      <c r="AI696" s="311"/>
      <c r="AJ696" s="330"/>
      <c r="AK696" s="330"/>
      <c r="AL696" s="311"/>
      <c r="AM696" s="311"/>
      <c r="AN696" s="330"/>
      <c r="AO696" s="330"/>
      <c r="AP696" s="311"/>
      <c r="AQ696" s="311"/>
      <c r="AR696" s="330"/>
      <c r="AS696" s="330"/>
      <c r="AT696" s="311"/>
      <c r="AU696" s="311"/>
      <c r="AV696" s="330"/>
      <c r="AW696" s="311"/>
      <c r="AX696" s="311"/>
      <c r="AY696" s="311"/>
      <c r="AZ696" s="311"/>
      <c r="BA696" s="311"/>
    </row>
    <row r="697" spans="1:53" s="322" customFormat="1" ht="15.75" customHeight="1" x14ac:dyDescent="0.2">
      <c r="A697" s="324"/>
      <c r="B697" s="325"/>
      <c r="C697" s="326"/>
      <c r="D697" s="327"/>
      <c r="E697" s="329"/>
      <c r="F697" s="326"/>
      <c r="G697" s="328"/>
      <c r="H697" s="328"/>
      <c r="I697" s="326"/>
      <c r="J697" s="326"/>
      <c r="K697" s="326"/>
      <c r="L697" s="311"/>
      <c r="M697" s="311"/>
      <c r="N697" s="311"/>
      <c r="O697" s="311"/>
      <c r="P697" s="311"/>
      <c r="Q697" s="311"/>
      <c r="R697" s="311"/>
      <c r="S697" s="311"/>
      <c r="T697" s="330"/>
      <c r="U697" s="331"/>
      <c r="V697" s="311"/>
      <c r="W697" s="311"/>
      <c r="X697" s="330"/>
      <c r="Y697" s="311"/>
      <c r="Z697" s="311"/>
      <c r="AA697" s="330"/>
      <c r="AB697" s="330"/>
      <c r="AC697" s="955"/>
      <c r="AD697" s="311"/>
      <c r="AE697" s="311"/>
      <c r="AF697" s="330"/>
      <c r="AG697" s="330"/>
      <c r="AH697" s="311"/>
      <c r="AI697" s="311"/>
      <c r="AJ697" s="330"/>
      <c r="AK697" s="330"/>
      <c r="AL697" s="311"/>
      <c r="AM697" s="311"/>
      <c r="AN697" s="330"/>
      <c r="AO697" s="330"/>
      <c r="AP697" s="311"/>
      <c r="AQ697" s="311"/>
      <c r="AR697" s="330"/>
      <c r="AS697" s="330"/>
      <c r="AT697" s="311"/>
      <c r="AU697" s="311"/>
      <c r="AV697" s="330"/>
      <c r="AW697" s="311"/>
      <c r="AX697" s="311"/>
      <c r="AY697" s="311"/>
      <c r="AZ697" s="311"/>
      <c r="BA697" s="311"/>
    </row>
    <row r="698" spans="1:53" s="322" customFormat="1" ht="15.75" customHeight="1" x14ac:dyDescent="0.2">
      <c r="A698" s="324"/>
      <c r="B698" s="325"/>
      <c r="C698" s="326"/>
      <c r="D698" s="327"/>
      <c r="E698" s="329"/>
      <c r="F698" s="326"/>
      <c r="G698" s="328"/>
      <c r="H698" s="328"/>
      <c r="I698" s="326"/>
      <c r="J698" s="326"/>
      <c r="K698" s="326"/>
      <c r="L698" s="311"/>
      <c r="M698" s="311"/>
      <c r="N698" s="311"/>
      <c r="O698" s="311"/>
      <c r="P698" s="311"/>
      <c r="Q698" s="311"/>
      <c r="R698" s="311"/>
      <c r="S698" s="311"/>
      <c r="T698" s="330"/>
      <c r="U698" s="331"/>
      <c r="V698" s="311"/>
      <c r="W698" s="311"/>
      <c r="X698" s="330"/>
      <c r="Y698" s="311"/>
      <c r="Z698" s="311"/>
      <c r="AA698" s="330"/>
      <c r="AB698" s="330"/>
      <c r="AC698" s="955"/>
      <c r="AD698" s="311"/>
      <c r="AE698" s="311"/>
      <c r="AF698" s="330"/>
      <c r="AG698" s="330"/>
      <c r="AH698" s="311"/>
      <c r="AI698" s="311"/>
      <c r="AJ698" s="330"/>
      <c r="AK698" s="330"/>
      <c r="AL698" s="311"/>
      <c r="AM698" s="311"/>
      <c r="AN698" s="330"/>
      <c r="AO698" s="330"/>
      <c r="AP698" s="311"/>
      <c r="AQ698" s="311"/>
      <c r="AR698" s="330"/>
      <c r="AS698" s="330"/>
      <c r="AT698" s="311"/>
      <c r="AU698" s="311"/>
      <c r="AV698" s="330"/>
      <c r="AW698" s="311"/>
      <c r="AX698" s="311"/>
      <c r="AY698" s="311"/>
      <c r="AZ698" s="311"/>
      <c r="BA698" s="311"/>
    </row>
    <row r="699" spans="1:53" s="322" customFormat="1" ht="15.75" customHeight="1" x14ac:dyDescent="0.2">
      <c r="A699" s="324"/>
      <c r="B699" s="325"/>
      <c r="C699" s="326"/>
      <c r="D699" s="327"/>
      <c r="E699" s="329"/>
      <c r="F699" s="326"/>
      <c r="G699" s="328"/>
      <c r="H699" s="328"/>
      <c r="I699" s="326"/>
      <c r="J699" s="326"/>
      <c r="K699" s="326"/>
      <c r="L699" s="311"/>
      <c r="M699" s="311"/>
      <c r="N699" s="311"/>
      <c r="O699" s="311"/>
      <c r="P699" s="311"/>
      <c r="Q699" s="311"/>
      <c r="R699" s="311"/>
      <c r="S699" s="311"/>
      <c r="T699" s="330"/>
      <c r="U699" s="331"/>
      <c r="V699" s="311"/>
      <c r="W699" s="311"/>
      <c r="X699" s="330"/>
      <c r="Y699" s="311"/>
      <c r="Z699" s="311"/>
      <c r="AA699" s="330"/>
      <c r="AB699" s="330"/>
      <c r="AC699" s="955"/>
      <c r="AD699" s="311"/>
      <c r="AE699" s="311"/>
      <c r="AF699" s="330"/>
      <c r="AG699" s="330"/>
      <c r="AH699" s="311"/>
      <c r="AI699" s="311"/>
      <c r="AJ699" s="330"/>
      <c r="AK699" s="330"/>
      <c r="AL699" s="311"/>
      <c r="AM699" s="311"/>
      <c r="AN699" s="330"/>
      <c r="AO699" s="330"/>
      <c r="AP699" s="311"/>
      <c r="AQ699" s="311"/>
      <c r="AR699" s="330"/>
      <c r="AS699" s="330"/>
      <c r="AT699" s="311"/>
      <c r="AU699" s="311"/>
      <c r="AV699" s="330"/>
      <c r="AW699" s="311"/>
      <c r="AX699" s="311"/>
      <c r="AY699" s="311"/>
      <c r="AZ699" s="311"/>
      <c r="BA699" s="311"/>
    </row>
    <row r="700" spans="1:53" s="322" customFormat="1" ht="15.75" customHeight="1" x14ac:dyDescent="0.2">
      <c r="A700" s="324"/>
      <c r="B700" s="325"/>
      <c r="C700" s="326"/>
      <c r="D700" s="327"/>
      <c r="E700" s="329"/>
      <c r="F700" s="326"/>
      <c r="G700" s="328"/>
      <c r="H700" s="328"/>
      <c r="I700" s="326"/>
      <c r="J700" s="326"/>
      <c r="K700" s="326"/>
      <c r="L700" s="311"/>
      <c r="M700" s="311"/>
      <c r="N700" s="311"/>
      <c r="O700" s="311"/>
      <c r="P700" s="311"/>
      <c r="Q700" s="311"/>
      <c r="R700" s="311"/>
      <c r="S700" s="311"/>
      <c r="T700" s="330"/>
      <c r="U700" s="331"/>
      <c r="V700" s="311"/>
      <c r="W700" s="311"/>
      <c r="X700" s="330"/>
      <c r="Y700" s="311"/>
      <c r="Z700" s="311"/>
      <c r="AA700" s="330"/>
      <c r="AB700" s="330"/>
      <c r="AC700" s="955"/>
      <c r="AD700" s="311"/>
      <c r="AE700" s="311"/>
      <c r="AF700" s="330"/>
      <c r="AG700" s="330"/>
      <c r="AH700" s="311"/>
      <c r="AI700" s="311"/>
      <c r="AJ700" s="330"/>
      <c r="AK700" s="330"/>
      <c r="AL700" s="311"/>
      <c r="AM700" s="311"/>
      <c r="AN700" s="330"/>
      <c r="AO700" s="330"/>
      <c r="AP700" s="311"/>
      <c r="AQ700" s="311"/>
      <c r="AR700" s="330"/>
      <c r="AS700" s="330"/>
      <c r="AT700" s="311"/>
      <c r="AU700" s="311"/>
      <c r="AV700" s="330"/>
      <c r="AW700" s="311"/>
      <c r="AX700" s="311"/>
      <c r="AY700" s="311"/>
      <c r="AZ700" s="311"/>
      <c r="BA700" s="311"/>
    </row>
    <row r="701" spans="1:53" s="322" customFormat="1" ht="15.75" customHeight="1" x14ac:dyDescent="0.2">
      <c r="A701" s="324"/>
      <c r="B701" s="325"/>
      <c r="C701" s="326"/>
      <c r="D701" s="327"/>
      <c r="E701" s="329"/>
      <c r="F701" s="326"/>
      <c r="G701" s="328"/>
      <c r="H701" s="328"/>
      <c r="I701" s="326"/>
      <c r="J701" s="326"/>
      <c r="K701" s="326"/>
      <c r="L701" s="311"/>
      <c r="M701" s="311"/>
      <c r="N701" s="311"/>
      <c r="O701" s="311"/>
      <c r="P701" s="311"/>
      <c r="Q701" s="311"/>
      <c r="R701" s="311"/>
      <c r="S701" s="311"/>
      <c r="T701" s="330"/>
      <c r="U701" s="331"/>
      <c r="V701" s="311"/>
      <c r="W701" s="311"/>
      <c r="X701" s="330"/>
      <c r="Y701" s="311"/>
      <c r="Z701" s="311"/>
      <c r="AA701" s="330"/>
      <c r="AB701" s="330"/>
      <c r="AC701" s="955"/>
      <c r="AD701" s="311"/>
      <c r="AE701" s="311"/>
      <c r="AF701" s="330"/>
      <c r="AG701" s="330"/>
      <c r="AH701" s="311"/>
      <c r="AI701" s="311"/>
      <c r="AJ701" s="330"/>
      <c r="AK701" s="330"/>
      <c r="AL701" s="311"/>
      <c r="AM701" s="311"/>
      <c r="AN701" s="330"/>
      <c r="AO701" s="330"/>
      <c r="AP701" s="311"/>
      <c r="AQ701" s="311"/>
      <c r="AR701" s="330"/>
      <c r="AS701" s="330"/>
      <c r="AT701" s="311"/>
      <c r="AU701" s="311"/>
      <c r="AV701" s="330"/>
      <c r="AW701" s="311"/>
      <c r="AX701" s="311"/>
      <c r="AY701" s="311"/>
      <c r="AZ701" s="311"/>
      <c r="BA701" s="311"/>
    </row>
    <row r="702" spans="1:53" s="322" customFormat="1" ht="15.75" customHeight="1" x14ac:dyDescent="0.2">
      <c r="A702" s="324"/>
      <c r="B702" s="325"/>
      <c r="C702" s="326"/>
      <c r="D702" s="327"/>
      <c r="E702" s="329"/>
      <c r="F702" s="326"/>
      <c r="G702" s="328"/>
      <c r="H702" s="328"/>
      <c r="I702" s="326"/>
      <c r="J702" s="326"/>
      <c r="K702" s="326"/>
      <c r="L702" s="311"/>
      <c r="M702" s="311"/>
      <c r="N702" s="311"/>
      <c r="O702" s="311"/>
      <c r="P702" s="311"/>
      <c r="Q702" s="311"/>
      <c r="R702" s="311"/>
      <c r="S702" s="311"/>
      <c r="T702" s="330"/>
      <c r="U702" s="331"/>
      <c r="V702" s="311"/>
      <c r="W702" s="311"/>
      <c r="X702" s="330"/>
      <c r="Y702" s="311"/>
      <c r="Z702" s="311"/>
      <c r="AA702" s="330"/>
      <c r="AB702" s="330"/>
      <c r="AC702" s="955"/>
      <c r="AD702" s="311"/>
      <c r="AE702" s="311"/>
      <c r="AF702" s="330"/>
      <c r="AG702" s="330"/>
      <c r="AH702" s="311"/>
      <c r="AI702" s="311"/>
      <c r="AJ702" s="330"/>
      <c r="AK702" s="330"/>
      <c r="AL702" s="311"/>
      <c r="AM702" s="311"/>
      <c r="AN702" s="330"/>
      <c r="AO702" s="330"/>
      <c r="AP702" s="311"/>
      <c r="AQ702" s="311"/>
      <c r="AR702" s="330"/>
      <c r="AS702" s="330"/>
      <c r="AT702" s="311"/>
      <c r="AU702" s="311"/>
      <c r="AV702" s="330"/>
      <c r="AW702" s="311"/>
      <c r="AX702" s="311"/>
      <c r="AY702" s="311"/>
      <c r="AZ702" s="311"/>
      <c r="BA702" s="311"/>
    </row>
    <row r="703" spans="1:53" s="322" customFormat="1" ht="15.75" customHeight="1" x14ac:dyDescent="0.2">
      <c r="A703" s="324"/>
      <c r="B703" s="325"/>
      <c r="C703" s="326"/>
      <c r="D703" s="327"/>
      <c r="E703" s="329"/>
      <c r="F703" s="326"/>
      <c r="G703" s="328"/>
      <c r="H703" s="328"/>
      <c r="I703" s="326"/>
      <c r="J703" s="326"/>
      <c r="K703" s="326"/>
      <c r="L703" s="311"/>
      <c r="M703" s="311"/>
      <c r="N703" s="311"/>
      <c r="O703" s="311"/>
      <c r="P703" s="311"/>
      <c r="Q703" s="311"/>
      <c r="R703" s="311"/>
      <c r="S703" s="311"/>
      <c r="T703" s="330"/>
      <c r="U703" s="331"/>
      <c r="V703" s="311"/>
      <c r="W703" s="311"/>
      <c r="X703" s="330"/>
      <c r="Y703" s="311"/>
      <c r="Z703" s="311"/>
      <c r="AA703" s="330"/>
      <c r="AB703" s="330"/>
      <c r="AC703" s="955"/>
      <c r="AD703" s="311"/>
      <c r="AE703" s="311"/>
      <c r="AF703" s="330"/>
      <c r="AG703" s="330"/>
      <c r="AH703" s="311"/>
      <c r="AI703" s="311"/>
      <c r="AJ703" s="330"/>
      <c r="AK703" s="330"/>
      <c r="AL703" s="311"/>
      <c r="AM703" s="311"/>
      <c r="AN703" s="330"/>
      <c r="AO703" s="330"/>
      <c r="AP703" s="311"/>
      <c r="AQ703" s="311"/>
      <c r="AR703" s="330"/>
      <c r="AS703" s="330"/>
      <c r="AT703" s="311"/>
      <c r="AU703" s="311"/>
      <c r="AV703" s="330"/>
      <c r="AW703" s="311"/>
      <c r="AX703" s="311"/>
      <c r="AY703" s="311"/>
      <c r="AZ703" s="311"/>
      <c r="BA703" s="311"/>
    </row>
    <row r="704" spans="1:53" s="322" customFormat="1" ht="15.75" customHeight="1" x14ac:dyDescent="0.2">
      <c r="A704" s="324"/>
      <c r="B704" s="325"/>
      <c r="C704" s="326"/>
      <c r="D704" s="327"/>
      <c r="E704" s="329"/>
      <c r="F704" s="326"/>
      <c r="G704" s="328"/>
      <c r="H704" s="328"/>
      <c r="I704" s="326"/>
      <c r="J704" s="326"/>
      <c r="K704" s="326"/>
      <c r="L704" s="311"/>
      <c r="M704" s="311"/>
      <c r="N704" s="311"/>
      <c r="O704" s="311"/>
      <c r="P704" s="311"/>
      <c r="Q704" s="311"/>
      <c r="R704" s="311"/>
      <c r="S704" s="311"/>
      <c r="T704" s="330"/>
      <c r="U704" s="331"/>
      <c r="V704" s="311"/>
      <c r="W704" s="311"/>
      <c r="X704" s="330"/>
      <c r="Y704" s="311"/>
      <c r="Z704" s="311"/>
      <c r="AA704" s="330"/>
      <c r="AB704" s="330"/>
      <c r="AC704" s="955"/>
      <c r="AD704" s="311"/>
      <c r="AE704" s="311"/>
      <c r="AF704" s="330"/>
      <c r="AG704" s="330"/>
      <c r="AH704" s="311"/>
      <c r="AI704" s="311"/>
      <c r="AJ704" s="330"/>
      <c r="AK704" s="330"/>
      <c r="AL704" s="311"/>
      <c r="AM704" s="311"/>
      <c r="AN704" s="330"/>
      <c r="AO704" s="330"/>
      <c r="AP704" s="311"/>
      <c r="AQ704" s="311"/>
      <c r="AR704" s="330"/>
      <c r="AS704" s="330"/>
      <c r="AT704" s="311"/>
      <c r="AU704" s="311"/>
      <c r="AV704" s="330"/>
      <c r="AW704" s="311"/>
      <c r="AX704" s="311"/>
      <c r="AY704" s="311"/>
      <c r="AZ704" s="311"/>
      <c r="BA704" s="311"/>
    </row>
    <row r="705" spans="1:53" s="322" customFormat="1" ht="15.75" customHeight="1" x14ac:dyDescent="0.2">
      <c r="A705" s="324"/>
      <c r="B705" s="325"/>
      <c r="C705" s="326"/>
      <c r="D705" s="327"/>
      <c r="E705" s="329"/>
      <c r="F705" s="326"/>
      <c r="G705" s="328"/>
      <c r="H705" s="328"/>
      <c r="I705" s="326"/>
      <c r="J705" s="326"/>
      <c r="K705" s="326"/>
      <c r="L705" s="311"/>
      <c r="M705" s="311"/>
      <c r="N705" s="311"/>
      <c r="O705" s="311"/>
      <c r="P705" s="311"/>
      <c r="Q705" s="311"/>
      <c r="R705" s="311"/>
      <c r="S705" s="311"/>
      <c r="T705" s="330"/>
      <c r="U705" s="331"/>
      <c r="V705" s="311"/>
      <c r="W705" s="311"/>
      <c r="X705" s="330"/>
      <c r="Y705" s="311"/>
      <c r="Z705" s="311"/>
      <c r="AA705" s="330"/>
      <c r="AB705" s="330"/>
      <c r="AC705" s="955"/>
      <c r="AD705" s="311"/>
      <c r="AE705" s="311"/>
      <c r="AF705" s="330"/>
      <c r="AG705" s="330"/>
      <c r="AH705" s="311"/>
      <c r="AI705" s="311"/>
      <c r="AJ705" s="330"/>
      <c r="AK705" s="330"/>
      <c r="AL705" s="311"/>
      <c r="AM705" s="311"/>
      <c r="AN705" s="330"/>
      <c r="AO705" s="330"/>
      <c r="AP705" s="311"/>
      <c r="AQ705" s="311"/>
      <c r="AR705" s="330"/>
      <c r="AS705" s="330"/>
      <c r="AT705" s="311"/>
      <c r="AU705" s="311"/>
      <c r="AV705" s="330"/>
      <c r="AW705" s="311"/>
      <c r="AX705" s="311"/>
      <c r="AY705" s="311"/>
      <c r="AZ705" s="311"/>
      <c r="BA705" s="311"/>
    </row>
    <row r="706" spans="1:53" s="322" customFormat="1" ht="15.75" customHeight="1" x14ac:dyDescent="0.2">
      <c r="A706" s="324"/>
      <c r="B706" s="325"/>
      <c r="C706" s="326"/>
      <c r="D706" s="327"/>
      <c r="E706" s="329"/>
      <c r="F706" s="326"/>
      <c r="G706" s="328"/>
      <c r="H706" s="328"/>
      <c r="I706" s="326"/>
      <c r="J706" s="326"/>
      <c r="K706" s="326"/>
      <c r="L706" s="311"/>
      <c r="M706" s="311"/>
      <c r="N706" s="311"/>
      <c r="O706" s="311"/>
      <c r="P706" s="311"/>
      <c r="Q706" s="311"/>
      <c r="R706" s="311"/>
      <c r="S706" s="311"/>
      <c r="T706" s="330"/>
      <c r="U706" s="331"/>
      <c r="V706" s="311"/>
      <c r="W706" s="311"/>
      <c r="X706" s="330"/>
      <c r="Y706" s="311"/>
      <c r="Z706" s="311"/>
      <c r="AA706" s="330"/>
      <c r="AB706" s="330"/>
      <c r="AC706" s="955"/>
      <c r="AD706" s="311"/>
      <c r="AE706" s="311"/>
      <c r="AF706" s="330"/>
      <c r="AG706" s="330"/>
      <c r="AH706" s="311"/>
      <c r="AI706" s="311"/>
      <c r="AJ706" s="330"/>
      <c r="AK706" s="330"/>
      <c r="AL706" s="311"/>
      <c r="AM706" s="311"/>
      <c r="AN706" s="330"/>
      <c r="AO706" s="330"/>
      <c r="AP706" s="311"/>
      <c r="AQ706" s="311"/>
      <c r="AR706" s="330"/>
      <c r="AS706" s="330"/>
      <c r="AT706" s="311"/>
      <c r="AU706" s="311"/>
      <c r="AV706" s="330"/>
      <c r="AW706" s="311"/>
      <c r="AX706" s="311"/>
      <c r="AY706" s="311"/>
      <c r="AZ706" s="311"/>
      <c r="BA706" s="311"/>
    </row>
    <row r="707" spans="1:53" s="322" customFormat="1" ht="15.75" customHeight="1" x14ac:dyDescent="0.2">
      <c r="A707" s="324"/>
      <c r="B707" s="325"/>
      <c r="C707" s="326"/>
      <c r="D707" s="327"/>
      <c r="E707" s="329"/>
      <c r="F707" s="326"/>
      <c r="G707" s="328"/>
      <c r="H707" s="328"/>
      <c r="I707" s="326"/>
      <c r="J707" s="326"/>
      <c r="K707" s="326"/>
      <c r="L707" s="311"/>
      <c r="M707" s="311"/>
      <c r="N707" s="311"/>
      <c r="O707" s="311"/>
      <c r="P707" s="311"/>
      <c r="Q707" s="311"/>
      <c r="R707" s="311"/>
      <c r="S707" s="311"/>
      <c r="T707" s="330"/>
      <c r="U707" s="331"/>
      <c r="V707" s="311"/>
      <c r="W707" s="311"/>
      <c r="X707" s="330"/>
      <c r="Y707" s="311"/>
      <c r="Z707" s="311"/>
      <c r="AA707" s="330"/>
      <c r="AB707" s="330"/>
      <c r="AC707" s="955"/>
      <c r="AD707" s="311"/>
      <c r="AE707" s="311"/>
      <c r="AF707" s="330"/>
      <c r="AG707" s="330"/>
      <c r="AH707" s="311"/>
      <c r="AI707" s="311"/>
      <c r="AJ707" s="330"/>
      <c r="AK707" s="330"/>
      <c r="AL707" s="311"/>
      <c r="AM707" s="311"/>
      <c r="AN707" s="330"/>
      <c r="AO707" s="330"/>
      <c r="AP707" s="311"/>
      <c r="AQ707" s="311"/>
      <c r="AR707" s="330"/>
      <c r="AS707" s="330"/>
      <c r="AT707" s="311"/>
      <c r="AU707" s="311"/>
      <c r="AV707" s="330"/>
      <c r="AW707" s="311"/>
      <c r="AX707" s="311"/>
      <c r="AY707" s="311"/>
      <c r="AZ707" s="311"/>
      <c r="BA707" s="311"/>
    </row>
    <row r="708" spans="1:53" s="322" customFormat="1" ht="15.75" customHeight="1" x14ac:dyDescent="0.2">
      <c r="A708" s="324"/>
      <c r="B708" s="325"/>
      <c r="C708" s="326"/>
      <c r="D708" s="327"/>
      <c r="E708" s="329"/>
      <c r="F708" s="326"/>
      <c r="G708" s="328"/>
      <c r="H708" s="328"/>
      <c r="I708" s="326"/>
      <c r="J708" s="326"/>
      <c r="K708" s="326"/>
      <c r="L708" s="311"/>
      <c r="M708" s="311"/>
      <c r="N708" s="311"/>
      <c r="O708" s="311"/>
      <c r="P708" s="311"/>
      <c r="Q708" s="311"/>
      <c r="R708" s="311"/>
      <c r="S708" s="311"/>
      <c r="T708" s="330"/>
      <c r="U708" s="331"/>
      <c r="V708" s="311"/>
      <c r="W708" s="311"/>
      <c r="X708" s="330"/>
      <c r="Y708" s="311"/>
      <c r="Z708" s="311"/>
      <c r="AA708" s="330"/>
      <c r="AB708" s="330"/>
      <c r="AC708" s="955"/>
      <c r="AD708" s="311"/>
      <c r="AE708" s="311"/>
      <c r="AF708" s="330"/>
      <c r="AG708" s="330"/>
      <c r="AH708" s="311"/>
      <c r="AI708" s="311"/>
      <c r="AJ708" s="330"/>
      <c r="AK708" s="330"/>
      <c r="AL708" s="311"/>
      <c r="AM708" s="311"/>
      <c r="AN708" s="330"/>
      <c r="AO708" s="330"/>
      <c r="AP708" s="311"/>
      <c r="AQ708" s="311"/>
      <c r="AR708" s="330"/>
      <c r="AS708" s="330"/>
      <c r="AT708" s="311"/>
      <c r="AU708" s="311"/>
      <c r="AV708" s="330"/>
      <c r="AW708" s="311"/>
      <c r="AX708" s="311"/>
      <c r="AY708" s="311"/>
      <c r="AZ708" s="311"/>
      <c r="BA708" s="311"/>
    </row>
    <row r="709" spans="1:53" s="322" customFormat="1" ht="15.75" customHeight="1" x14ac:dyDescent="0.2">
      <c r="A709" s="324"/>
      <c r="B709" s="325"/>
      <c r="C709" s="326"/>
      <c r="D709" s="327"/>
      <c r="E709" s="329"/>
      <c r="F709" s="326"/>
      <c r="G709" s="328"/>
      <c r="H709" s="328"/>
      <c r="I709" s="326"/>
      <c r="J709" s="326"/>
      <c r="K709" s="326"/>
      <c r="L709" s="311"/>
      <c r="M709" s="311"/>
      <c r="N709" s="311"/>
      <c r="O709" s="311"/>
      <c r="P709" s="311"/>
      <c r="Q709" s="311"/>
      <c r="R709" s="311"/>
      <c r="S709" s="311"/>
      <c r="T709" s="330"/>
      <c r="U709" s="331"/>
      <c r="V709" s="311"/>
      <c r="W709" s="311"/>
      <c r="X709" s="330"/>
      <c r="Y709" s="311"/>
      <c r="Z709" s="311"/>
      <c r="AA709" s="330"/>
      <c r="AB709" s="330"/>
      <c r="AC709" s="955"/>
      <c r="AD709" s="311"/>
      <c r="AE709" s="311"/>
      <c r="AF709" s="330"/>
      <c r="AG709" s="330"/>
      <c r="AH709" s="311"/>
      <c r="AI709" s="311"/>
      <c r="AJ709" s="330"/>
      <c r="AK709" s="330"/>
      <c r="AL709" s="311"/>
      <c r="AM709" s="311"/>
      <c r="AN709" s="330"/>
      <c r="AO709" s="330"/>
      <c r="AP709" s="311"/>
      <c r="AQ709" s="311"/>
      <c r="AR709" s="330"/>
      <c r="AS709" s="330"/>
      <c r="AT709" s="311"/>
      <c r="AU709" s="311"/>
      <c r="AV709" s="330"/>
      <c r="AW709" s="311"/>
      <c r="AX709" s="311"/>
      <c r="AY709" s="311"/>
      <c r="AZ709" s="311"/>
      <c r="BA709" s="311"/>
    </row>
    <row r="710" spans="1:53" s="322" customFormat="1" ht="15.75" customHeight="1" x14ac:dyDescent="0.2">
      <c r="A710" s="324"/>
      <c r="B710" s="325"/>
      <c r="C710" s="326"/>
      <c r="D710" s="327"/>
      <c r="E710" s="329"/>
      <c r="F710" s="326"/>
      <c r="G710" s="328"/>
      <c r="H710" s="328"/>
      <c r="I710" s="326"/>
      <c r="J710" s="326"/>
      <c r="K710" s="326"/>
      <c r="L710" s="311"/>
      <c r="M710" s="311"/>
      <c r="N710" s="311"/>
      <c r="O710" s="311"/>
      <c r="P710" s="311"/>
      <c r="Q710" s="311"/>
      <c r="R710" s="311"/>
      <c r="S710" s="311"/>
      <c r="T710" s="330"/>
      <c r="U710" s="331"/>
      <c r="V710" s="311"/>
      <c r="W710" s="311"/>
      <c r="X710" s="330"/>
      <c r="Y710" s="311"/>
      <c r="Z710" s="311"/>
      <c r="AA710" s="330"/>
      <c r="AB710" s="330"/>
      <c r="AC710" s="955"/>
      <c r="AD710" s="311"/>
      <c r="AE710" s="311"/>
      <c r="AF710" s="330"/>
      <c r="AG710" s="330"/>
      <c r="AH710" s="311"/>
      <c r="AI710" s="311"/>
      <c r="AJ710" s="330"/>
      <c r="AK710" s="330"/>
      <c r="AL710" s="311"/>
      <c r="AM710" s="311"/>
      <c r="AN710" s="330"/>
      <c r="AO710" s="330"/>
      <c r="AP710" s="311"/>
      <c r="AQ710" s="311"/>
      <c r="AR710" s="330"/>
      <c r="AS710" s="330"/>
      <c r="AT710" s="311"/>
      <c r="AU710" s="311"/>
      <c r="AV710" s="330"/>
      <c r="AW710" s="311"/>
      <c r="AX710" s="311"/>
      <c r="AY710" s="311"/>
      <c r="AZ710" s="311"/>
      <c r="BA710" s="311"/>
    </row>
    <row r="711" spans="1:53" s="322" customFormat="1" ht="15.75" customHeight="1" x14ac:dyDescent="0.2">
      <c r="A711" s="324"/>
      <c r="B711" s="325"/>
      <c r="C711" s="326"/>
      <c r="D711" s="327"/>
      <c r="E711" s="329"/>
      <c r="F711" s="326"/>
      <c r="G711" s="328"/>
      <c r="H711" s="328"/>
      <c r="I711" s="326"/>
      <c r="J711" s="326"/>
      <c r="K711" s="326"/>
      <c r="L711" s="311"/>
      <c r="M711" s="311"/>
      <c r="N711" s="311"/>
      <c r="O711" s="311"/>
      <c r="P711" s="311"/>
      <c r="Q711" s="311"/>
      <c r="R711" s="311"/>
      <c r="S711" s="311"/>
      <c r="T711" s="330"/>
      <c r="U711" s="331"/>
      <c r="V711" s="311"/>
      <c r="W711" s="311"/>
      <c r="X711" s="330"/>
      <c r="Y711" s="311"/>
      <c r="Z711" s="311"/>
      <c r="AA711" s="330"/>
      <c r="AB711" s="330"/>
      <c r="AC711" s="955"/>
      <c r="AD711" s="311"/>
      <c r="AE711" s="311"/>
      <c r="AF711" s="330"/>
      <c r="AG711" s="330"/>
      <c r="AH711" s="311"/>
      <c r="AI711" s="311"/>
      <c r="AJ711" s="330"/>
      <c r="AK711" s="330"/>
      <c r="AL711" s="311"/>
      <c r="AM711" s="311"/>
      <c r="AN711" s="330"/>
      <c r="AO711" s="330"/>
      <c r="AP711" s="311"/>
      <c r="AQ711" s="311"/>
      <c r="AR711" s="330"/>
      <c r="AS711" s="330"/>
      <c r="AT711" s="311"/>
      <c r="AU711" s="311"/>
      <c r="AV711" s="330"/>
      <c r="AW711" s="311"/>
      <c r="AX711" s="311"/>
      <c r="AY711" s="311"/>
      <c r="AZ711" s="311"/>
      <c r="BA711" s="311"/>
    </row>
    <row r="712" spans="1:53" s="322" customFormat="1" ht="15.75" customHeight="1" x14ac:dyDescent="0.2">
      <c r="A712" s="324"/>
      <c r="B712" s="325"/>
      <c r="C712" s="326"/>
      <c r="D712" s="327"/>
      <c r="E712" s="329"/>
      <c r="F712" s="326"/>
      <c r="G712" s="328"/>
      <c r="H712" s="328"/>
      <c r="I712" s="326"/>
      <c r="J712" s="326"/>
      <c r="K712" s="326"/>
      <c r="L712" s="311"/>
      <c r="M712" s="311"/>
      <c r="N712" s="311"/>
      <c r="O712" s="311"/>
      <c r="P712" s="311"/>
      <c r="Q712" s="311"/>
      <c r="R712" s="311"/>
      <c r="S712" s="311"/>
      <c r="T712" s="330"/>
      <c r="U712" s="331"/>
      <c r="V712" s="311"/>
      <c r="W712" s="311"/>
      <c r="X712" s="330"/>
      <c r="Y712" s="311"/>
      <c r="Z712" s="311"/>
      <c r="AA712" s="330"/>
      <c r="AB712" s="330"/>
      <c r="AC712" s="955"/>
      <c r="AD712" s="311"/>
      <c r="AE712" s="311"/>
      <c r="AF712" s="330"/>
      <c r="AG712" s="330"/>
      <c r="AH712" s="311"/>
      <c r="AI712" s="311"/>
      <c r="AJ712" s="330"/>
      <c r="AK712" s="330"/>
      <c r="AL712" s="311"/>
      <c r="AM712" s="311"/>
      <c r="AN712" s="330"/>
      <c r="AO712" s="330"/>
      <c r="AP712" s="311"/>
      <c r="AQ712" s="311"/>
      <c r="AR712" s="330"/>
      <c r="AS712" s="330"/>
      <c r="AT712" s="311"/>
      <c r="AU712" s="311"/>
      <c r="AV712" s="330"/>
      <c r="AW712" s="311"/>
      <c r="AX712" s="311"/>
      <c r="AY712" s="311"/>
      <c r="AZ712" s="311"/>
      <c r="BA712" s="311"/>
    </row>
    <row r="713" spans="1:53" s="322" customFormat="1" ht="15.75" customHeight="1" x14ac:dyDescent="0.2">
      <c r="A713" s="324"/>
      <c r="B713" s="325"/>
      <c r="C713" s="326"/>
      <c r="D713" s="327"/>
      <c r="E713" s="329"/>
      <c r="F713" s="326"/>
      <c r="G713" s="328"/>
      <c r="H713" s="328"/>
      <c r="I713" s="326"/>
      <c r="J713" s="326"/>
      <c r="K713" s="326"/>
      <c r="L713" s="311"/>
      <c r="M713" s="311"/>
      <c r="N713" s="311"/>
      <c r="O713" s="311"/>
      <c r="P713" s="311"/>
      <c r="Q713" s="311"/>
      <c r="R713" s="311"/>
      <c r="S713" s="311"/>
      <c r="T713" s="330"/>
      <c r="U713" s="331"/>
      <c r="V713" s="311"/>
      <c r="W713" s="311"/>
      <c r="X713" s="330"/>
      <c r="Y713" s="311"/>
      <c r="Z713" s="311"/>
      <c r="AA713" s="330"/>
      <c r="AB713" s="330"/>
      <c r="AC713" s="955"/>
      <c r="AD713" s="311"/>
      <c r="AE713" s="311"/>
      <c r="AF713" s="330"/>
      <c r="AG713" s="330"/>
      <c r="AH713" s="311"/>
      <c r="AI713" s="311"/>
      <c r="AJ713" s="330"/>
      <c r="AK713" s="330"/>
      <c r="AL713" s="311"/>
      <c r="AM713" s="311"/>
      <c r="AN713" s="330"/>
      <c r="AO713" s="330"/>
      <c r="AP713" s="311"/>
      <c r="AQ713" s="311"/>
      <c r="AR713" s="330"/>
      <c r="AS713" s="330"/>
      <c r="AT713" s="311"/>
      <c r="AU713" s="311"/>
      <c r="AV713" s="330"/>
      <c r="AW713" s="311"/>
      <c r="AX713" s="311"/>
      <c r="AY713" s="311"/>
      <c r="AZ713" s="311"/>
      <c r="BA713" s="311"/>
    </row>
    <row r="714" spans="1:53" s="322" customFormat="1" ht="15.75" customHeight="1" x14ac:dyDescent="0.2">
      <c r="A714" s="324"/>
      <c r="B714" s="325"/>
      <c r="C714" s="326"/>
      <c r="D714" s="327"/>
      <c r="E714" s="329"/>
      <c r="F714" s="326"/>
      <c r="G714" s="328"/>
      <c r="H714" s="328"/>
      <c r="I714" s="326"/>
      <c r="J714" s="326"/>
      <c r="K714" s="326"/>
      <c r="L714" s="311"/>
      <c r="M714" s="311"/>
      <c r="N714" s="311"/>
      <c r="O714" s="311"/>
      <c r="P714" s="311"/>
      <c r="Q714" s="311"/>
      <c r="R714" s="311"/>
      <c r="S714" s="311"/>
      <c r="T714" s="330"/>
      <c r="U714" s="331"/>
      <c r="V714" s="311"/>
      <c r="W714" s="311"/>
      <c r="X714" s="330"/>
      <c r="Y714" s="311"/>
      <c r="Z714" s="311"/>
      <c r="AA714" s="330"/>
      <c r="AB714" s="330"/>
      <c r="AC714" s="955"/>
      <c r="AD714" s="311"/>
      <c r="AE714" s="311"/>
      <c r="AF714" s="330"/>
      <c r="AG714" s="330"/>
      <c r="AH714" s="311"/>
      <c r="AI714" s="311"/>
      <c r="AJ714" s="330"/>
      <c r="AK714" s="330"/>
      <c r="AL714" s="311"/>
      <c r="AM714" s="311"/>
      <c r="AN714" s="330"/>
      <c r="AO714" s="330"/>
      <c r="AP714" s="311"/>
      <c r="AQ714" s="311"/>
      <c r="AR714" s="330"/>
      <c r="AS714" s="330"/>
      <c r="AT714" s="311"/>
      <c r="AU714" s="311"/>
      <c r="AV714" s="330"/>
      <c r="AW714" s="311"/>
      <c r="AX714" s="311"/>
      <c r="AY714" s="311"/>
      <c r="AZ714" s="311"/>
      <c r="BA714" s="311"/>
    </row>
    <row r="715" spans="1:53" s="322" customFormat="1" ht="15.75" customHeight="1" x14ac:dyDescent="0.2">
      <c r="A715" s="324"/>
      <c r="B715" s="325"/>
      <c r="C715" s="326"/>
      <c r="D715" s="327"/>
      <c r="E715" s="329"/>
      <c r="F715" s="326"/>
      <c r="G715" s="328"/>
      <c r="H715" s="328"/>
      <c r="I715" s="326"/>
      <c r="J715" s="326"/>
      <c r="K715" s="326"/>
      <c r="L715" s="311"/>
      <c r="M715" s="311"/>
      <c r="N715" s="311"/>
      <c r="O715" s="311"/>
      <c r="P715" s="311"/>
      <c r="Q715" s="311"/>
      <c r="R715" s="311"/>
      <c r="S715" s="311"/>
      <c r="T715" s="330"/>
      <c r="U715" s="331"/>
      <c r="V715" s="311"/>
      <c r="W715" s="311"/>
      <c r="X715" s="330"/>
      <c r="Y715" s="311"/>
      <c r="Z715" s="311"/>
      <c r="AA715" s="330"/>
      <c r="AB715" s="330"/>
      <c r="AC715" s="955"/>
      <c r="AD715" s="311"/>
      <c r="AE715" s="311"/>
      <c r="AF715" s="330"/>
      <c r="AG715" s="330"/>
      <c r="AH715" s="311"/>
      <c r="AI715" s="311"/>
      <c r="AJ715" s="330"/>
      <c r="AK715" s="330"/>
      <c r="AL715" s="311"/>
      <c r="AM715" s="311"/>
      <c r="AN715" s="330"/>
      <c r="AO715" s="330"/>
      <c r="AP715" s="311"/>
      <c r="AQ715" s="311"/>
      <c r="AR715" s="330"/>
      <c r="AS715" s="330"/>
      <c r="AT715" s="311"/>
      <c r="AU715" s="311"/>
      <c r="AV715" s="330"/>
      <c r="AW715" s="311"/>
      <c r="AX715" s="311"/>
      <c r="AY715" s="311"/>
      <c r="AZ715" s="311"/>
      <c r="BA715" s="311"/>
    </row>
    <row r="716" spans="1:53" s="322" customFormat="1" ht="15.75" customHeight="1" x14ac:dyDescent="0.2">
      <c r="A716" s="324"/>
      <c r="B716" s="325"/>
      <c r="C716" s="326"/>
      <c r="D716" s="327"/>
      <c r="E716" s="329"/>
      <c r="F716" s="326"/>
      <c r="G716" s="328"/>
      <c r="H716" s="328"/>
      <c r="I716" s="326"/>
      <c r="J716" s="326"/>
      <c r="K716" s="326"/>
      <c r="L716" s="311"/>
      <c r="M716" s="311"/>
      <c r="N716" s="311"/>
      <c r="O716" s="311"/>
      <c r="P716" s="311"/>
      <c r="Q716" s="311"/>
      <c r="R716" s="311"/>
      <c r="S716" s="311"/>
      <c r="T716" s="330"/>
      <c r="U716" s="331"/>
      <c r="V716" s="311"/>
      <c r="W716" s="311"/>
      <c r="X716" s="330"/>
      <c r="Y716" s="311"/>
      <c r="Z716" s="311"/>
      <c r="AA716" s="330"/>
      <c r="AB716" s="330"/>
      <c r="AC716" s="955"/>
      <c r="AD716" s="311"/>
      <c r="AE716" s="311"/>
      <c r="AF716" s="330"/>
      <c r="AG716" s="330"/>
      <c r="AH716" s="311"/>
      <c r="AI716" s="311"/>
      <c r="AJ716" s="330"/>
      <c r="AK716" s="330"/>
      <c r="AL716" s="311"/>
      <c r="AM716" s="311"/>
      <c r="AN716" s="330"/>
      <c r="AO716" s="330"/>
      <c r="AP716" s="311"/>
      <c r="AQ716" s="311"/>
      <c r="AR716" s="330"/>
      <c r="AS716" s="330"/>
      <c r="AT716" s="311"/>
      <c r="AU716" s="311"/>
      <c r="AV716" s="330"/>
      <c r="AW716" s="311"/>
      <c r="AX716" s="311"/>
      <c r="AY716" s="311"/>
      <c r="AZ716" s="311"/>
      <c r="BA716" s="311"/>
    </row>
    <row r="717" spans="1:53" s="322" customFormat="1" ht="15.75" customHeight="1" x14ac:dyDescent="0.2">
      <c r="A717" s="324"/>
      <c r="B717" s="325"/>
      <c r="C717" s="326"/>
      <c r="D717" s="327"/>
      <c r="E717" s="329"/>
      <c r="F717" s="326"/>
      <c r="G717" s="328"/>
      <c r="H717" s="328"/>
      <c r="I717" s="326"/>
      <c r="J717" s="326"/>
      <c r="K717" s="326"/>
      <c r="L717" s="311"/>
      <c r="M717" s="311"/>
      <c r="N717" s="311"/>
      <c r="O717" s="311"/>
      <c r="P717" s="311"/>
      <c r="Q717" s="311"/>
      <c r="R717" s="311"/>
      <c r="S717" s="311"/>
      <c r="T717" s="330"/>
      <c r="U717" s="331"/>
      <c r="V717" s="311"/>
      <c r="W717" s="311"/>
      <c r="X717" s="330"/>
      <c r="Y717" s="311"/>
      <c r="Z717" s="311"/>
      <c r="AA717" s="330"/>
      <c r="AB717" s="330"/>
      <c r="AC717" s="955"/>
      <c r="AD717" s="311"/>
      <c r="AE717" s="311"/>
      <c r="AF717" s="330"/>
      <c r="AG717" s="330"/>
      <c r="AH717" s="311"/>
      <c r="AI717" s="311"/>
      <c r="AJ717" s="330"/>
      <c r="AK717" s="330"/>
      <c r="AL717" s="311"/>
      <c r="AM717" s="311"/>
      <c r="AN717" s="330"/>
      <c r="AO717" s="330"/>
      <c r="AP717" s="311"/>
      <c r="AQ717" s="311"/>
      <c r="AR717" s="330"/>
      <c r="AS717" s="330"/>
      <c r="AT717" s="311"/>
      <c r="AU717" s="311"/>
      <c r="AV717" s="330"/>
      <c r="AW717" s="311"/>
      <c r="AX717" s="311"/>
      <c r="AY717" s="311"/>
      <c r="AZ717" s="311"/>
      <c r="BA717" s="311"/>
    </row>
    <row r="718" spans="1:53" s="322" customFormat="1" ht="15.75" customHeight="1" x14ac:dyDescent="0.2">
      <c r="A718" s="324"/>
      <c r="B718" s="325"/>
      <c r="C718" s="326"/>
      <c r="D718" s="327"/>
      <c r="E718" s="329"/>
      <c r="F718" s="326"/>
      <c r="G718" s="328"/>
      <c r="H718" s="328"/>
      <c r="I718" s="326"/>
      <c r="J718" s="326"/>
      <c r="K718" s="326"/>
      <c r="L718" s="311"/>
      <c r="M718" s="311"/>
      <c r="N718" s="311"/>
      <c r="O718" s="311"/>
      <c r="P718" s="311"/>
      <c r="Q718" s="311"/>
      <c r="R718" s="311"/>
      <c r="S718" s="311"/>
      <c r="T718" s="330"/>
      <c r="U718" s="331"/>
      <c r="V718" s="311"/>
      <c r="W718" s="311"/>
      <c r="X718" s="330"/>
      <c r="Y718" s="311"/>
      <c r="Z718" s="311"/>
      <c r="AA718" s="330"/>
      <c r="AB718" s="330"/>
      <c r="AC718" s="955"/>
      <c r="AD718" s="311"/>
      <c r="AE718" s="311"/>
      <c r="AF718" s="330"/>
      <c r="AG718" s="330"/>
      <c r="AH718" s="311"/>
      <c r="AI718" s="311"/>
      <c r="AJ718" s="330"/>
      <c r="AK718" s="330"/>
      <c r="AL718" s="311"/>
      <c r="AM718" s="311"/>
      <c r="AN718" s="330"/>
      <c r="AO718" s="330"/>
      <c r="AP718" s="311"/>
      <c r="AQ718" s="311"/>
      <c r="AR718" s="330"/>
      <c r="AS718" s="330"/>
      <c r="AT718" s="311"/>
      <c r="AU718" s="311"/>
      <c r="AV718" s="330"/>
      <c r="AW718" s="311"/>
      <c r="AX718" s="311"/>
      <c r="AY718" s="311"/>
      <c r="AZ718" s="311"/>
      <c r="BA718" s="311"/>
    </row>
    <row r="719" spans="1:53" s="322" customFormat="1" ht="15.75" customHeight="1" x14ac:dyDescent="0.2">
      <c r="A719" s="324"/>
      <c r="B719" s="325"/>
      <c r="C719" s="326"/>
      <c r="D719" s="327"/>
      <c r="E719" s="329"/>
      <c r="F719" s="326"/>
      <c r="G719" s="328"/>
      <c r="H719" s="328"/>
      <c r="I719" s="326"/>
      <c r="J719" s="326"/>
      <c r="K719" s="326"/>
      <c r="L719" s="311"/>
      <c r="M719" s="311"/>
      <c r="N719" s="311"/>
      <c r="O719" s="311"/>
      <c r="P719" s="311"/>
      <c r="Q719" s="311"/>
      <c r="R719" s="311"/>
      <c r="S719" s="311"/>
      <c r="T719" s="330"/>
      <c r="U719" s="331"/>
      <c r="V719" s="311"/>
      <c r="W719" s="311"/>
      <c r="X719" s="330"/>
      <c r="Y719" s="311"/>
      <c r="Z719" s="311"/>
      <c r="AA719" s="330"/>
      <c r="AB719" s="330"/>
      <c r="AC719" s="955"/>
      <c r="AD719" s="311"/>
      <c r="AE719" s="311"/>
      <c r="AF719" s="330"/>
      <c r="AG719" s="330"/>
      <c r="AH719" s="311"/>
      <c r="AI719" s="311"/>
      <c r="AJ719" s="330"/>
      <c r="AK719" s="330"/>
      <c r="AL719" s="311"/>
      <c r="AM719" s="311"/>
      <c r="AN719" s="330"/>
      <c r="AO719" s="330"/>
      <c r="AP719" s="311"/>
      <c r="AQ719" s="311"/>
      <c r="AR719" s="330"/>
      <c r="AS719" s="330"/>
      <c r="AT719" s="311"/>
      <c r="AU719" s="311"/>
      <c r="AV719" s="330"/>
      <c r="AW719" s="311"/>
      <c r="AX719" s="311"/>
      <c r="AY719" s="311"/>
      <c r="AZ719" s="311"/>
      <c r="BA719" s="311"/>
    </row>
    <row r="720" spans="1:53" s="322" customFormat="1" ht="15.75" customHeight="1" x14ac:dyDescent="0.2">
      <c r="A720" s="324"/>
      <c r="B720" s="325"/>
      <c r="C720" s="326"/>
      <c r="D720" s="327"/>
      <c r="E720" s="329"/>
      <c r="F720" s="326"/>
      <c r="G720" s="328"/>
      <c r="H720" s="328"/>
      <c r="I720" s="326"/>
      <c r="J720" s="326"/>
      <c r="K720" s="326"/>
      <c r="L720" s="311"/>
      <c r="M720" s="311"/>
      <c r="N720" s="311"/>
      <c r="O720" s="311"/>
      <c r="P720" s="311"/>
      <c r="Q720" s="311"/>
      <c r="R720" s="311"/>
      <c r="S720" s="311"/>
      <c r="T720" s="330"/>
      <c r="U720" s="331"/>
      <c r="V720" s="311"/>
      <c r="W720" s="311"/>
      <c r="X720" s="330"/>
      <c r="Y720" s="311"/>
      <c r="Z720" s="311"/>
      <c r="AA720" s="330"/>
      <c r="AB720" s="330"/>
      <c r="AC720" s="955"/>
      <c r="AD720" s="311"/>
      <c r="AE720" s="311"/>
      <c r="AF720" s="330"/>
      <c r="AG720" s="330"/>
      <c r="AH720" s="311"/>
      <c r="AI720" s="311"/>
      <c r="AJ720" s="330"/>
      <c r="AK720" s="330"/>
      <c r="AL720" s="311"/>
      <c r="AM720" s="311"/>
      <c r="AN720" s="330"/>
      <c r="AO720" s="330"/>
      <c r="AP720" s="311"/>
      <c r="AQ720" s="311"/>
      <c r="AR720" s="330"/>
      <c r="AS720" s="330"/>
      <c r="AT720" s="311"/>
      <c r="AU720" s="311"/>
      <c r="AV720" s="330"/>
      <c r="AW720" s="311"/>
      <c r="AX720" s="311"/>
      <c r="AY720" s="311"/>
      <c r="AZ720" s="311"/>
      <c r="BA720" s="311"/>
    </row>
    <row r="721" spans="1:53" s="322" customFormat="1" ht="15.75" customHeight="1" x14ac:dyDescent="0.2">
      <c r="A721" s="324"/>
      <c r="B721" s="325"/>
      <c r="C721" s="326"/>
      <c r="D721" s="327"/>
      <c r="E721" s="329"/>
      <c r="F721" s="326"/>
      <c r="G721" s="328"/>
      <c r="H721" s="328"/>
      <c r="I721" s="326"/>
      <c r="J721" s="326"/>
      <c r="K721" s="326"/>
      <c r="L721" s="311"/>
      <c r="M721" s="311"/>
      <c r="N721" s="311"/>
      <c r="O721" s="311"/>
      <c r="P721" s="311"/>
      <c r="Q721" s="311"/>
      <c r="R721" s="311"/>
      <c r="S721" s="311"/>
      <c r="T721" s="330"/>
      <c r="U721" s="331"/>
      <c r="V721" s="311"/>
      <c r="W721" s="311"/>
      <c r="X721" s="330"/>
      <c r="Y721" s="311"/>
      <c r="Z721" s="311"/>
      <c r="AA721" s="330"/>
      <c r="AB721" s="330"/>
      <c r="AC721" s="955"/>
      <c r="AD721" s="311"/>
      <c r="AE721" s="311"/>
      <c r="AF721" s="330"/>
      <c r="AG721" s="330"/>
      <c r="AH721" s="311"/>
      <c r="AI721" s="311"/>
      <c r="AJ721" s="330"/>
      <c r="AK721" s="330"/>
      <c r="AL721" s="311"/>
      <c r="AM721" s="311"/>
      <c r="AN721" s="330"/>
      <c r="AO721" s="330"/>
      <c r="AP721" s="311"/>
      <c r="AQ721" s="311"/>
      <c r="AR721" s="330"/>
      <c r="AS721" s="330"/>
      <c r="AT721" s="311"/>
      <c r="AU721" s="311"/>
      <c r="AV721" s="330"/>
      <c r="AW721" s="311"/>
      <c r="AX721" s="311"/>
      <c r="AY721" s="311"/>
      <c r="AZ721" s="311"/>
      <c r="BA721" s="311"/>
    </row>
    <row r="722" spans="1:53" s="322" customFormat="1" ht="15.75" customHeight="1" x14ac:dyDescent="0.2">
      <c r="A722" s="324"/>
      <c r="B722" s="325"/>
      <c r="C722" s="326"/>
      <c r="D722" s="327"/>
      <c r="E722" s="329"/>
      <c r="F722" s="326"/>
      <c r="G722" s="328"/>
      <c r="H722" s="328"/>
      <c r="I722" s="326"/>
      <c r="J722" s="326"/>
      <c r="K722" s="326"/>
      <c r="L722" s="311"/>
      <c r="M722" s="311"/>
      <c r="N722" s="311"/>
      <c r="O722" s="311"/>
      <c r="P722" s="311"/>
      <c r="Q722" s="311"/>
      <c r="R722" s="311"/>
      <c r="S722" s="311"/>
      <c r="T722" s="330"/>
      <c r="U722" s="331"/>
      <c r="V722" s="311"/>
      <c r="W722" s="311"/>
      <c r="X722" s="330"/>
      <c r="Y722" s="311"/>
      <c r="Z722" s="311"/>
      <c r="AA722" s="330"/>
      <c r="AB722" s="330"/>
      <c r="AC722" s="955"/>
      <c r="AD722" s="311"/>
      <c r="AE722" s="311"/>
      <c r="AF722" s="330"/>
      <c r="AG722" s="330"/>
      <c r="AH722" s="311"/>
      <c r="AI722" s="311"/>
      <c r="AJ722" s="330"/>
      <c r="AK722" s="330"/>
      <c r="AL722" s="311"/>
      <c r="AM722" s="311"/>
      <c r="AN722" s="330"/>
      <c r="AO722" s="330"/>
      <c r="AP722" s="311"/>
      <c r="AQ722" s="311"/>
      <c r="AR722" s="330"/>
      <c r="AS722" s="330"/>
      <c r="AT722" s="311"/>
      <c r="AU722" s="311"/>
      <c r="AV722" s="330"/>
      <c r="AW722" s="311"/>
      <c r="AX722" s="311"/>
      <c r="AY722" s="311"/>
      <c r="AZ722" s="311"/>
      <c r="BA722" s="311"/>
    </row>
    <row r="723" spans="1:53" s="322" customFormat="1" ht="15.75" customHeight="1" x14ac:dyDescent="0.2">
      <c r="A723" s="324"/>
      <c r="B723" s="325"/>
      <c r="C723" s="326"/>
      <c r="D723" s="327"/>
      <c r="E723" s="329"/>
      <c r="F723" s="326"/>
      <c r="G723" s="328"/>
      <c r="H723" s="328"/>
      <c r="I723" s="326"/>
      <c r="J723" s="326"/>
      <c r="K723" s="326"/>
      <c r="L723" s="311"/>
      <c r="M723" s="311"/>
      <c r="N723" s="311"/>
      <c r="O723" s="311"/>
      <c r="P723" s="311"/>
      <c r="Q723" s="311"/>
      <c r="R723" s="311"/>
      <c r="S723" s="311"/>
      <c r="T723" s="330"/>
      <c r="U723" s="331"/>
      <c r="V723" s="311"/>
      <c r="W723" s="311"/>
      <c r="X723" s="330"/>
      <c r="Y723" s="311"/>
      <c r="Z723" s="311"/>
      <c r="AA723" s="330"/>
      <c r="AB723" s="330"/>
      <c r="AC723" s="955"/>
      <c r="AD723" s="311"/>
      <c r="AE723" s="311"/>
      <c r="AF723" s="330"/>
      <c r="AG723" s="330"/>
      <c r="AH723" s="311"/>
      <c r="AI723" s="311"/>
      <c r="AJ723" s="330"/>
      <c r="AK723" s="330"/>
      <c r="AL723" s="311"/>
      <c r="AM723" s="311"/>
      <c r="AN723" s="330"/>
      <c r="AO723" s="330"/>
      <c r="AP723" s="311"/>
      <c r="AQ723" s="311"/>
      <c r="AR723" s="330"/>
      <c r="AS723" s="330"/>
      <c r="AT723" s="311"/>
      <c r="AU723" s="311"/>
      <c r="AV723" s="330"/>
      <c r="AW723" s="311"/>
      <c r="AX723" s="311"/>
      <c r="AY723" s="311"/>
      <c r="AZ723" s="311"/>
      <c r="BA723" s="311"/>
    </row>
    <row r="724" spans="1:53" s="322" customFormat="1" ht="15.75" customHeight="1" x14ac:dyDescent="0.2">
      <c r="A724" s="324"/>
      <c r="B724" s="325"/>
      <c r="C724" s="326"/>
      <c r="D724" s="327"/>
      <c r="E724" s="329"/>
      <c r="F724" s="326"/>
      <c r="G724" s="328"/>
      <c r="H724" s="328"/>
      <c r="I724" s="326"/>
      <c r="J724" s="326"/>
      <c r="K724" s="326"/>
      <c r="L724" s="311"/>
      <c r="M724" s="311"/>
      <c r="N724" s="311"/>
      <c r="O724" s="311"/>
      <c r="P724" s="311"/>
      <c r="Q724" s="311"/>
      <c r="R724" s="311"/>
      <c r="S724" s="311"/>
      <c r="T724" s="330"/>
      <c r="U724" s="331"/>
      <c r="V724" s="311"/>
      <c r="W724" s="311"/>
      <c r="X724" s="330"/>
      <c r="Y724" s="311"/>
      <c r="Z724" s="311"/>
      <c r="AA724" s="330"/>
      <c r="AB724" s="330"/>
      <c r="AC724" s="955"/>
      <c r="AD724" s="311"/>
      <c r="AE724" s="311"/>
      <c r="AF724" s="330"/>
      <c r="AG724" s="330"/>
      <c r="AH724" s="311"/>
      <c r="AI724" s="311"/>
      <c r="AJ724" s="330"/>
      <c r="AK724" s="330"/>
      <c r="AL724" s="311"/>
      <c r="AM724" s="311"/>
      <c r="AN724" s="330"/>
      <c r="AO724" s="330"/>
      <c r="AP724" s="311"/>
      <c r="AQ724" s="311"/>
      <c r="AR724" s="330"/>
      <c r="AS724" s="330"/>
      <c r="AT724" s="311"/>
      <c r="AU724" s="311"/>
      <c r="AV724" s="330"/>
      <c r="AW724" s="311"/>
      <c r="AX724" s="311"/>
      <c r="AY724" s="311"/>
      <c r="AZ724" s="311"/>
      <c r="BA724" s="311"/>
    </row>
    <row r="725" spans="1:53" s="322" customFormat="1" ht="15.75" customHeight="1" x14ac:dyDescent="0.2">
      <c r="A725" s="324"/>
      <c r="B725" s="325"/>
      <c r="C725" s="326"/>
      <c r="D725" s="327"/>
      <c r="E725" s="329"/>
      <c r="F725" s="326"/>
      <c r="G725" s="328"/>
      <c r="H725" s="328"/>
      <c r="I725" s="326"/>
      <c r="J725" s="326"/>
      <c r="K725" s="326"/>
      <c r="L725" s="311"/>
      <c r="M725" s="311"/>
      <c r="N725" s="311"/>
      <c r="O725" s="311"/>
      <c r="P725" s="311"/>
      <c r="Q725" s="311"/>
      <c r="R725" s="311"/>
      <c r="S725" s="311"/>
      <c r="T725" s="330"/>
      <c r="U725" s="331"/>
      <c r="V725" s="311"/>
      <c r="W725" s="311"/>
      <c r="X725" s="330"/>
      <c r="Y725" s="311"/>
      <c r="Z725" s="311"/>
      <c r="AA725" s="330"/>
      <c r="AB725" s="330"/>
      <c r="AC725" s="955"/>
      <c r="AD725" s="311"/>
      <c r="AE725" s="311"/>
      <c r="AF725" s="330"/>
      <c r="AG725" s="330"/>
      <c r="AH725" s="311"/>
      <c r="AI725" s="311"/>
      <c r="AJ725" s="330"/>
      <c r="AK725" s="330"/>
      <c r="AL725" s="311"/>
      <c r="AM725" s="311"/>
      <c r="AN725" s="330"/>
      <c r="AO725" s="330"/>
      <c r="AP725" s="311"/>
      <c r="AQ725" s="311"/>
      <c r="AR725" s="330"/>
      <c r="AS725" s="330"/>
      <c r="AT725" s="311"/>
      <c r="AU725" s="311"/>
      <c r="AV725" s="330"/>
      <c r="AW725" s="311"/>
      <c r="AX725" s="311"/>
      <c r="AY725" s="311"/>
      <c r="AZ725" s="311"/>
      <c r="BA725" s="311"/>
    </row>
    <row r="726" spans="1:53" s="322" customFormat="1" ht="15.75" customHeight="1" x14ac:dyDescent="0.2">
      <c r="A726" s="324"/>
      <c r="B726" s="325"/>
      <c r="C726" s="326"/>
      <c r="D726" s="327"/>
      <c r="E726" s="329"/>
      <c r="F726" s="326"/>
      <c r="G726" s="328"/>
      <c r="H726" s="328"/>
      <c r="I726" s="326"/>
      <c r="J726" s="326"/>
      <c r="K726" s="326"/>
      <c r="L726" s="311"/>
      <c r="M726" s="311"/>
      <c r="N726" s="311"/>
      <c r="O726" s="311"/>
      <c r="P726" s="311"/>
      <c r="Q726" s="311"/>
      <c r="R726" s="311"/>
      <c r="S726" s="311"/>
      <c r="T726" s="330"/>
      <c r="U726" s="331"/>
      <c r="V726" s="311"/>
      <c r="W726" s="311"/>
      <c r="X726" s="330"/>
      <c r="Y726" s="311"/>
      <c r="Z726" s="311"/>
      <c r="AA726" s="330"/>
      <c r="AB726" s="330"/>
      <c r="AC726" s="955"/>
      <c r="AD726" s="311"/>
      <c r="AE726" s="311"/>
      <c r="AF726" s="330"/>
      <c r="AG726" s="330"/>
      <c r="AH726" s="311"/>
      <c r="AI726" s="311"/>
      <c r="AJ726" s="330"/>
      <c r="AK726" s="330"/>
      <c r="AL726" s="311"/>
      <c r="AM726" s="311"/>
      <c r="AN726" s="330"/>
      <c r="AO726" s="330"/>
      <c r="AP726" s="311"/>
      <c r="AQ726" s="311"/>
      <c r="AR726" s="330"/>
      <c r="AS726" s="330"/>
      <c r="AT726" s="311"/>
      <c r="AU726" s="311"/>
      <c r="AV726" s="330"/>
      <c r="AW726" s="311"/>
      <c r="AX726" s="311"/>
      <c r="AY726" s="311"/>
      <c r="AZ726" s="311"/>
      <c r="BA726" s="311"/>
    </row>
    <row r="727" spans="1:53" s="322" customFormat="1" ht="15.75" customHeight="1" x14ac:dyDescent="0.2">
      <c r="A727" s="324"/>
      <c r="B727" s="325"/>
      <c r="C727" s="326"/>
      <c r="D727" s="327"/>
      <c r="E727" s="329"/>
      <c r="F727" s="326"/>
      <c r="G727" s="328"/>
      <c r="H727" s="328"/>
      <c r="I727" s="326"/>
      <c r="J727" s="326"/>
      <c r="K727" s="326"/>
      <c r="L727" s="311"/>
      <c r="M727" s="311"/>
      <c r="N727" s="311"/>
      <c r="O727" s="311"/>
      <c r="P727" s="311"/>
      <c r="Q727" s="311"/>
      <c r="R727" s="311"/>
      <c r="S727" s="311"/>
      <c r="T727" s="330"/>
      <c r="U727" s="331"/>
      <c r="V727" s="311"/>
      <c r="W727" s="311"/>
      <c r="X727" s="330"/>
      <c r="Y727" s="311"/>
      <c r="Z727" s="311"/>
      <c r="AA727" s="330"/>
      <c r="AB727" s="330"/>
      <c r="AC727" s="955"/>
      <c r="AD727" s="311"/>
      <c r="AE727" s="311"/>
      <c r="AF727" s="330"/>
      <c r="AG727" s="330"/>
      <c r="AH727" s="311"/>
      <c r="AI727" s="311"/>
      <c r="AJ727" s="330"/>
      <c r="AK727" s="330"/>
      <c r="AL727" s="311"/>
      <c r="AM727" s="311"/>
      <c r="AN727" s="330"/>
      <c r="AO727" s="330"/>
      <c r="AP727" s="311"/>
      <c r="AQ727" s="311"/>
      <c r="AR727" s="330"/>
      <c r="AS727" s="330"/>
      <c r="AT727" s="311"/>
      <c r="AU727" s="311"/>
      <c r="AV727" s="330"/>
      <c r="AW727" s="311"/>
      <c r="AX727" s="311"/>
      <c r="AY727" s="311"/>
      <c r="AZ727" s="311"/>
      <c r="BA727" s="311"/>
    </row>
    <row r="728" spans="1:53" s="322" customFormat="1" ht="15.75" customHeight="1" x14ac:dyDescent="0.2">
      <c r="A728" s="324"/>
      <c r="B728" s="325"/>
      <c r="C728" s="326"/>
      <c r="D728" s="327"/>
      <c r="E728" s="329"/>
      <c r="F728" s="326"/>
      <c r="G728" s="328"/>
      <c r="H728" s="328"/>
      <c r="I728" s="326"/>
      <c r="J728" s="326"/>
      <c r="K728" s="326"/>
      <c r="L728" s="311"/>
      <c r="M728" s="311"/>
      <c r="N728" s="311"/>
      <c r="O728" s="311"/>
      <c r="P728" s="311"/>
      <c r="Q728" s="311"/>
      <c r="R728" s="311"/>
      <c r="S728" s="311"/>
      <c r="T728" s="330"/>
      <c r="U728" s="331"/>
      <c r="V728" s="311"/>
      <c r="W728" s="311"/>
      <c r="X728" s="330"/>
      <c r="Y728" s="311"/>
      <c r="Z728" s="311"/>
      <c r="AA728" s="330"/>
      <c r="AB728" s="330"/>
      <c r="AC728" s="955"/>
      <c r="AD728" s="311"/>
      <c r="AE728" s="311"/>
      <c r="AF728" s="330"/>
      <c r="AG728" s="330"/>
      <c r="AH728" s="311"/>
      <c r="AI728" s="311"/>
      <c r="AJ728" s="330"/>
      <c r="AK728" s="330"/>
      <c r="AL728" s="311"/>
      <c r="AM728" s="311"/>
      <c r="AN728" s="330"/>
      <c r="AO728" s="330"/>
      <c r="AP728" s="311"/>
      <c r="AQ728" s="311"/>
      <c r="AR728" s="330"/>
      <c r="AS728" s="330"/>
      <c r="AT728" s="311"/>
      <c r="AU728" s="311"/>
      <c r="AV728" s="330"/>
      <c r="AW728" s="311"/>
      <c r="AX728" s="311"/>
      <c r="AY728" s="311"/>
      <c r="AZ728" s="311"/>
      <c r="BA728" s="311"/>
    </row>
    <row r="729" spans="1:53" s="322" customFormat="1" ht="15.75" customHeight="1" x14ac:dyDescent="0.2">
      <c r="A729" s="324"/>
      <c r="B729" s="325"/>
      <c r="C729" s="326"/>
      <c r="D729" s="327"/>
      <c r="E729" s="329"/>
      <c r="F729" s="326"/>
      <c r="G729" s="328"/>
      <c r="H729" s="328"/>
      <c r="I729" s="326"/>
      <c r="J729" s="326"/>
      <c r="K729" s="326"/>
      <c r="L729" s="311"/>
      <c r="M729" s="311"/>
      <c r="N729" s="311"/>
      <c r="O729" s="311"/>
      <c r="P729" s="311"/>
      <c r="Q729" s="311"/>
      <c r="R729" s="311"/>
      <c r="S729" s="311"/>
      <c r="T729" s="330"/>
      <c r="U729" s="331"/>
      <c r="V729" s="311"/>
      <c r="W729" s="311"/>
      <c r="X729" s="330"/>
      <c r="Y729" s="311"/>
      <c r="Z729" s="311"/>
      <c r="AA729" s="330"/>
      <c r="AB729" s="330"/>
      <c r="AC729" s="955"/>
      <c r="AD729" s="311"/>
      <c r="AE729" s="311"/>
      <c r="AF729" s="330"/>
      <c r="AG729" s="330"/>
      <c r="AH729" s="311"/>
      <c r="AI729" s="311"/>
      <c r="AJ729" s="330"/>
      <c r="AK729" s="330"/>
      <c r="AL729" s="311"/>
      <c r="AM729" s="311"/>
      <c r="AN729" s="330"/>
      <c r="AO729" s="330"/>
      <c r="AP729" s="311"/>
      <c r="AQ729" s="311"/>
      <c r="AR729" s="330"/>
      <c r="AS729" s="330"/>
      <c r="AT729" s="311"/>
      <c r="AU729" s="311"/>
      <c r="AV729" s="330"/>
      <c r="AW729" s="311"/>
      <c r="AX729" s="311"/>
      <c r="AY729" s="311"/>
      <c r="AZ729" s="311"/>
      <c r="BA729" s="311"/>
    </row>
    <row r="730" spans="1:53" s="322" customFormat="1" ht="15.75" customHeight="1" x14ac:dyDescent="0.2">
      <c r="A730" s="324"/>
      <c r="B730" s="325"/>
      <c r="C730" s="326"/>
      <c r="D730" s="327"/>
      <c r="E730" s="329"/>
      <c r="F730" s="326"/>
      <c r="G730" s="328"/>
      <c r="H730" s="328"/>
      <c r="I730" s="326"/>
      <c r="J730" s="326"/>
      <c r="K730" s="326"/>
      <c r="L730" s="311"/>
      <c r="M730" s="311"/>
      <c r="N730" s="311"/>
      <c r="O730" s="311"/>
      <c r="P730" s="311"/>
      <c r="Q730" s="311"/>
      <c r="R730" s="311"/>
      <c r="S730" s="311"/>
      <c r="T730" s="330"/>
      <c r="U730" s="331"/>
      <c r="V730" s="311"/>
      <c r="W730" s="311"/>
      <c r="X730" s="330"/>
      <c r="Y730" s="311"/>
      <c r="Z730" s="311"/>
      <c r="AA730" s="330"/>
      <c r="AB730" s="330"/>
      <c r="AC730" s="955"/>
      <c r="AD730" s="311"/>
      <c r="AE730" s="311"/>
      <c r="AF730" s="330"/>
      <c r="AG730" s="330"/>
      <c r="AH730" s="311"/>
      <c r="AI730" s="311"/>
      <c r="AJ730" s="330"/>
      <c r="AK730" s="330"/>
      <c r="AL730" s="311"/>
      <c r="AM730" s="311"/>
      <c r="AN730" s="330"/>
      <c r="AO730" s="330"/>
      <c r="AP730" s="311"/>
      <c r="AQ730" s="311"/>
      <c r="AR730" s="330"/>
      <c r="AS730" s="330"/>
      <c r="AT730" s="311"/>
      <c r="AU730" s="311"/>
      <c r="AV730" s="330"/>
      <c r="AW730" s="311"/>
      <c r="AX730" s="311"/>
      <c r="AY730" s="311"/>
      <c r="AZ730" s="311"/>
      <c r="BA730" s="311"/>
    </row>
    <row r="731" spans="1:53" s="322" customFormat="1" ht="15.75" customHeight="1" x14ac:dyDescent="0.2">
      <c r="A731" s="324"/>
      <c r="B731" s="325"/>
      <c r="C731" s="326"/>
      <c r="D731" s="327"/>
      <c r="E731" s="329"/>
      <c r="F731" s="326"/>
      <c r="G731" s="328"/>
      <c r="H731" s="328"/>
      <c r="I731" s="326"/>
      <c r="J731" s="326"/>
      <c r="K731" s="326"/>
      <c r="L731" s="311"/>
      <c r="M731" s="311"/>
      <c r="N731" s="311"/>
      <c r="O731" s="311"/>
      <c r="P731" s="311"/>
      <c r="Q731" s="311"/>
      <c r="R731" s="311"/>
      <c r="S731" s="311"/>
      <c r="T731" s="330"/>
      <c r="U731" s="331"/>
      <c r="V731" s="311"/>
      <c r="W731" s="311"/>
      <c r="X731" s="330"/>
      <c r="Y731" s="311"/>
      <c r="Z731" s="311"/>
      <c r="AA731" s="330"/>
      <c r="AB731" s="330"/>
      <c r="AC731" s="955"/>
      <c r="AD731" s="311"/>
      <c r="AE731" s="311"/>
      <c r="AF731" s="330"/>
      <c r="AG731" s="330"/>
      <c r="AH731" s="311"/>
      <c r="AI731" s="311"/>
      <c r="AJ731" s="330"/>
      <c r="AK731" s="330"/>
      <c r="AL731" s="311"/>
      <c r="AM731" s="311"/>
      <c r="AN731" s="330"/>
      <c r="AO731" s="330"/>
      <c r="AP731" s="311"/>
      <c r="AQ731" s="311"/>
      <c r="AR731" s="330"/>
      <c r="AS731" s="330"/>
      <c r="AT731" s="311"/>
      <c r="AU731" s="311"/>
      <c r="AV731" s="330"/>
      <c r="AW731" s="311"/>
      <c r="AX731" s="311"/>
      <c r="AY731" s="311"/>
      <c r="AZ731" s="311"/>
      <c r="BA731" s="311"/>
    </row>
    <row r="732" spans="1:53" s="322" customFormat="1" ht="15.75" customHeight="1" x14ac:dyDescent="0.2">
      <c r="A732" s="324"/>
      <c r="B732" s="325"/>
      <c r="C732" s="326"/>
      <c r="D732" s="327"/>
      <c r="E732" s="329"/>
      <c r="F732" s="326"/>
      <c r="G732" s="328"/>
      <c r="H732" s="328"/>
      <c r="I732" s="326"/>
      <c r="J732" s="326"/>
      <c r="K732" s="326"/>
      <c r="L732" s="311"/>
      <c r="M732" s="311"/>
      <c r="N732" s="311"/>
      <c r="O732" s="311"/>
      <c r="P732" s="311"/>
      <c r="Q732" s="311"/>
      <c r="R732" s="311"/>
      <c r="S732" s="311"/>
      <c r="T732" s="330"/>
      <c r="U732" s="331"/>
      <c r="V732" s="311"/>
      <c r="W732" s="311"/>
      <c r="X732" s="330"/>
      <c r="Y732" s="311"/>
      <c r="Z732" s="311"/>
      <c r="AA732" s="330"/>
      <c r="AB732" s="330"/>
      <c r="AC732" s="955"/>
      <c r="AD732" s="311"/>
      <c r="AE732" s="311"/>
      <c r="AF732" s="330"/>
      <c r="AG732" s="330"/>
      <c r="AH732" s="311"/>
      <c r="AI732" s="311"/>
      <c r="AJ732" s="330"/>
      <c r="AK732" s="330"/>
      <c r="AL732" s="311"/>
      <c r="AM732" s="311"/>
      <c r="AN732" s="330"/>
      <c r="AO732" s="330"/>
      <c r="AP732" s="311"/>
      <c r="AQ732" s="311"/>
      <c r="AR732" s="330"/>
      <c r="AS732" s="330"/>
      <c r="AT732" s="311"/>
      <c r="AU732" s="311"/>
      <c r="AV732" s="330"/>
      <c r="AW732" s="311"/>
      <c r="AX732" s="311"/>
      <c r="AY732" s="311"/>
      <c r="AZ732" s="311"/>
      <c r="BA732" s="311"/>
    </row>
    <row r="733" spans="1:53" s="322" customFormat="1" ht="15.75" customHeight="1" x14ac:dyDescent="0.2">
      <c r="A733" s="324"/>
      <c r="B733" s="325"/>
      <c r="C733" s="326"/>
      <c r="D733" s="327"/>
      <c r="E733" s="329"/>
      <c r="F733" s="326"/>
      <c r="G733" s="328"/>
      <c r="H733" s="328"/>
      <c r="I733" s="326"/>
      <c r="J733" s="326"/>
      <c r="K733" s="326"/>
      <c r="L733" s="311"/>
      <c r="M733" s="311"/>
      <c r="N733" s="311"/>
      <c r="O733" s="311"/>
      <c r="P733" s="311"/>
      <c r="Q733" s="311"/>
      <c r="R733" s="311"/>
      <c r="S733" s="311"/>
      <c r="T733" s="330"/>
      <c r="U733" s="331"/>
      <c r="V733" s="311"/>
      <c r="W733" s="311"/>
      <c r="X733" s="330"/>
      <c r="Y733" s="311"/>
      <c r="Z733" s="311"/>
      <c r="AA733" s="330"/>
      <c r="AB733" s="330"/>
      <c r="AC733" s="955"/>
      <c r="AD733" s="311"/>
      <c r="AE733" s="311"/>
      <c r="AF733" s="330"/>
      <c r="AG733" s="330"/>
      <c r="AH733" s="311"/>
      <c r="AI733" s="311"/>
      <c r="AJ733" s="330"/>
      <c r="AK733" s="330"/>
      <c r="AL733" s="311"/>
      <c r="AM733" s="311"/>
      <c r="AN733" s="330"/>
      <c r="AO733" s="330"/>
      <c r="AP733" s="311"/>
      <c r="AQ733" s="311"/>
      <c r="AR733" s="330"/>
      <c r="AS733" s="330"/>
      <c r="AT733" s="311"/>
      <c r="AU733" s="311"/>
      <c r="AV733" s="330"/>
      <c r="AW733" s="311"/>
      <c r="AX733" s="311"/>
      <c r="AY733" s="311"/>
      <c r="AZ733" s="311"/>
      <c r="BA733" s="311"/>
    </row>
    <row r="734" spans="1:53" s="322" customFormat="1" ht="15.75" customHeight="1" x14ac:dyDescent="0.2">
      <c r="A734" s="324"/>
      <c r="B734" s="325"/>
      <c r="C734" s="326"/>
      <c r="D734" s="327"/>
      <c r="E734" s="329"/>
      <c r="F734" s="326"/>
      <c r="G734" s="328"/>
      <c r="H734" s="328"/>
      <c r="I734" s="326"/>
      <c r="J734" s="326"/>
      <c r="K734" s="326"/>
      <c r="L734" s="311"/>
      <c r="M734" s="311"/>
      <c r="N734" s="311"/>
      <c r="O734" s="311"/>
      <c r="P734" s="311"/>
      <c r="Q734" s="311"/>
      <c r="R734" s="311"/>
      <c r="S734" s="311"/>
      <c r="T734" s="330"/>
      <c r="U734" s="331"/>
      <c r="V734" s="311"/>
      <c r="W734" s="311"/>
      <c r="X734" s="330"/>
      <c r="Y734" s="311"/>
      <c r="Z734" s="311"/>
      <c r="AA734" s="330"/>
      <c r="AB734" s="330"/>
      <c r="AC734" s="955"/>
      <c r="AD734" s="311"/>
      <c r="AE734" s="311"/>
      <c r="AF734" s="330"/>
      <c r="AG734" s="330"/>
      <c r="AH734" s="311"/>
      <c r="AI734" s="311"/>
      <c r="AJ734" s="330"/>
      <c r="AK734" s="330"/>
      <c r="AL734" s="311"/>
      <c r="AM734" s="311"/>
      <c r="AN734" s="330"/>
      <c r="AO734" s="330"/>
      <c r="AP734" s="311"/>
      <c r="AQ734" s="311"/>
      <c r="AR734" s="330"/>
      <c r="AS734" s="330"/>
      <c r="AT734" s="311"/>
      <c r="AU734" s="311"/>
      <c r="AV734" s="330"/>
      <c r="AW734" s="311"/>
      <c r="AX734" s="311"/>
      <c r="AY734" s="311"/>
      <c r="AZ734" s="311"/>
      <c r="BA734" s="311"/>
    </row>
    <row r="735" spans="1:53" s="322" customFormat="1" ht="15.75" customHeight="1" x14ac:dyDescent="0.2">
      <c r="A735" s="324"/>
      <c r="B735" s="325"/>
      <c r="C735" s="326"/>
      <c r="D735" s="327"/>
      <c r="E735" s="329"/>
      <c r="F735" s="326"/>
      <c r="G735" s="328"/>
      <c r="H735" s="328"/>
      <c r="I735" s="326"/>
      <c r="J735" s="326"/>
      <c r="K735" s="326"/>
      <c r="L735" s="311"/>
      <c r="M735" s="311"/>
      <c r="N735" s="311"/>
      <c r="O735" s="311"/>
      <c r="P735" s="311"/>
      <c r="Q735" s="311"/>
      <c r="R735" s="311"/>
      <c r="S735" s="311"/>
      <c r="T735" s="330"/>
      <c r="U735" s="331"/>
      <c r="V735" s="311"/>
      <c r="W735" s="311"/>
      <c r="X735" s="330"/>
      <c r="Y735" s="311"/>
      <c r="Z735" s="311"/>
      <c r="AA735" s="330"/>
      <c r="AB735" s="330"/>
      <c r="AC735" s="955"/>
      <c r="AD735" s="311"/>
      <c r="AE735" s="311"/>
      <c r="AF735" s="330"/>
      <c r="AG735" s="330"/>
      <c r="AH735" s="311"/>
      <c r="AI735" s="311"/>
      <c r="AJ735" s="330"/>
      <c r="AK735" s="330"/>
      <c r="AL735" s="311"/>
      <c r="AM735" s="311"/>
      <c r="AN735" s="330"/>
      <c r="AO735" s="330"/>
      <c r="AP735" s="311"/>
      <c r="AQ735" s="311"/>
      <c r="AR735" s="330"/>
      <c r="AS735" s="330"/>
      <c r="AT735" s="311"/>
      <c r="AU735" s="311"/>
      <c r="AV735" s="330"/>
      <c r="AW735" s="311"/>
      <c r="AX735" s="311"/>
      <c r="AY735" s="311"/>
      <c r="AZ735" s="311"/>
      <c r="BA735" s="311"/>
    </row>
    <row r="736" spans="1:53" s="322" customFormat="1" ht="15.75" customHeight="1" x14ac:dyDescent="0.2">
      <c r="A736" s="324"/>
      <c r="B736" s="325"/>
      <c r="C736" s="326"/>
      <c r="D736" s="327"/>
      <c r="E736" s="329"/>
      <c r="F736" s="326"/>
      <c r="G736" s="328"/>
      <c r="H736" s="328"/>
      <c r="I736" s="326"/>
      <c r="J736" s="326"/>
      <c r="K736" s="326"/>
      <c r="L736" s="311"/>
      <c r="M736" s="311"/>
      <c r="N736" s="311"/>
      <c r="O736" s="311"/>
      <c r="P736" s="311"/>
      <c r="Q736" s="311"/>
      <c r="R736" s="311"/>
      <c r="S736" s="311"/>
      <c r="T736" s="330"/>
      <c r="U736" s="331"/>
      <c r="V736" s="311"/>
      <c r="W736" s="311"/>
      <c r="X736" s="330"/>
      <c r="Y736" s="311"/>
      <c r="Z736" s="311"/>
      <c r="AA736" s="330"/>
      <c r="AB736" s="330"/>
      <c r="AC736" s="955"/>
      <c r="AD736" s="311"/>
      <c r="AE736" s="311"/>
      <c r="AF736" s="330"/>
      <c r="AG736" s="330"/>
      <c r="AH736" s="311"/>
      <c r="AI736" s="311"/>
      <c r="AJ736" s="330"/>
      <c r="AK736" s="330"/>
      <c r="AL736" s="311"/>
      <c r="AM736" s="311"/>
      <c r="AN736" s="330"/>
      <c r="AO736" s="330"/>
      <c r="AP736" s="311"/>
      <c r="AQ736" s="311"/>
      <c r="AR736" s="330"/>
      <c r="AS736" s="330"/>
      <c r="AT736" s="311"/>
      <c r="AU736" s="311"/>
      <c r="AV736" s="330"/>
      <c r="AW736" s="311"/>
      <c r="AX736" s="311"/>
      <c r="AY736" s="311"/>
      <c r="AZ736" s="311"/>
      <c r="BA736" s="311"/>
    </row>
    <row r="737" spans="1:53" s="322" customFormat="1" ht="15.75" customHeight="1" x14ac:dyDescent="0.2">
      <c r="A737" s="324"/>
      <c r="B737" s="325"/>
      <c r="C737" s="326"/>
      <c r="D737" s="327"/>
      <c r="E737" s="329"/>
      <c r="F737" s="326"/>
      <c r="G737" s="328"/>
      <c r="H737" s="328"/>
      <c r="I737" s="326"/>
      <c r="J737" s="326"/>
      <c r="K737" s="326"/>
      <c r="L737" s="311"/>
      <c r="M737" s="311"/>
      <c r="N737" s="311"/>
      <c r="O737" s="311"/>
      <c r="P737" s="311"/>
      <c r="Q737" s="311"/>
      <c r="R737" s="311"/>
      <c r="S737" s="311"/>
      <c r="T737" s="330"/>
      <c r="U737" s="331"/>
      <c r="V737" s="311"/>
      <c r="W737" s="311"/>
      <c r="X737" s="330"/>
      <c r="Y737" s="311"/>
      <c r="Z737" s="311"/>
      <c r="AA737" s="330"/>
      <c r="AB737" s="330"/>
      <c r="AC737" s="955"/>
      <c r="AD737" s="311"/>
      <c r="AE737" s="311"/>
      <c r="AF737" s="330"/>
      <c r="AG737" s="330"/>
      <c r="AH737" s="311"/>
      <c r="AI737" s="311"/>
      <c r="AJ737" s="330"/>
      <c r="AK737" s="330"/>
      <c r="AL737" s="311"/>
      <c r="AM737" s="311"/>
      <c r="AN737" s="330"/>
      <c r="AO737" s="330"/>
      <c r="AP737" s="311"/>
      <c r="AQ737" s="311"/>
      <c r="AR737" s="330"/>
      <c r="AS737" s="330"/>
      <c r="AT737" s="311"/>
      <c r="AU737" s="311"/>
      <c r="AV737" s="330"/>
      <c r="AW737" s="311"/>
      <c r="AX737" s="311"/>
      <c r="AY737" s="311"/>
      <c r="AZ737" s="311"/>
      <c r="BA737" s="311"/>
    </row>
    <row r="738" spans="1:53" s="322" customFormat="1" ht="15.75" customHeight="1" x14ac:dyDescent="0.2">
      <c r="A738" s="324"/>
      <c r="B738" s="325"/>
      <c r="C738" s="326"/>
      <c r="D738" s="327"/>
      <c r="E738" s="329"/>
      <c r="F738" s="326"/>
      <c r="G738" s="328"/>
      <c r="H738" s="328"/>
      <c r="I738" s="326"/>
      <c r="J738" s="326"/>
      <c r="K738" s="326"/>
      <c r="L738" s="311"/>
      <c r="M738" s="311"/>
      <c r="N738" s="311"/>
      <c r="O738" s="311"/>
      <c r="P738" s="311"/>
      <c r="Q738" s="311"/>
      <c r="R738" s="311"/>
      <c r="S738" s="311"/>
      <c r="T738" s="330"/>
      <c r="U738" s="331"/>
      <c r="V738" s="311"/>
      <c r="W738" s="311"/>
      <c r="X738" s="330"/>
      <c r="Y738" s="311"/>
      <c r="Z738" s="311"/>
      <c r="AA738" s="330"/>
      <c r="AB738" s="330"/>
      <c r="AC738" s="955"/>
      <c r="AD738" s="311"/>
      <c r="AE738" s="311"/>
      <c r="AF738" s="330"/>
      <c r="AG738" s="330"/>
      <c r="AH738" s="311"/>
      <c r="AI738" s="311"/>
      <c r="AJ738" s="330"/>
      <c r="AK738" s="330"/>
      <c r="AL738" s="311"/>
      <c r="AM738" s="311"/>
      <c r="AN738" s="330"/>
      <c r="AO738" s="330"/>
      <c r="AP738" s="311"/>
      <c r="AQ738" s="311"/>
      <c r="AR738" s="330"/>
      <c r="AS738" s="330"/>
      <c r="AT738" s="311"/>
      <c r="AU738" s="311"/>
      <c r="AV738" s="330"/>
      <c r="AW738" s="311"/>
      <c r="AX738" s="311"/>
      <c r="AY738" s="311"/>
      <c r="AZ738" s="311"/>
      <c r="BA738" s="311"/>
    </row>
    <row r="739" spans="1:53" s="322" customFormat="1" ht="15.75" customHeight="1" x14ac:dyDescent="0.2">
      <c r="A739" s="324"/>
      <c r="B739" s="325"/>
      <c r="C739" s="326"/>
      <c r="D739" s="327"/>
      <c r="E739" s="329"/>
      <c r="F739" s="326"/>
      <c r="G739" s="328"/>
      <c r="H739" s="328"/>
      <c r="I739" s="326"/>
      <c r="J739" s="326"/>
      <c r="K739" s="326"/>
      <c r="L739" s="311"/>
      <c r="M739" s="311"/>
      <c r="N739" s="311"/>
      <c r="O739" s="311"/>
      <c r="P739" s="311"/>
      <c r="Q739" s="311"/>
      <c r="R739" s="311"/>
      <c r="S739" s="311"/>
      <c r="T739" s="330"/>
      <c r="U739" s="331"/>
      <c r="V739" s="311"/>
      <c r="W739" s="311"/>
      <c r="X739" s="330"/>
      <c r="Y739" s="311"/>
      <c r="Z739" s="311"/>
      <c r="AA739" s="330"/>
      <c r="AB739" s="330"/>
      <c r="AC739" s="955"/>
      <c r="AD739" s="311"/>
      <c r="AE739" s="311"/>
      <c r="AF739" s="330"/>
      <c r="AG739" s="330"/>
      <c r="AH739" s="311"/>
      <c r="AI739" s="311"/>
      <c r="AJ739" s="330"/>
      <c r="AK739" s="330"/>
      <c r="AL739" s="311"/>
      <c r="AM739" s="311"/>
      <c r="AN739" s="330"/>
      <c r="AO739" s="330"/>
      <c r="AP739" s="311"/>
      <c r="AQ739" s="311"/>
      <c r="AR739" s="330"/>
      <c r="AS739" s="330"/>
      <c r="AT739" s="311"/>
      <c r="AU739" s="311"/>
      <c r="AV739" s="330"/>
      <c r="AW739" s="311"/>
      <c r="AX739" s="311"/>
      <c r="AY739" s="311"/>
      <c r="AZ739" s="311"/>
      <c r="BA739" s="311"/>
    </row>
    <row r="740" spans="1:53" s="322" customFormat="1" ht="15.75" customHeight="1" x14ac:dyDescent="0.2">
      <c r="A740" s="324"/>
      <c r="B740" s="325"/>
      <c r="C740" s="326"/>
      <c r="D740" s="327"/>
      <c r="E740" s="329"/>
      <c r="F740" s="326"/>
      <c r="G740" s="328"/>
      <c r="H740" s="328"/>
      <c r="I740" s="326"/>
      <c r="J740" s="326"/>
      <c r="K740" s="326"/>
      <c r="L740" s="311"/>
      <c r="M740" s="311"/>
      <c r="N740" s="311"/>
      <c r="O740" s="311"/>
      <c r="P740" s="311"/>
      <c r="Q740" s="311"/>
      <c r="R740" s="311"/>
      <c r="S740" s="311"/>
      <c r="T740" s="330"/>
      <c r="U740" s="331"/>
      <c r="V740" s="311"/>
      <c r="W740" s="311"/>
      <c r="X740" s="330"/>
      <c r="Y740" s="311"/>
      <c r="Z740" s="311"/>
      <c r="AA740" s="330"/>
      <c r="AB740" s="330"/>
      <c r="AC740" s="955"/>
      <c r="AD740" s="311"/>
      <c r="AE740" s="311"/>
      <c r="AF740" s="330"/>
      <c r="AG740" s="330"/>
      <c r="AH740" s="311"/>
      <c r="AI740" s="311"/>
      <c r="AJ740" s="330"/>
      <c r="AK740" s="330"/>
      <c r="AL740" s="311"/>
      <c r="AM740" s="311"/>
      <c r="AN740" s="330"/>
      <c r="AO740" s="330"/>
      <c r="AP740" s="311"/>
      <c r="AQ740" s="311"/>
      <c r="AR740" s="330"/>
      <c r="AS740" s="330"/>
      <c r="AT740" s="311"/>
      <c r="AU740" s="311"/>
      <c r="AV740" s="330"/>
      <c r="AW740" s="311"/>
      <c r="AX740" s="311"/>
      <c r="AY740" s="311"/>
      <c r="AZ740" s="311"/>
      <c r="BA740" s="311"/>
    </row>
    <row r="741" spans="1:53" s="322" customFormat="1" ht="15.75" customHeight="1" x14ac:dyDescent="0.2">
      <c r="A741" s="324"/>
      <c r="B741" s="325"/>
      <c r="C741" s="326"/>
      <c r="D741" s="327"/>
      <c r="E741" s="329"/>
      <c r="F741" s="326"/>
      <c r="G741" s="328"/>
      <c r="H741" s="328"/>
      <c r="I741" s="326"/>
      <c r="J741" s="326"/>
      <c r="K741" s="326"/>
      <c r="L741" s="311"/>
      <c r="M741" s="311"/>
      <c r="N741" s="311"/>
      <c r="O741" s="311"/>
      <c r="P741" s="311"/>
      <c r="Q741" s="311"/>
      <c r="R741" s="311"/>
      <c r="S741" s="311"/>
      <c r="T741" s="330"/>
      <c r="U741" s="331"/>
      <c r="V741" s="311"/>
      <c r="W741" s="311"/>
      <c r="X741" s="330"/>
      <c r="Y741" s="311"/>
      <c r="Z741" s="311"/>
      <c r="AA741" s="330"/>
      <c r="AB741" s="330"/>
      <c r="AC741" s="955"/>
      <c r="AD741" s="311"/>
      <c r="AE741" s="311"/>
      <c r="AF741" s="330"/>
      <c r="AG741" s="330"/>
      <c r="AH741" s="311"/>
      <c r="AI741" s="311"/>
      <c r="AJ741" s="330"/>
      <c r="AK741" s="330"/>
      <c r="AL741" s="311"/>
      <c r="AM741" s="311"/>
      <c r="AN741" s="330"/>
      <c r="AO741" s="330"/>
      <c r="AP741" s="311"/>
      <c r="AQ741" s="311"/>
      <c r="AR741" s="330"/>
      <c r="AS741" s="330"/>
      <c r="AT741" s="311"/>
      <c r="AU741" s="311"/>
      <c r="AV741" s="330"/>
      <c r="AW741" s="311"/>
      <c r="AX741" s="311"/>
      <c r="AY741" s="311"/>
      <c r="AZ741" s="311"/>
      <c r="BA741" s="311"/>
    </row>
    <row r="742" spans="1:53" s="322" customFormat="1" ht="15.75" customHeight="1" x14ac:dyDescent="0.2">
      <c r="A742" s="324"/>
      <c r="B742" s="325"/>
      <c r="C742" s="326"/>
      <c r="D742" s="327"/>
      <c r="E742" s="329"/>
      <c r="F742" s="326"/>
      <c r="G742" s="328"/>
      <c r="H742" s="328"/>
      <c r="I742" s="326"/>
      <c r="J742" s="326"/>
      <c r="K742" s="326"/>
      <c r="L742" s="311"/>
      <c r="M742" s="311"/>
      <c r="N742" s="311"/>
      <c r="O742" s="311"/>
      <c r="P742" s="311"/>
      <c r="Q742" s="311"/>
      <c r="R742" s="311"/>
      <c r="S742" s="311"/>
      <c r="T742" s="330"/>
      <c r="U742" s="331"/>
      <c r="V742" s="311"/>
      <c r="W742" s="311"/>
      <c r="X742" s="330"/>
      <c r="Y742" s="311"/>
      <c r="Z742" s="311"/>
      <c r="AA742" s="330"/>
      <c r="AB742" s="330"/>
      <c r="AC742" s="955"/>
      <c r="AD742" s="311"/>
      <c r="AE742" s="311"/>
      <c r="AF742" s="330"/>
      <c r="AG742" s="330"/>
      <c r="AH742" s="311"/>
      <c r="AI742" s="311"/>
      <c r="AJ742" s="330"/>
      <c r="AK742" s="330"/>
      <c r="AL742" s="311"/>
      <c r="AM742" s="311"/>
      <c r="AN742" s="330"/>
      <c r="AO742" s="330"/>
      <c r="AP742" s="311"/>
      <c r="AQ742" s="311"/>
      <c r="AR742" s="330"/>
      <c r="AS742" s="330"/>
      <c r="AT742" s="311"/>
      <c r="AU742" s="311"/>
      <c r="AV742" s="330"/>
      <c r="AW742" s="311"/>
      <c r="AX742" s="311"/>
      <c r="AY742" s="311"/>
      <c r="AZ742" s="311"/>
      <c r="BA742" s="311"/>
    </row>
    <row r="743" spans="1:53" s="322" customFormat="1" ht="15.75" customHeight="1" x14ac:dyDescent="0.2">
      <c r="A743" s="324"/>
      <c r="B743" s="325"/>
      <c r="C743" s="326"/>
      <c r="D743" s="327"/>
      <c r="E743" s="329"/>
      <c r="F743" s="326"/>
      <c r="G743" s="328"/>
      <c r="H743" s="328"/>
      <c r="I743" s="326"/>
      <c r="J743" s="326"/>
      <c r="K743" s="326"/>
      <c r="L743" s="311"/>
      <c r="M743" s="311"/>
      <c r="N743" s="311"/>
      <c r="O743" s="311"/>
      <c r="P743" s="311"/>
      <c r="Q743" s="311"/>
      <c r="R743" s="311"/>
      <c r="S743" s="311"/>
      <c r="T743" s="330"/>
      <c r="U743" s="331"/>
      <c r="V743" s="311"/>
      <c r="W743" s="311"/>
      <c r="X743" s="330"/>
      <c r="Y743" s="311"/>
      <c r="Z743" s="311"/>
      <c r="AA743" s="330"/>
      <c r="AB743" s="330"/>
      <c r="AC743" s="955"/>
      <c r="AD743" s="311"/>
      <c r="AE743" s="311"/>
      <c r="AF743" s="330"/>
      <c r="AG743" s="330"/>
      <c r="AH743" s="311"/>
      <c r="AI743" s="311"/>
      <c r="AJ743" s="330"/>
      <c r="AK743" s="330"/>
      <c r="AL743" s="311"/>
      <c r="AM743" s="311"/>
      <c r="AN743" s="330"/>
      <c r="AO743" s="330"/>
      <c r="AP743" s="311"/>
      <c r="AQ743" s="311"/>
      <c r="AR743" s="330"/>
      <c r="AS743" s="330"/>
      <c r="AT743" s="311"/>
      <c r="AU743" s="311"/>
      <c r="AV743" s="330"/>
      <c r="AW743" s="311"/>
      <c r="AX743" s="311"/>
      <c r="AY743" s="311"/>
      <c r="AZ743" s="311"/>
      <c r="BA743" s="311"/>
    </row>
    <row r="744" spans="1:53" s="322" customFormat="1" ht="15.75" customHeight="1" x14ac:dyDescent="0.2">
      <c r="A744" s="324"/>
      <c r="B744" s="325"/>
      <c r="C744" s="326"/>
      <c r="D744" s="327"/>
      <c r="E744" s="329"/>
      <c r="F744" s="326"/>
      <c r="G744" s="328"/>
      <c r="H744" s="328"/>
      <c r="I744" s="326"/>
      <c r="J744" s="326"/>
      <c r="K744" s="326"/>
      <c r="L744" s="311"/>
      <c r="M744" s="311"/>
      <c r="N744" s="311"/>
      <c r="O744" s="311"/>
      <c r="P744" s="311"/>
      <c r="Q744" s="311"/>
      <c r="R744" s="311"/>
      <c r="S744" s="311"/>
      <c r="T744" s="330"/>
      <c r="U744" s="331"/>
      <c r="V744" s="311"/>
      <c r="W744" s="311"/>
      <c r="X744" s="330"/>
      <c r="Y744" s="311"/>
      <c r="Z744" s="311"/>
      <c r="AA744" s="330"/>
      <c r="AB744" s="330"/>
      <c r="AC744" s="955"/>
      <c r="AD744" s="311"/>
      <c r="AE744" s="311"/>
      <c r="AF744" s="330"/>
      <c r="AG744" s="330"/>
      <c r="AH744" s="311"/>
      <c r="AI744" s="311"/>
      <c r="AJ744" s="330"/>
      <c r="AK744" s="330"/>
      <c r="AL744" s="311"/>
      <c r="AM744" s="311"/>
      <c r="AN744" s="330"/>
      <c r="AO744" s="330"/>
      <c r="AP744" s="311"/>
      <c r="AQ744" s="311"/>
      <c r="AR744" s="330"/>
      <c r="AS744" s="330"/>
      <c r="AT744" s="311"/>
      <c r="AU744" s="311"/>
      <c r="AV744" s="330"/>
      <c r="AW744" s="311"/>
      <c r="AX744" s="311"/>
      <c r="AY744" s="311"/>
      <c r="AZ744" s="311"/>
      <c r="BA744" s="311"/>
    </row>
    <row r="745" spans="1:53" s="322" customFormat="1" ht="15.75" customHeight="1" x14ac:dyDescent="0.2">
      <c r="A745" s="324"/>
      <c r="B745" s="325"/>
      <c r="C745" s="326"/>
      <c r="D745" s="327"/>
      <c r="E745" s="329"/>
      <c r="F745" s="326"/>
      <c r="G745" s="328"/>
      <c r="H745" s="328"/>
      <c r="I745" s="326"/>
      <c r="J745" s="326"/>
      <c r="K745" s="326"/>
      <c r="L745" s="311"/>
      <c r="M745" s="311"/>
      <c r="N745" s="311"/>
      <c r="O745" s="311"/>
      <c r="P745" s="311"/>
      <c r="Q745" s="311"/>
      <c r="R745" s="311"/>
      <c r="S745" s="311"/>
      <c r="T745" s="330"/>
      <c r="U745" s="331"/>
      <c r="V745" s="311"/>
      <c r="W745" s="311"/>
      <c r="X745" s="330"/>
      <c r="Y745" s="311"/>
      <c r="Z745" s="311"/>
      <c r="AA745" s="330"/>
      <c r="AB745" s="330"/>
      <c r="AC745" s="955"/>
      <c r="AD745" s="311"/>
      <c r="AE745" s="311"/>
      <c r="AF745" s="330"/>
      <c r="AG745" s="330"/>
      <c r="AH745" s="311"/>
      <c r="AI745" s="311"/>
      <c r="AJ745" s="330"/>
      <c r="AK745" s="330"/>
      <c r="AL745" s="311"/>
      <c r="AM745" s="311"/>
      <c r="AN745" s="330"/>
      <c r="AO745" s="330"/>
      <c r="AP745" s="311"/>
      <c r="AQ745" s="311"/>
      <c r="AR745" s="330"/>
      <c r="AS745" s="330"/>
      <c r="AT745" s="311"/>
      <c r="AU745" s="311"/>
      <c r="AV745" s="330"/>
      <c r="AW745" s="311"/>
      <c r="AX745" s="311"/>
      <c r="AY745" s="311"/>
      <c r="AZ745" s="311"/>
      <c r="BA745" s="311"/>
    </row>
    <row r="746" spans="1:53" s="322" customFormat="1" ht="15.75" customHeight="1" x14ac:dyDescent="0.2">
      <c r="A746" s="324"/>
      <c r="B746" s="325"/>
      <c r="C746" s="326"/>
      <c r="D746" s="327"/>
      <c r="E746" s="329"/>
      <c r="F746" s="326"/>
      <c r="G746" s="328"/>
      <c r="H746" s="328"/>
      <c r="I746" s="326"/>
      <c r="J746" s="326"/>
      <c r="K746" s="326"/>
      <c r="L746" s="311"/>
      <c r="M746" s="311"/>
      <c r="N746" s="311"/>
      <c r="O746" s="311"/>
      <c r="P746" s="311"/>
      <c r="Q746" s="311"/>
      <c r="R746" s="311"/>
      <c r="S746" s="311"/>
      <c r="T746" s="330"/>
      <c r="U746" s="331"/>
      <c r="V746" s="311"/>
      <c r="W746" s="311"/>
      <c r="X746" s="330"/>
      <c r="Y746" s="311"/>
      <c r="Z746" s="311"/>
      <c r="AA746" s="330"/>
      <c r="AB746" s="330"/>
      <c r="AC746" s="955"/>
      <c r="AD746" s="311"/>
      <c r="AE746" s="311"/>
      <c r="AF746" s="330"/>
      <c r="AG746" s="330"/>
      <c r="AH746" s="311"/>
      <c r="AI746" s="311"/>
      <c r="AJ746" s="330"/>
      <c r="AK746" s="330"/>
      <c r="AL746" s="311"/>
      <c r="AM746" s="311"/>
      <c r="AN746" s="330"/>
      <c r="AO746" s="330"/>
      <c r="AP746" s="311"/>
      <c r="AQ746" s="311"/>
      <c r="AR746" s="330"/>
      <c r="AS746" s="330"/>
      <c r="AT746" s="311"/>
      <c r="AU746" s="311"/>
      <c r="AV746" s="330"/>
      <c r="AW746" s="311"/>
      <c r="AX746" s="311"/>
      <c r="AY746" s="311"/>
      <c r="AZ746" s="311"/>
      <c r="BA746" s="311"/>
    </row>
    <row r="747" spans="1:53" s="322" customFormat="1" ht="15.75" customHeight="1" x14ac:dyDescent="0.2">
      <c r="A747" s="324"/>
      <c r="B747" s="325"/>
      <c r="C747" s="326"/>
      <c r="D747" s="327"/>
      <c r="E747" s="329"/>
      <c r="F747" s="326"/>
      <c r="G747" s="328"/>
      <c r="H747" s="328"/>
      <c r="I747" s="326"/>
      <c r="J747" s="326"/>
      <c r="K747" s="326"/>
      <c r="L747" s="311"/>
      <c r="M747" s="311"/>
      <c r="N747" s="311"/>
      <c r="O747" s="311"/>
      <c r="P747" s="311"/>
      <c r="Q747" s="311"/>
      <c r="R747" s="311"/>
      <c r="S747" s="311"/>
      <c r="T747" s="330"/>
      <c r="U747" s="331"/>
      <c r="V747" s="311"/>
      <c r="W747" s="311"/>
      <c r="X747" s="330"/>
      <c r="Y747" s="311"/>
      <c r="Z747" s="311"/>
      <c r="AA747" s="330"/>
      <c r="AB747" s="330"/>
      <c r="AC747" s="955"/>
      <c r="AD747" s="311"/>
      <c r="AE747" s="311"/>
      <c r="AF747" s="330"/>
      <c r="AG747" s="330"/>
      <c r="AH747" s="311"/>
      <c r="AI747" s="311"/>
      <c r="AJ747" s="330"/>
      <c r="AK747" s="330"/>
      <c r="AL747" s="311"/>
      <c r="AM747" s="311"/>
      <c r="AN747" s="330"/>
      <c r="AO747" s="330"/>
      <c r="AP747" s="311"/>
      <c r="AQ747" s="311"/>
      <c r="AR747" s="330"/>
      <c r="AS747" s="330"/>
      <c r="AT747" s="311"/>
      <c r="AU747" s="311"/>
      <c r="AV747" s="330"/>
      <c r="AW747" s="311"/>
      <c r="AX747" s="311"/>
      <c r="AY747" s="311"/>
      <c r="AZ747" s="311"/>
      <c r="BA747" s="311"/>
    </row>
    <row r="748" spans="1:53" s="322" customFormat="1" ht="15.75" customHeight="1" x14ac:dyDescent="0.2">
      <c r="A748" s="324"/>
      <c r="B748" s="325"/>
      <c r="C748" s="326"/>
      <c r="D748" s="327"/>
      <c r="E748" s="329"/>
      <c r="F748" s="326"/>
      <c r="G748" s="328"/>
      <c r="H748" s="328"/>
      <c r="I748" s="326"/>
      <c r="J748" s="326"/>
      <c r="K748" s="326"/>
      <c r="L748" s="311"/>
      <c r="M748" s="311"/>
      <c r="N748" s="311"/>
      <c r="O748" s="311"/>
      <c r="P748" s="311"/>
      <c r="Q748" s="311"/>
      <c r="R748" s="311"/>
      <c r="S748" s="311"/>
      <c r="T748" s="330"/>
      <c r="U748" s="331"/>
      <c r="V748" s="311"/>
      <c r="W748" s="311"/>
      <c r="X748" s="330"/>
      <c r="Y748" s="311"/>
      <c r="Z748" s="311"/>
      <c r="AA748" s="330"/>
      <c r="AB748" s="330"/>
      <c r="AC748" s="955"/>
      <c r="AD748" s="311"/>
      <c r="AE748" s="311"/>
      <c r="AF748" s="330"/>
      <c r="AG748" s="330"/>
      <c r="AH748" s="311"/>
      <c r="AI748" s="311"/>
      <c r="AJ748" s="330"/>
      <c r="AK748" s="330"/>
      <c r="AL748" s="311"/>
      <c r="AM748" s="311"/>
      <c r="AN748" s="330"/>
      <c r="AO748" s="330"/>
      <c r="AP748" s="311"/>
      <c r="AQ748" s="311"/>
      <c r="AR748" s="330"/>
      <c r="AS748" s="330"/>
      <c r="AT748" s="311"/>
      <c r="AU748" s="311"/>
      <c r="AV748" s="330"/>
      <c r="AW748" s="311"/>
      <c r="AX748" s="311"/>
      <c r="AY748" s="311"/>
      <c r="AZ748" s="311"/>
      <c r="BA748" s="311"/>
    </row>
    <row r="749" spans="1:53" s="322" customFormat="1" ht="15.75" customHeight="1" x14ac:dyDescent="0.2">
      <c r="A749" s="324"/>
      <c r="B749" s="325"/>
      <c r="C749" s="326"/>
      <c r="D749" s="327"/>
      <c r="E749" s="329"/>
      <c r="F749" s="326"/>
      <c r="G749" s="328"/>
      <c r="H749" s="328"/>
      <c r="I749" s="326"/>
      <c r="J749" s="326"/>
      <c r="K749" s="326"/>
      <c r="L749" s="311"/>
      <c r="M749" s="311"/>
      <c r="N749" s="311"/>
      <c r="O749" s="311"/>
      <c r="P749" s="311"/>
      <c r="Q749" s="311"/>
      <c r="R749" s="311"/>
      <c r="S749" s="311"/>
      <c r="T749" s="330"/>
      <c r="U749" s="331"/>
      <c r="V749" s="311"/>
      <c r="W749" s="311"/>
      <c r="X749" s="330"/>
      <c r="Y749" s="311"/>
      <c r="Z749" s="311"/>
      <c r="AA749" s="330"/>
      <c r="AB749" s="330"/>
      <c r="AC749" s="955"/>
      <c r="AD749" s="311"/>
      <c r="AE749" s="311"/>
      <c r="AF749" s="330"/>
      <c r="AG749" s="330"/>
      <c r="AH749" s="311"/>
      <c r="AI749" s="311"/>
      <c r="AJ749" s="330"/>
      <c r="AK749" s="330"/>
      <c r="AL749" s="311"/>
      <c r="AM749" s="311"/>
      <c r="AN749" s="330"/>
      <c r="AO749" s="330"/>
      <c r="AP749" s="311"/>
      <c r="AQ749" s="311"/>
      <c r="AR749" s="330"/>
      <c r="AS749" s="330"/>
      <c r="AT749" s="311"/>
      <c r="AU749" s="311"/>
      <c r="AV749" s="330"/>
      <c r="AW749" s="311"/>
      <c r="AX749" s="311"/>
      <c r="AY749" s="311"/>
      <c r="AZ749" s="311"/>
      <c r="BA749" s="311"/>
    </row>
    <row r="750" spans="1:53" s="322" customFormat="1" ht="15.75" customHeight="1" x14ac:dyDescent="0.2">
      <c r="A750" s="324"/>
      <c r="B750" s="325"/>
      <c r="C750" s="326"/>
      <c r="D750" s="327"/>
      <c r="E750" s="329"/>
      <c r="F750" s="326"/>
      <c r="G750" s="328"/>
      <c r="H750" s="328"/>
      <c r="I750" s="326"/>
      <c r="J750" s="326"/>
      <c r="K750" s="326"/>
      <c r="L750" s="311"/>
      <c r="M750" s="311"/>
      <c r="N750" s="311"/>
      <c r="O750" s="311"/>
      <c r="P750" s="311"/>
      <c r="Q750" s="311"/>
      <c r="R750" s="311"/>
      <c r="S750" s="311"/>
      <c r="T750" s="330"/>
      <c r="U750" s="331"/>
      <c r="V750" s="311"/>
      <c r="W750" s="311"/>
      <c r="X750" s="330"/>
      <c r="Y750" s="311"/>
      <c r="Z750" s="311"/>
      <c r="AA750" s="330"/>
      <c r="AB750" s="330"/>
      <c r="AC750" s="955"/>
      <c r="AD750" s="311"/>
      <c r="AE750" s="311"/>
      <c r="AF750" s="330"/>
      <c r="AG750" s="330"/>
      <c r="AH750" s="311"/>
      <c r="AI750" s="311"/>
      <c r="AJ750" s="330"/>
      <c r="AK750" s="330"/>
      <c r="AL750" s="311"/>
      <c r="AM750" s="311"/>
      <c r="AN750" s="330"/>
      <c r="AO750" s="330"/>
      <c r="AP750" s="311"/>
      <c r="AQ750" s="311"/>
      <c r="AR750" s="330"/>
      <c r="AS750" s="330"/>
      <c r="AT750" s="311"/>
      <c r="AU750" s="311"/>
      <c r="AV750" s="330"/>
      <c r="AW750" s="311"/>
      <c r="AX750" s="311"/>
      <c r="AY750" s="311"/>
      <c r="AZ750" s="311"/>
      <c r="BA750" s="311"/>
    </row>
    <row r="751" spans="1:53" s="322" customFormat="1" ht="15.75" customHeight="1" x14ac:dyDescent="0.2">
      <c r="A751" s="324"/>
      <c r="B751" s="325"/>
      <c r="C751" s="326"/>
      <c r="D751" s="327"/>
      <c r="E751" s="329"/>
      <c r="F751" s="326"/>
      <c r="G751" s="328"/>
      <c r="H751" s="328"/>
      <c r="I751" s="326"/>
      <c r="J751" s="326"/>
      <c r="K751" s="326"/>
      <c r="L751" s="311"/>
      <c r="M751" s="311"/>
      <c r="N751" s="311"/>
      <c r="O751" s="311"/>
      <c r="P751" s="311"/>
      <c r="Q751" s="311"/>
      <c r="R751" s="311"/>
      <c r="S751" s="311"/>
      <c r="T751" s="330"/>
      <c r="U751" s="331"/>
      <c r="V751" s="311"/>
      <c r="W751" s="311"/>
      <c r="X751" s="330"/>
      <c r="Y751" s="311"/>
      <c r="Z751" s="311"/>
      <c r="AA751" s="330"/>
      <c r="AB751" s="330"/>
      <c r="AC751" s="955"/>
      <c r="AD751" s="311"/>
      <c r="AE751" s="311"/>
      <c r="AF751" s="330"/>
      <c r="AG751" s="330"/>
      <c r="AH751" s="311"/>
      <c r="AI751" s="311"/>
      <c r="AJ751" s="330"/>
      <c r="AK751" s="330"/>
      <c r="AL751" s="311"/>
      <c r="AM751" s="311"/>
      <c r="AN751" s="330"/>
      <c r="AO751" s="330"/>
      <c r="AP751" s="311"/>
      <c r="AQ751" s="311"/>
      <c r="AR751" s="330"/>
      <c r="AS751" s="330"/>
      <c r="AT751" s="311"/>
      <c r="AU751" s="311"/>
      <c r="AV751" s="330"/>
      <c r="AW751" s="311"/>
      <c r="AX751" s="311"/>
      <c r="AY751" s="311"/>
      <c r="AZ751" s="311"/>
      <c r="BA751" s="311"/>
    </row>
    <row r="752" spans="1:53" s="322" customFormat="1" ht="15.75" customHeight="1" x14ac:dyDescent="0.2">
      <c r="A752" s="324"/>
      <c r="B752" s="325"/>
      <c r="C752" s="326"/>
      <c r="D752" s="327"/>
      <c r="E752" s="329"/>
      <c r="F752" s="326"/>
      <c r="G752" s="328"/>
      <c r="H752" s="328"/>
      <c r="I752" s="326"/>
      <c r="J752" s="326"/>
      <c r="K752" s="326"/>
      <c r="L752" s="311"/>
      <c r="M752" s="311"/>
      <c r="N752" s="311"/>
      <c r="O752" s="311"/>
      <c r="P752" s="311"/>
      <c r="Q752" s="311"/>
      <c r="R752" s="311"/>
      <c r="S752" s="311"/>
      <c r="T752" s="330"/>
      <c r="U752" s="331"/>
      <c r="V752" s="311"/>
      <c r="W752" s="311"/>
      <c r="X752" s="330"/>
      <c r="Y752" s="311"/>
      <c r="Z752" s="311"/>
      <c r="AA752" s="330"/>
      <c r="AB752" s="330"/>
      <c r="AC752" s="955"/>
      <c r="AD752" s="311"/>
      <c r="AE752" s="311"/>
      <c r="AF752" s="330"/>
      <c r="AG752" s="330"/>
      <c r="AH752" s="311"/>
      <c r="AI752" s="311"/>
      <c r="AJ752" s="330"/>
      <c r="AK752" s="330"/>
      <c r="AL752" s="311"/>
      <c r="AM752" s="311"/>
      <c r="AN752" s="330"/>
      <c r="AO752" s="330"/>
      <c r="AP752" s="311"/>
      <c r="AQ752" s="311"/>
      <c r="AR752" s="330"/>
      <c r="AS752" s="330"/>
      <c r="AT752" s="311"/>
      <c r="AU752" s="311"/>
      <c r="AV752" s="330"/>
      <c r="AW752" s="311"/>
      <c r="AX752" s="311"/>
      <c r="AY752" s="311"/>
      <c r="AZ752" s="311"/>
      <c r="BA752" s="311"/>
    </row>
    <row r="753" spans="1:53" s="322" customFormat="1" ht="15.75" customHeight="1" x14ac:dyDescent="0.2">
      <c r="A753" s="324"/>
      <c r="B753" s="325"/>
      <c r="C753" s="326"/>
      <c r="D753" s="327"/>
      <c r="E753" s="329"/>
      <c r="F753" s="326"/>
      <c r="G753" s="328"/>
      <c r="H753" s="328"/>
      <c r="I753" s="326"/>
      <c r="J753" s="326"/>
      <c r="K753" s="326"/>
      <c r="L753" s="311"/>
      <c r="M753" s="311"/>
      <c r="N753" s="311"/>
      <c r="O753" s="311"/>
      <c r="P753" s="311"/>
      <c r="Q753" s="311"/>
      <c r="R753" s="311"/>
      <c r="S753" s="311"/>
      <c r="T753" s="330"/>
      <c r="U753" s="331"/>
      <c r="V753" s="311"/>
      <c r="W753" s="311"/>
      <c r="X753" s="330"/>
      <c r="Y753" s="311"/>
      <c r="Z753" s="311"/>
      <c r="AA753" s="330"/>
      <c r="AB753" s="330"/>
      <c r="AC753" s="955"/>
      <c r="AD753" s="311"/>
      <c r="AE753" s="311"/>
      <c r="AF753" s="330"/>
      <c r="AG753" s="330"/>
      <c r="AH753" s="311"/>
      <c r="AI753" s="311"/>
      <c r="AJ753" s="330"/>
      <c r="AK753" s="330"/>
      <c r="AL753" s="311"/>
      <c r="AM753" s="311"/>
      <c r="AN753" s="330"/>
      <c r="AO753" s="330"/>
      <c r="AP753" s="311"/>
      <c r="AQ753" s="311"/>
      <c r="AR753" s="330"/>
      <c r="AS753" s="330"/>
      <c r="AT753" s="311"/>
      <c r="AU753" s="311"/>
      <c r="AV753" s="330"/>
      <c r="AW753" s="311"/>
      <c r="AX753" s="311"/>
      <c r="AY753" s="311"/>
      <c r="AZ753" s="311"/>
      <c r="BA753" s="311"/>
    </row>
    <row r="754" spans="1:53" s="322" customFormat="1" ht="15.75" customHeight="1" x14ac:dyDescent="0.2">
      <c r="A754" s="324"/>
      <c r="B754" s="325"/>
      <c r="C754" s="326"/>
      <c r="D754" s="327"/>
      <c r="E754" s="329"/>
      <c r="F754" s="326"/>
      <c r="G754" s="328"/>
      <c r="H754" s="328"/>
      <c r="I754" s="326"/>
      <c r="J754" s="326"/>
      <c r="K754" s="326"/>
      <c r="L754" s="311"/>
      <c r="M754" s="311"/>
      <c r="N754" s="311"/>
      <c r="O754" s="311"/>
      <c r="P754" s="311"/>
      <c r="Q754" s="311"/>
      <c r="R754" s="311"/>
      <c r="S754" s="311"/>
      <c r="T754" s="330"/>
      <c r="U754" s="331"/>
      <c r="V754" s="311"/>
      <c r="W754" s="311"/>
      <c r="X754" s="330"/>
      <c r="Y754" s="311"/>
      <c r="Z754" s="311"/>
      <c r="AA754" s="330"/>
      <c r="AB754" s="330"/>
      <c r="AC754" s="955"/>
      <c r="AD754" s="311"/>
      <c r="AE754" s="311"/>
      <c r="AF754" s="330"/>
      <c r="AG754" s="330"/>
      <c r="AH754" s="311"/>
      <c r="AI754" s="311"/>
      <c r="AJ754" s="330"/>
      <c r="AK754" s="330"/>
      <c r="AL754" s="311"/>
      <c r="AM754" s="311"/>
      <c r="AN754" s="330"/>
      <c r="AO754" s="330"/>
      <c r="AP754" s="311"/>
      <c r="AQ754" s="311"/>
      <c r="AR754" s="330"/>
      <c r="AS754" s="330"/>
      <c r="AT754" s="311"/>
      <c r="AU754" s="311"/>
      <c r="AV754" s="330"/>
      <c r="AW754" s="311"/>
      <c r="AX754" s="311"/>
      <c r="AY754" s="311"/>
      <c r="AZ754" s="311"/>
      <c r="BA754" s="311"/>
    </row>
    <row r="755" spans="1:53" s="322" customFormat="1" ht="15.75" customHeight="1" x14ac:dyDescent="0.2">
      <c r="A755" s="324"/>
      <c r="B755" s="325"/>
      <c r="C755" s="326"/>
      <c r="D755" s="327"/>
      <c r="E755" s="329"/>
      <c r="F755" s="326"/>
      <c r="G755" s="328"/>
      <c r="H755" s="328"/>
      <c r="I755" s="326"/>
      <c r="J755" s="326"/>
      <c r="K755" s="326"/>
      <c r="L755" s="311"/>
      <c r="M755" s="311"/>
      <c r="N755" s="311"/>
      <c r="O755" s="311"/>
      <c r="P755" s="311"/>
      <c r="Q755" s="311"/>
      <c r="R755" s="311"/>
      <c r="S755" s="311"/>
      <c r="T755" s="330"/>
      <c r="U755" s="331"/>
      <c r="V755" s="311"/>
      <c r="W755" s="311"/>
      <c r="X755" s="330"/>
      <c r="Y755" s="311"/>
      <c r="Z755" s="311"/>
      <c r="AA755" s="330"/>
      <c r="AB755" s="330"/>
      <c r="AC755" s="955"/>
      <c r="AD755" s="311"/>
      <c r="AE755" s="311"/>
      <c r="AF755" s="330"/>
      <c r="AG755" s="330"/>
      <c r="AH755" s="311"/>
      <c r="AI755" s="311"/>
      <c r="AJ755" s="330"/>
      <c r="AK755" s="330"/>
      <c r="AL755" s="311"/>
      <c r="AM755" s="311"/>
      <c r="AN755" s="330"/>
      <c r="AO755" s="330"/>
      <c r="AP755" s="311"/>
      <c r="AQ755" s="311"/>
      <c r="AR755" s="330"/>
      <c r="AS755" s="330"/>
      <c r="AT755" s="311"/>
      <c r="AU755" s="311"/>
      <c r="AV755" s="330"/>
      <c r="AW755" s="311"/>
      <c r="AX755" s="311"/>
      <c r="AY755" s="311"/>
      <c r="AZ755" s="311"/>
      <c r="BA755" s="311"/>
    </row>
    <row r="756" spans="1:53" s="322" customFormat="1" ht="15.75" customHeight="1" x14ac:dyDescent="0.2">
      <c r="A756" s="324"/>
      <c r="B756" s="325"/>
      <c r="C756" s="326"/>
      <c r="D756" s="327"/>
      <c r="E756" s="329"/>
      <c r="F756" s="326"/>
      <c r="G756" s="328"/>
      <c r="H756" s="328"/>
      <c r="I756" s="326"/>
      <c r="J756" s="326"/>
      <c r="K756" s="326"/>
      <c r="L756" s="311"/>
      <c r="M756" s="311"/>
      <c r="N756" s="311"/>
      <c r="O756" s="311"/>
      <c r="P756" s="311"/>
      <c r="Q756" s="311"/>
      <c r="R756" s="311"/>
      <c r="S756" s="311"/>
      <c r="T756" s="330"/>
      <c r="U756" s="331"/>
      <c r="V756" s="311"/>
      <c r="W756" s="311"/>
      <c r="X756" s="330"/>
      <c r="Y756" s="311"/>
      <c r="Z756" s="311"/>
      <c r="AA756" s="330"/>
      <c r="AB756" s="330"/>
      <c r="AC756" s="955"/>
      <c r="AD756" s="311"/>
      <c r="AE756" s="311"/>
      <c r="AF756" s="330"/>
      <c r="AG756" s="330"/>
      <c r="AH756" s="311"/>
      <c r="AI756" s="311"/>
      <c r="AJ756" s="330"/>
      <c r="AK756" s="330"/>
      <c r="AL756" s="311"/>
      <c r="AM756" s="311"/>
      <c r="AN756" s="330"/>
      <c r="AO756" s="330"/>
      <c r="AP756" s="311"/>
      <c r="AQ756" s="311"/>
      <c r="AR756" s="330"/>
      <c r="AS756" s="330"/>
      <c r="AT756" s="311"/>
      <c r="AU756" s="311"/>
      <c r="AV756" s="330"/>
      <c r="AW756" s="311"/>
      <c r="AX756" s="311"/>
      <c r="AY756" s="311"/>
      <c r="AZ756" s="311"/>
      <c r="BA756" s="311"/>
    </row>
    <row r="757" spans="1:53" s="322" customFormat="1" ht="15.75" customHeight="1" x14ac:dyDescent="0.2">
      <c r="A757" s="324"/>
      <c r="B757" s="325"/>
      <c r="C757" s="326"/>
      <c r="D757" s="327"/>
      <c r="E757" s="329"/>
      <c r="F757" s="326"/>
      <c r="G757" s="328"/>
      <c r="H757" s="328"/>
      <c r="I757" s="326"/>
      <c r="J757" s="326"/>
      <c r="K757" s="326"/>
      <c r="L757" s="311"/>
      <c r="M757" s="311"/>
      <c r="N757" s="311"/>
      <c r="O757" s="311"/>
      <c r="P757" s="311"/>
      <c r="Q757" s="311"/>
      <c r="R757" s="311"/>
      <c r="S757" s="311"/>
      <c r="T757" s="330"/>
      <c r="U757" s="331"/>
      <c r="V757" s="311"/>
      <c r="W757" s="311"/>
      <c r="X757" s="330"/>
      <c r="Y757" s="311"/>
      <c r="Z757" s="311"/>
      <c r="AA757" s="330"/>
      <c r="AB757" s="330"/>
      <c r="AC757" s="955"/>
      <c r="AD757" s="311"/>
      <c r="AE757" s="311"/>
      <c r="AF757" s="330"/>
      <c r="AG757" s="330"/>
      <c r="AH757" s="311"/>
      <c r="AI757" s="311"/>
      <c r="AJ757" s="330"/>
      <c r="AK757" s="330"/>
      <c r="AL757" s="311"/>
      <c r="AM757" s="311"/>
      <c r="AN757" s="330"/>
      <c r="AO757" s="330"/>
      <c r="AP757" s="311"/>
      <c r="AQ757" s="311"/>
      <c r="AR757" s="330"/>
      <c r="AS757" s="330"/>
      <c r="AT757" s="311"/>
      <c r="AU757" s="311"/>
      <c r="AV757" s="330"/>
      <c r="AW757" s="311"/>
      <c r="AX757" s="311"/>
      <c r="AY757" s="311"/>
      <c r="AZ757" s="311"/>
      <c r="BA757" s="311"/>
    </row>
    <row r="758" spans="1:53" s="322" customFormat="1" ht="15.75" customHeight="1" x14ac:dyDescent="0.2">
      <c r="A758" s="324"/>
      <c r="B758" s="325"/>
      <c r="C758" s="326"/>
      <c r="D758" s="327"/>
      <c r="E758" s="329"/>
      <c r="F758" s="326"/>
      <c r="G758" s="328"/>
      <c r="H758" s="328"/>
      <c r="I758" s="326"/>
      <c r="J758" s="326"/>
      <c r="K758" s="326"/>
      <c r="L758" s="311"/>
      <c r="M758" s="311"/>
      <c r="N758" s="311"/>
      <c r="O758" s="311"/>
      <c r="P758" s="311"/>
      <c r="Q758" s="311"/>
      <c r="R758" s="311"/>
      <c r="S758" s="311"/>
      <c r="T758" s="330"/>
      <c r="U758" s="331"/>
      <c r="V758" s="311"/>
      <c r="W758" s="311"/>
      <c r="X758" s="330"/>
      <c r="Y758" s="311"/>
      <c r="Z758" s="311"/>
      <c r="AA758" s="330"/>
      <c r="AB758" s="330"/>
      <c r="AC758" s="955"/>
      <c r="AD758" s="311"/>
      <c r="AE758" s="311"/>
      <c r="AF758" s="330"/>
      <c r="AG758" s="330"/>
      <c r="AH758" s="311"/>
      <c r="AI758" s="311"/>
      <c r="AJ758" s="330"/>
      <c r="AK758" s="330"/>
      <c r="AL758" s="311"/>
      <c r="AM758" s="311"/>
      <c r="AN758" s="330"/>
      <c r="AO758" s="330"/>
      <c r="AP758" s="311"/>
      <c r="AQ758" s="311"/>
      <c r="AR758" s="330"/>
      <c r="AS758" s="330"/>
      <c r="AT758" s="311"/>
      <c r="AU758" s="311"/>
      <c r="AV758" s="330"/>
      <c r="AW758" s="311"/>
      <c r="AX758" s="311"/>
      <c r="AY758" s="311"/>
      <c r="AZ758" s="311"/>
      <c r="BA758" s="311"/>
    </row>
    <row r="759" spans="1:53" s="322" customFormat="1" ht="15.75" customHeight="1" x14ac:dyDescent="0.2">
      <c r="A759" s="324"/>
      <c r="B759" s="325"/>
      <c r="C759" s="326"/>
      <c r="D759" s="327"/>
      <c r="E759" s="329"/>
      <c r="F759" s="326"/>
      <c r="G759" s="328"/>
      <c r="H759" s="328"/>
      <c r="I759" s="326"/>
      <c r="J759" s="326"/>
      <c r="K759" s="326"/>
      <c r="L759" s="311"/>
      <c r="M759" s="311"/>
      <c r="N759" s="311"/>
      <c r="O759" s="311"/>
      <c r="P759" s="311"/>
      <c r="Q759" s="311"/>
      <c r="R759" s="311"/>
      <c r="S759" s="311"/>
      <c r="T759" s="330"/>
      <c r="U759" s="331"/>
      <c r="V759" s="311"/>
      <c r="W759" s="311"/>
      <c r="X759" s="330"/>
      <c r="Y759" s="311"/>
      <c r="Z759" s="311"/>
      <c r="AA759" s="330"/>
      <c r="AB759" s="330"/>
      <c r="AC759" s="955"/>
      <c r="AD759" s="311"/>
      <c r="AE759" s="311"/>
      <c r="AF759" s="330"/>
      <c r="AG759" s="330"/>
      <c r="AH759" s="311"/>
      <c r="AI759" s="311"/>
      <c r="AJ759" s="330"/>
      <c r="AK759" s="330"/>
      <c r="AL759" s="311"/>
      <c r="AM759" s="311"/>
      <c r="AN759" s="330"/>
      <c r="AO759" s="330"/>
      <c r="AP759" s="311"/>
      <c r="AQ759" s="311"/>
      <c r="AR759" s="330"/>
      <c r="AS759" s="330"/>
      <c r="AT759" s="311"/>
      <c r="AU759" s="311"/>
      <c r="AV759" s="330"/>
      <c r="AW759" s="311"/>
      <c r="AX759" s="311"/>
      <c r="AY759" s="311"/>
      <c r="AZ759" s="311"/>
      <c r="BA759" s="311"/>
    </row>
    <row r="760" spans="1:53" s="322" customFormat="1" ht="15.75" customHeight="1" x14ac:dyDescent="0.2">
      <c r="A760" s="324"/>
      <c r="B760" s="325"/>
      <c r="C760" s="326"/>
      <c r="D760" s="327"/>
      <c r="E760" s="329"/>
      <c r="F760" s="326"/>
      <c r="G760" s="328"/>
      <c r="H760" s="328"/>
      <c r="I760" s="326"/>
      <c r="J760" s="326"/>
      <c r="K760" s="326"/>
      <c r="L760" s="311"/>
      <c r="M760" s="311"/>
      <c r="N760" s="311"/>
      <c r="O760" s="311"/>
      <c r="P760" s="311"/>
      <c r="Q760" s="311"/>
      <c r="R760" s="311"/>
      <c r="S760" s="311"/>
      <c r="T760" s="330"/>
      <c r="U760" s="331"/>
      <c r="V760" s="311"/>
      <c r="W760" s="311"/>
      <c r="X760" s="330"/>
      <c r="Y760" s="311"/>
      <c r="Z760" s="311"/>
      <c r="AA760" s="330"/>
      <c r="AB760" s="330"/>
      <c r="AC760" s="955"/>
      <c r="AD760" s="311"/>
      <c r="AE760" s="311"/>
      <c r="AF760" s="330"/>
      <c r="AG760" s="330"/>
      <c r="AH760" s="311"/>
      <c r="AI760" s="311"/>
      <c r="AJ760" s="330"/>
      <c r="AK760" s="330"/>
      <c r="AL760" s="311"/>
      <c r="AM760" s="311"/>
      <c r="AN760" s="330"/>
      <c r="AO760" s="330"/>
      <c r="AP760" s="311"/>
      <c r="AQ760" s="311"/>
      <c r="AR760" s="330"/>
      <c r="AS760" s="330"/>
      <c r="AT760" s="311"/>
      <c r="AU760" s="311"/>
      <c r="AV760" s="330"/>
      <c r="AW760" s="311"/>
      <c r="AX760" s="311"/>
      <c r="AY760" s="311"/>
      <c r="AZ760" s="311"/>
      <c r="BA760" s="311"/>
    </row>
    <row r="761" spans="1:53" s="322" customFormat="1" ht="15.75" customHeight="1" x14ac:dyDescent="0.2">
      <c r="A761" s="324"/>
      <c r="B761" s="325"/>
      <c r="C761" s="326"/>
      <c r="D761" s="327"/>
      <c r="E761" s="329"/>
      <c r="F761" s="326"/>
      <c r="G761" s="328"/>
      <c r="H761" s="328"/>
      <c r="I761" s="326"/>
      <c r="J761" s="326"/>
      <c r="K761" s="326"/>
      <c r="L761" s="311"/>
      <c r="M761" s="311"/>
      <c r="N761" s="311"/>
      <c r="O761" s="311"/>
      <c r="P761" s="311"/>
      <c r="Q761" s="311"/>
      <c r="R761" s="311"/>
      <c r="S761" s="311"/>
      <c r="T761" s="330"/>
      <c r="U761" s="331"/>
      <c r="V761" s="311"/>
      <c r="W761" s="311"/>
      <c r="X761" s="330"/>
      <c r="Y761" s="311"/>
      <c r="Z761" s="311"/>
      <c r="AA761" s="330"/>
      <c r="AB761" s="330"/>
      <c r="AC761" s="955"/>
      <c r="AD761" s="311"/>
      <c r="AE761" s="311"/>
      <c r="AF761" s="330"/>
      <c r="AG761" s="330"/>
      <c r="AH761" s="311"/>
      <c r="AI761" s="311"/>
      <c r="AJ761" s="330"/>
      <c r="AK761" s="330"/>
      <c r="AL761" s="311"/>
      <c r="AM761" s="311"/>
      <c r="AN761" s="330"/>
      <c r="AO761" s="330"/>
      <c r="AP761" s="311"/>
      <c r="AQ761" s="311"/>
      <c r="AR761" s="330"/>
      <c r="AS761" s="330"/>
      <c r="AT761" s="311"/>
      <c r="AU761" s="311"/>
      <c r="AV761" s="330"/>
      <c r="AW761" s="311"/>
      <c r="AX761" s="311"/>
      <c r="AY761" s="311"/>
      <c r="AZ761" s="311"/>
      <c r="BA761" s="311"/>
    </row>
    <row r="762" spans="1:53" s="322" customFormat="1" ht="15.75" customHeight="1" x14ac:dyDescent="0.2">
      <c r="A762" s="324"/>
      <c r="B762" s="325"/>
      <c r="C762" s="326"/>
      <c r="D762" s="327"/>
      <c r="E762" s="329"/>
      <c r="F762" s="326"/>
      <c r="G762" s="328"/>
      <c r="H762" s="328"/>
      <c r="I762" s="326"/>
      <c r="J762" s="326"/>
      <c r="K762" s="326"/>
      <c r="L762" s="311"/>
      <c r="M762" s="311"/>
      <c r="N762" s="311"/>
      <c r="O762" s="311"/>
      <c r="P762" s="311"/>
      <c r="Q762" s="311"/>
      <c r="R762" s="311"/>
      <c r="S762" s="311"/>
      <c r="T762" s="330"/>
      <c r="U762" s="331"/>
      <c r="V762" s="311"/>
      <c r="W762" s="311"/>
      <c r="X762" s="330"/>
      <c r="Y762" s="311"/>
      <c r="Z762" s="311"/>
      <c r="AA762" s="330"/>
      <c r="AB762" s="330"/>
      <c r="AC762" s="955"/>
      <c r="AD762" s="311"/>
      <c r="AE762" s="311"/>
      <c r="AF762" s="330"/>
      <c r="AG762" s="330"/>
      <c r="AH762" s="311"/>
      <c r="AI762" s="311"/>
      <c r="AJ762" s="330"/>
      <c r="AK762" s="330"/>
      <c r="AL762" s="311"/>
      <c r="AM762" s="311"/>
      <c r="AN762" s="330"/>
      <c r="AO762" s="330"/>
      <c r="AP762" s="311"/>
      <c r="AQ762" s="311"/>
      <c r="AR762" s="330"/>
      <c r="AS762" s="330"/>
      <c r="AT762" s="311"/>
      <c r="AU762" s="311"/>
      <c r="AV762" s="330"/>
      <c r="AW762" s="311"/>
      <c r="AX762" s="311"/>
      <c r="AY762" s="311"/>
      <c r="AZ762" s="311"/>
      <c r="BA762" s="311"/>
    </row>
    <row r="763" spans="1:53" s="322" customFormat="1" ht="15.75" customHeight="1" x14ac:dyDescent="0.2">
      <c r="A763" s="324"/>
      <c r="B763" s="325"/>
      <c r="C763" s="326"/>
      <c r="D763" s="327"/>
      <c r="E763" s="329"/>
      <c r="F763" s="326"/>
      <c r="G763" s="328"/>
      <c r="H763" s="328"/>
      <c r="I763" s="326"/>
      <c r="J763" s="326"/>
      <c r="K763" s="326"/>
      <c r="L763" s="311"/>
      <c r="M763" s="311"/>
      <c r="N763" s="311"/>
      <c r="O763" s="311"/>
      <c r="P763" s="311"/>
      <c r="Q763" s="311"/>
      <c r="R763" s="311"/>
      <c r="S763" s="311"/>
      <c r="T763" s="330"/>
      <c r="U763" s="331"/>
      <c r="V763" s="311"/>
      <c r="W763" s="311"/>
      <c r="X763" s="330"/>
      <c r="Y763" s="311"/>
      <c r="Z763" s="311"/>
      <c r="AA763" s="330"/>
      <c r="AB763" s="330"/>
      <c r="AC763" s="955"/>
      <c r="AD763" s="311"/>
      <c r="AE763" s="311"/>
      <c r="AF763" s="330"/>
      <c r="AG763" s="330"/>
      <c r="AH763" s="311"/>
      <c r="AI763" s="311"/>
      <c r="AJ763" s="330"/>
      <c r="AK763" s="330"/>
      <c r="AL763" s="311"/>
      <c r="AM763" s="311"/>
      <c r="AN763" s="330"/>
      <c r="AO763" s="330"/>
      <c r="AP763" s="311"/>
      <c r="AQ763" s="311"/>
      <c r="AR763" s="330"/>
      <c r="AS763" s="330"/>
      <c r="AT763" s="311"/>
      <c r="AU763" s="311"/>
      <c r="AV763" s="330"/>
      <c r="AW763" s="311"/>
      <c r="AX763" s="311"/>
      <c r="AY763" s="311"/>
      <c r="AZ763" s="311"/>
      <c r="BA763" s="311"/>
    </row>
    <row r="764" spans="1:53" s="322" customFormat="1" ht="15.75" customHeight="1" x14ac:dyDescent="0.2">
      <c r="A764" s="324"/>
      <c r="B764" s="325"/>
      <c r="C764" s="326"/>
      <c r="D764" s="327"/>
      <c r="E764" s="329"/>
      <c r="F764" s="326"/>
      <c r="G764" s="328"/>
      <c r="H764" s="328"/>
      <c r="I764" s="326"/>
      <c r="J764" s="326"/>
      <c r="K764" s="326"/>
      <c r="L764" s="311"/>
      <c r="M764" s="311"/>
      <c r="N764" s="311"/>
      <c r="O764" s="311"/>
      <c r="P764" s="311"/>
      <c r="Q764" s="311"/>
      <c r="R764" s="311"/>
      <c r="S764" s="311"/>
      <c r="T764" s="330"/>
      <c r="U764" s="331"/>
      <c r="V764" s="311"/>
      <c r="W764" s="311"/>
      <c r="X764" s="330"/>
      <c r="Y764" s="311"/>
      <c r="Z764" s="311"/>
      <c r="AA764" s="330"/>
      <c r="AB764" s="330"/>
      <c r="AC764" s="955"/>
      <c r="AD764" s="311"/>
      <c r="AE764" s="311"/>
      <c r="AF764" s="330"/>
      <c r="AG764" s="330"/>
      <c r="AH764" s="311"/>
      <c r="AI764" s="311"/>
      <c r="AJ764" s="330"/>
      <c r="AK764" s="330"/>
      <c r="AL764" s="311"/>
      <c r="AM764" s="311"/>
      <c r="AN764" s="330"/>
      <c r="AO764" s="330"/>
      <c r="AP764" s="311"/>
      <c r="AQ764" s="311"/>
      <c r="AR764" s="330"/>
      <c r="AS764" s="330"/>
      <c r="AT764" s="311"/>
      <c r="AU764" s="311"/>
      <c r="AV764" s="330"/>
      <c r="AW764" s="311"/>
      <c r="AX764" s="311"/>
      <c r="AY764" s="311"/>
      <c r="AZ764" s="311"/>
      <c r="BA764" s="311"/>
    </row>
    <row r="765" spans="1:53" s="322" customFormat="1" ht="15.75" customHeight="1" x14ac:dyDescent="0.2">
      <c r="A765" s="324"/>
      <c r="B765" s="325"/>
      <c r="C765" s="326"/>
      <c r="D765" s="327"/>
      <c r="E765" s="329"/>
      <c r="F765" s="326"/>
      <c r="G765" s="328"/>
      <c r="H765" s="328"/>
      <c r="I765" s="326"/>
      <c r="J765" s="326"/>
      <c r="K765" s="326"/>
      <c r="L765" s="311"/>
      <c r="M765" s="311"/>
      <c r="N765" s="311"/>
      <c r="O765" s="311"/>
      <c r="P765" s="311"/>
      <c r="Q765" s="311"/>
      <c r="R765" s="311"/>
      <c r="S765" s="311"/>
      <c r="T765" s="330"/>
      <c r="U765" s="331"/>
      <c r="V765" s="311"/>
      <c r="W765" s="311"/>
      <c r="X765" s="330"/>
      <c r="Y765" s="311"/>
      <c r="Z765" s="311"/>
      <c r="AA765" s="330"/>
      <c r="AB765" s="330"/>
      <c r="AC765" s="955"/>
      <c r="AD765" s="311"/>
      <c r="AE765" s="311"/>
      <c r="AF765" s="330"/>
      <c r="AG765" s="330"/>
      <c r="AH765" s="311"/>
      <c r="AI765" s="311"/>
      <c r="AJ765" s="330"/>
      <c r="AK765" s="330"/>
      <c r="AL765" s="311"/>
      <c r="AM765" s="311"/>
      <c r="AN765" s="330"/>
      <c r="AO765" s="330"/>
      <c r="AP765" s="311"/>
      <c r="AQ765" s="311"/>
      <c r="AR765" s="330"/>
      <c r="AS765" s="330"/>
      <c r="AT765" s="311"/>
      <c r="AU765" s="311"/>
      <c r="AV765" s="330"/>
      <c r="AW765" s="311"/>
      <c r="AX765" s="311"/>
      <c r="AY765" s="311"/>
      <c r="AZ765" s="311"/>
      <c r="BA765" s="311"/>
    </row>
    <row r="766" spans="1:53" s="322" customFormat="1" ht="15.75" customHeight="1" x14ac:dyDescent="0.2">
      <c r="A766" s="324"/>
      <c r="B766" s="325"/>
      <c r="C766" s="326"/>
      <c r="D766" s="327"/>
      <c r="E766" s="329"/>
      <c r="F766" s="326"/>
      <c r="G766" s="328"/>
      <c r="H766" s="328"/>
      <c r="I766" s="326"/>
      <c r="J766" s="326"/>
      <c r="K766" s="326"/>
      <c r="L766" s="311"/>
      <c r="M766" s="311"/>
      <c r="N766" s="311"/>
      <c r="O766" s="311"/>
      <c r="P766" s="311"/>
      <c r="Q766" s="311"/>
      <c r="R766" s="311"/>
      <c r="S766" s="311"/>
      <c r="T766" s="330"/>
      <c r="U766" s="331"/>
      <c r="V766" s="311"/>
      <c r="W766" s="311"/>
      <c r="X766" s="330"/>
      <c r="Y766" s="311"/>
      <c r="Z766" s="311"/>
      <c r="AA766" s="330"/>
      <c r="AB766" s="330"/>
      <c r="AC766" s="955"/>
      <c r="AD766" s="311"/>
      <c r="AE766" s="311"/>
      <c r="AF766" s="330"/>
      <c r="AG766" s="330"/>
      <c r="AH766" s="311"/>
      <c r="AI766" s="311"/>
      <c r="AJ766" s="330"/>
      <c r="AK766" s="330"/>
      <c r="AL766" s="311"/>
      <c r="AM766" s="311"/>
      <c r="AN766" s="330"/>
      <c r="AO766" s="330"/>
      <c r="AP766" s="311"/>
      <c r="AQ766" s="311"/>
      <c r="AR766" s="330"/>
      <c r="AS766" s="330"/>
      <c r="AT766" s="311"/>
      <c r="AU766" s="311"/>
      <c r="AV766" s="330"/>
      <c r="AW766" s="311"/>
      <c r="AX766" s="311"/>
      <c r="AY766" s="311"/>
      <c r="AZ766" s="311"/>
      <c r="BA766" s="311"/>
    </row>
    <row r="767" spans="1:53" s="322" customFormat="1" ht="15.75" customHeight="1" x14ac:dyDescent="0.2">
      <c r="A767" s="324"/>
      <c r="B767" s="325"/>
      <c r="C767" s="326"/>
      <c r="D767" s="327"/>
      <c r="E767" s="329"/>
      <c r="F767" s="326"/>
      <c r="G767" s="328"/>
      <c r="H767" s="328"/>
      <c r="I767" s="326"/>
      <c r="J767" s="326"/>
      <c r="K767" s="326"/>
      <c r="L767" s="311"/>
      <c r="M767" s="311"/>
      <c r="N767" s="311"/>
      <c r="O767" s="311"/>
      <c r="P767" s="311"/>
      <c r="Q767" s="311"/>
      <c r="R767" s="311"/>
      <c r="S767" s="311"/>
      <c r="T767" s="330"/>
      <c r="U767" s="331"/>
      <c r="V767" s="311"/>
      <c r="W767" s="311"/>
      <c r="X767" s="330"/>
      <c r="Y767" s="311"/>
      <c r="Z767" s="311"/>
      <c r="AA767" s="330"/>
      <c r="AB767" s="330"/>
      <c r="AC767" s="955"/>
      <c r="AD767" s="311"/>
      <c r="AE767" s="311"/>
      <c r="AF767" s="330"/>
      <c r="AG767" s="330"/>
      <c r="AH767" s="311"/>
      <c r="AI767" s="311"/>
      <c r="AJ767" s="330"/>
      <c r="AK767" s="330"/>
      <c r="AL767" s="311"/>
      <c r="AM767" s="311"/>
      <c r="AN767" s="330"/>
      <c r="AO767" s="330"/>
      <c r="AP767" s="311"/>
      <c r="AQ767" s="311"/>
      <c r="AR767" s="330"/>
      <c r="AS767" s="330"/>
      <c r="AT767" s="311"/>
      <c r="AU767" s="311"/>
      <c r="AV767" s="330"/>
      <c r="AW767" s="311"/>
      <c r="AX767" s="311"/>
      <c r="AY767" s="311"/>
      <c r="AZ767" s="311"/>
      <c r="BA767" s="311"/>
    </row>
    <row r="768" spans="1:53" s="322" customFormat="1" ht="15.75" customHeight="1" x14ac:dyDescent="0.2">
      <c r="A768" s="324"/>
      <c r="B768" s="325"/>
      <c r="C768" s="326"/>
      <c r="D768" s="327"/>
      <c r="E768" s="329"/>
      <c r="F768" s="326"/>
      <c r="G768" s="328"/>
      <c r="H768" s="328"/>
      <c r="I768" s="326"/>
      <c r="J768" s="326"/>
      <c r="K768" s="326"/>
      <c r="L768" s="311"/>
      <c r="M768" s="311"/>
      <c r="N768" s="311"/>
      <c r="O768" s="311"/>
      <c r="P768" s="311"/>
      <c r="Q768" s="311"/>
      <c r="R768" s="311"/>
      <c r="S768" s="311"/>
      <c r="T768" s="330"/>
      <c r="U768" s="331"/>
      <c r="V768" s="311"/>
      <c r="W768" s="311"/>
      <c r="X768" s="330"/>
      <c r="Y768" s="311"/>
      <c r="Z768" s="311"/>
      <c r="AA768" s="330"/>
      <c r="AB768" s="330"/>
      <c r="AC768" s="955"/>
      <c r="AD768" s="311"/>
      <c r="AE768" s="311"/>
      <c r="AF768" s="330"/>
      <c r="AG768" s="330"/>
      <c r="AH768" s="311"/>
      <c r="AI768" s="311"/>
      <c r="AJ768" s="330"/>
      <c r="AK768" s="330"/>
      <c r="AL768" s="311"/>
      <c r="AM768" s="311"/>
      <c r="AN768" s="330"/>
      <c r="AO768" s="330"/>
      <c r="AP768" s="311"/>
      <c r="AQ768" s="311"/>
      <c r="AR768" s="330"/>
      <c r="AS768" s="330"/>
      <c r="AT768" s="311"/>
      <c r="AU768" s="311"/>
      <c r="AV768" s="330"/>
      <c r="AW768" s="311"/>
      <c r="AX768" s="311"/>
      <c r="AY768" s="311"/>
      <c r="AZ768" s="311"/>
      <c r="BA768" s="311"/>
    </row>
    <row r="769" spans="1:53" s="322" customFormat="1" ht="15.75" customHeight="1" x14ac:dyDescent="0.2">
      <c r="A769" s="324"/>
      <c r="B769" s="325"/>
      <c r="C769" s="326"/>
      <c r="D769" s="327"/>
      <c r="E769" s="329"/>
      <c r="F769" s="326"/>
      <c r="G769" s="328"/>
      <c r="H769" s="328"/>
      <c r="I769" s="326"/>
      <c r="J769" s="326"/>
      <c r="K769" s="326"/>
      <c r="L769" s="311"/>
      <c r="M769" s="311"/>
      <c r="N769" s="311"/>
      <c r="O769" s="311"/>
      <c r="P769" s="311"/>
      <c r="Q769" s="311"/>
      <c r="R769" s="311"/>
      <c r="S769" s="311"/>
      <c r="T769" s="330"/>
      <c r="U769" s="331"/>
      <c r="V769" s="311"/>
      <c r="W769" s="311"/>
      <c r="X769" s="330"/>
      <c r="Y769" s="311"/>
      <c r="Z769" s="311"/>
      <c r="AA769" s="330"/>
      <c r="AB769" s="330"/>
      <c r="AC769" s="955"/>
      <c r="AD769" s="311"/>
      <c r="AE769" s="311"/>
      <c r="AF769" s="330"/>
      <c r="AG769" s="330"/>
      <c r="AH769" s="311"/>
      <c r="AI769" s="311"/>
      <c r="AJ769" s="330"/>
      <c r="AK769" s="330"/>
      <c r="AL769" s="311"/>
      <c r="AM769" s="311"/>
      <c r="AN769" s="330"/>
      <c r="AO769" s="330"/>
      <c r="AP769" s="311"/>
      <c r="AQ769" s="311"/>
      <c r="AR769" s="330"/>
      <c r="AS769" s="330"/>
      <c r="AT769" s="311"/>
      <c r="AU769" s="311"/>
      <c r="AV769" s="330"/>
      <c r="AW769" s="311"/>
      <c r="AX769" s="311"/>
      <c r="AY769" s="311"/>
      <c r="AZ769" s="311"/>
      <c r="BA769" s="311"/>
    </row>
    <row r="770" spans="1:53" s="322" customFormat="1" ht="15.75" customHeight="1" x14ac:dyDescent="0.2">
      <c r="A770" s="324"/>
      <c r="B770" s="325"/>
      <c r="C770" s="326"/>
      <c r="D770" s="327"/>
      <c r="E770" s="329"/>
      <c r="F770" s="326"/>
      <c r="G770" s="328"/>
      <c r="H770" s="328"/>
      <c r="I770" s="326"/>
      <c r="J770" s="326"/>
      <c r="K770" s="326"/>
      <c r="L770" s="311"/>
      <c r="M770" s="311"/>
      <c r="N770" s="311"/>
      <c r="O770" s="311"/>
      <c r="P770" s="311"/>
      <c r="Q770" s="311"/>
      <c r="R770" s="311"/>
      <c r="S770" s="311"/>
      <c r="T770" s="330"/>
      <c r="U770" s="331"/>
      <c r="V770" s="311"/>
      <c r="W770" s="311"/>
      <c r="X770" s="330"/>
      <c r="Y770" s="311"/>
      <c r="Z770" s="311"/>
      <c r="AA770" s="330"/>
      <c r="AB770" s="330"/>
      <c r="AC770" s="955"/>
      <c r="AD770" s="311"/>
      <c r="AE770" s="311"/>
      <c r="AF770" s="330"/>
      <c r="AG770" s="330"/>
      <c r="AH770" s="311"/>
      <c r="AI770" s="311"/>
      <c r="AJ770" s="330"/>
      <c r="AK770" s="330"/>
      <c r="AL770" s="311"/>
      <c r="AM770" s="311"/>
      <c r="AN770" s="330"/>
      <c r="AO770" s="330"/>
      <c r="AP770" s="311"/>
      <c r="AQ770" s="311"/>
      <c r="AR770" s="330"/>
      <c r="AS770" s="330"/>
      <c r="AT770" s="311"/>
      <c r="AU770" s="311"/>
      <c r="AV770" s="330"/>
      <c r="AW770" s="311"/>
      <c r="AX770" s="311"/>
      <c r="AY770" s="311"/>
      <c r="AZ770" s="311"/>
      <c r="BA770" s="311"/>
    </row>
    <row r="771" spans="1:53" s="322" customFormat="1" ht="15.75" customHeight="1" x14ac:dyDescent="0.2">
      <c r="A771" s="324"/>
      <c r="B771" s="325"/>
      <c r="C771" s="326"/>
      <c r="D771" s="327"/>
      <c r="E771" s="329"/>
      <c r="F771" s="326"/>
      <c r="G771" s="328"/>
      <c r="H771" s="328"/>
      <c r="I771" s="326"/>
      <c r="J771" s="326"/>
      <c r="K771" s="326"/>
      <c r="L771" s="311"/>
      <c r="M771" s="311"/>
      <c r="N771" s="311"/>
      <c r="O771" s="311"/>
      <c r="P771" s="311"/>
      <c r="Q771" s="311"/>
      <c r="R771" s="311"/>
      <c r="S771" s="311"/>
      <c r="T771" s="330"/>
      <c r="U771" s="331"/>
      <c r="V771" s="311"/>
      <c r="W771" s="311"/>
      <c r="X771" s="330"/>
      <c r="Y771" s="311"/>
      <c r="Z771" s="311"/>
      <c r="AA771" s="330"/>
      <c r="AB771" s="330"/>
      <c r="AC771" s="955"/>
      <c r="AD771" s="311"/>
      <c r="AE771" s="311"/>
      <c r="AF771" s="330"/>
      <c r="AG771" s="330"/>
      <c r="AH771" s="311"/>
      <c r="AI771" s="311"/>
      <c r="AJ771" s="330"/>
      <c r="AK771" s="330"/>
      <c r="AL771" s="311"/>
      <c r="AM771" s="311"/>
      <c r="AN771" s="330"/>
      <c r="AO771" s="330"/>
      <c r="AP771" s="311"/>
      <c r="AQ771" s="311"/>
      <c r="AR771" s="330"/>
      <c r="AS771" s="330"/>
      <c r="AT771" s="311"/>
      <c r="AU771" s="311"/>
      <c r="AV771" s="330"/>
      <c r="AW771" s="311"/>
      <c r="AX771" s="311"/>
      <c r="AY771" s="311"/>
      <c r="AZ771" s="311"/>
      <c r="BA771" s="311"/>
    </row>
    <row r="772" spans="1:53" s="322" customFormat="1" ht="15.75" customHeight="1" x14ac:dyDescent="0.2">
      <c r="A772" s="324"/>
      <c r="B772" s="325"/>
      <c r="C772" s="326"/>
      <c r="D772" s="327"/>
      <c r="E772" s="329"/>
      <c r="F772" s="326"/>
      <c r="G772" s="328"/>
      <c r="H772" s="328"/>
      <c r="I772" s="326"/>
      <c r="J772" s="326"/>
      <c r="K772" s="326"/>
      <c r="L772" s="311"/>
      <c r="M772" s="311"/>
      <c r="N772" s="311"/>
      <c r="O772" s="311"/>
      <c r="P772" s="311"/>
      <c r="Q772" s="311"/>
      <c r="R772" s="311"/>
      <c r="S772" s="311"/>
      <c r="T772" s="330"/>
      <c r="U772" s="331"/>
      <c r="V772" s="311"/>
      <c r="W772" s="311"/>
      <c r="X772" s="330"/>
      <c r="Y772" s="311"/>
      <c r="Z772" s="311"/>
      <c r="AA772" s="330"/>
      <c r="AB772" s="330"/>
      <c r="AC772" s="955"/>
      <c r="AD772" s="311"/>
      <c r="AE772" s="311"/>
      <c r="AF772" s="330"/>
      <c r="AG772" s="330"/>
      <c r="AH772" s="311"/>
      <c r="AI772" s="311"/>
      <c r="AJ772" s="330"/>
      <c r="AK772" s="330"/>
      <c r="AL772" s="311"/>
      <c r="AM772" s="311"/>
      <c r="AN772" s="330"/>
      <c r="AO772" s="330"/>
      <c r="AP772" s="311"/>
      <c r="AQ772" s="311"/>
      <c r="AR772" s="330"/>
      <c r="AS772" s="330"/>
      <c r="AT772" s="311"/>
      <c r="AU772" s="311"/>
      <c r="AV772" s="330"/>
      <c r="AW772" s="311"/>
      <c r="AX772" s="311"/>
      <c r="AY772" s="311"/>
      <c r="AZ772" s="311"/>
      <c r="BA772" s="311"/>
    </row>
    <row r="773" spans="1:53" s="322" customFormat="1" ht="15.75" customHeight="1" x14ac:dyDescent="0.2">
      <c r="A773" s="324"/>
      <c r="B773" s="325"/>
      <c r="C773" s="326"/>
      <c r="D773" s="327"/>
      <c r="E773" s="329"/>
      <c r="F773" s="326"/>
      <c r="G773" s="328"/>
      <c r="H773" s="328"/>
      <c r="I773" s="326"/>
      <c r="J773" s="326"/>
      <c r="K773" s="326"/>
      <c r="L773" s="311"/>
      <c r="M773" s="311"/>
      <c r="N773" s="311"/>
      <c r="O773" s="311"/>
      <c r="P773" s="311"/>
      <c r="Q773" s="311"/>
      <c r="R773" s="311"/>
      <c r="S773" s="311"/>
      <c r="T773" s="330"/>
      <c r="U773" s="331"/>
      <c r="V773" s="311"/>
      <c r="W773" s="311"/>
      <c r="X773" s="330"/>
      <c r="Y773" s="311"/>
      <c r="Z773" s="311"/>
      <c r="AA773" s="330"/>
      <c r="AB773" s="330"/>
      <c r="AC773" s="955"/>
      <c r="AD773" s="311"/>
      <c r="AE773" s="311"/>
      <c r="AF773" s="330"/>
      <c r="AG773" s="330"/>
      <c r="AH773" s="311"/>
      <c r="AI773" s="311"/>
      <c r="AJ773" s="330"/>
      <c r="AK773" s="330"/>
      <c r="AL773" s="311"/>
      <c r="AM773" s="311"/>
      <c r="AN773" s="330"/>
      <c r="AO773" s="330"/>
      <c r="AP773" s="311"/>
      <c r="AQ773" s="311"/>
      <c r="AR773" s="330"/>
      <c r="AS773" s="330"/>
      <c r="AT773" s="311"/>
      <c r="AU773" s="311"/>
      <c r="AV773" s="330"/>
      <c r="AW773" s="311"/>
      <c r="AX773" s="311"/>
      <c r="AY773" s="311"/>
      <c r="AZ773" s="311"/>
      <c r="BA773" s="311"/>
    </row>
    <row r="774" spans="1:53" s="322" customFormat="1" ht="15.75" customHeight="1" x14ac:dyDescent="0.2">
      <c r="A774" s="324"/>
      <c r="B774" s="325"/>
      <c r="C774" s="326"/>
      <c r="D774" s="327"/>
      <c r="E774" s="329"/>
      <c r="F774" s="326"/>
      <c r="G774" s="328"/>
      <c r="H774" s="328"/>
      <c r="I774" s="326"/>
      <c r="J774" s="326"/>
      <c r="K774" s="326"/>
      <c r="L774" s="311"/>
      <c r="M774" s="311"/>
      <c r="N774" s="311"/>
      <c r="O774" s="311"/>
      <c r="P774" s="311"/>
      <c r="Q774" s="311"/>
      <c r="R774" s="311"/>
      <c r="S774" s="311"/>
      <c r="T774" s="330"/>
      <c r="U774" s="331"/>
      <c r="V774" s="311"/>
      <c r="W774" s="311"/>
      <c r="X774" s="330"/>
      <c r="Y774" s="311"/>
      <c r="Z774" s="311"/>
      <c r="AA774" s="330"/>
      <c r="AB774" s="330"/>
      <c r="AC774" s="955"/>
      <c r="AD774" s="311"/>
      <c r="AE774" s="311"/>
      <c r="AF774" s="330"/>
      <c r="AG774" s="330"/>
      <c r="AH774" s="311"/>
      <c r="AI774" s="311"/>
      <c r="AJ774" s="330"/>
      <c r="AK774" s="330"/>
      <c r="AL774" s="311"/>
      <c r="AM774" s="311"/>
      <c r="AN774" s="330"/>
      <c r="AO774" s="330"/>
      <c r="AP774" s="311"/>
      <c r="AQ774" s="311"/>
      <c r="AR774" s="330"/>
      <c r="AS774" s="330"/>
      <c r="AT774" s="311"/>
      <c r="AU774" s="311"/>
      <c r="AV774" s="330"/>
      <c r="AW774" s="311"/>
      <c r="AX774" s="311"/>
      <c r="AY774" s="311"/>
      <c r="AZ774" s="311"/>
      <c r="BA774" s="311"/>
    </row>
    <row r="775" spans="1:53" s="322" customFormat="1" ht="15.75" customHeight="1" x14ac:dyDescent="0.2">
      <c r="A775" s="324"/>
      <c r="B775" s="325"/>
      <c r="C775" s="326"/>
      <c r="D775" s="327"/>
      <c r="E775" s="329"/>
      <c r="F775" s="326"/>
      <c r="G775" s="328"/>
      <c r="H775" s="328"/>
      <c r="I775" s="326"/>
      <c r="J775" s="326"/>
      <c r="K775" s="326"/>
      <c r="L775" s="311"/>
      <c r="M775" s="311"/>
      <c r="N775" s="311"/>
      <c r="O775" s="311"/>
      <c r="P775" s="311"/>
      <c r="Q775" s="311"/>
      <c r="R775" s="311"/>
      <c r="S775" s="311"/>
      <c r="T775" s="330"/>
      <c r="U775" s="331"/>
      <c r="V775" s="311"/>
      <c r="W775" s="311"/>
      <c r="X775" s="330"/>
      <c r="Y775" s="311"/>
      <c r="Z775" s="311"/>
      <c r="AA775" s="330"/>
      <c r="AB775" s="330"/>
      <c r="AC775" s="955"/>
      <c r="AD775" s="311"/>
      <c r="AE775" s="311"/>
      <c r="AF775" s="330"/>
      <c r="AG775" s="330"/>
      <c r="AH775" s="311"/>
      <c r="AI775" s="311"/>
      <c r="AJ775" s="330"/>
      <c r="AK775" s="330"/>
      <c r="AL775" s="311"/>
      <c r="AM775" s="311"/>
      <c r="AN775" s="330"/>
      <c r="AO775" s="330"/>
      <c r="AP775" s="311"/>
      <c r="AQ775" s="311"/>
      <c r="AR775" s="330"/>
      <c r="AS775" s="330"/>
      <c r="AT775" s="311"/>
      <c r="AU775" s="311"/>
      <c r="AV775" s="330"/>
      <c r="AW775" s="311"/>
      <c r="AX775" s="311"/>
      <c r="AY775" s="311"/>
      <c r="AZ775" s="311"/>
      <c r="BA775" s="311"/>
    </row>
    <row r="776" spans="1:53" s="322" customFormat="1" ht="15.75" customHeight="1" x14ac:dyDescent="0.2">
      <c r="A776" s="324"/>
      <c r="B776" s="325"/>
      <c r="C776" s="326"/>
      <c r="D776" s="327"/>
      <c r="E776" s="329"/>
      <c r="F776" s="326"/>
      <c r="G776" s="328"/>
      <c r="H776" s="328"/>
      <c r="I776" s="326"/>
      <c r="J776" s="326"/>
      <c r="K776" s="326"/>
      <c r="L776" s="311"/>
      <c r="M776" s="311"/>
      <c r="N776" s="311"/>
      <c r="O776" s="311"/>
      <c r="P776" s="311"/>
      <c r="Q776" s="311"/>
      <c r="R776" s="311"/>
      <c r="S776" s="311"/>
      <c r="T776" s="330"/>
      <c r="U776" s="331"/>
      <c r="V776" s="311"/>
      <c r="W776" s="311"/>
      <c r="X776" s="330"/>
      <c r="Y776" s="311"/>
      <c r="Z776" s="311"/>
      <c r="AA776" s="330"/>
      <c r="AB776" s="330"/>
      <c r="AC776" s="955"/>
      <c r="AD776" s="311"/>
      <c r="AE776" s="311"/>
      <c r="AF776" s="330"/>
      <c r="AG776" s="330"/>
      <c r="AH776" s="311"/>
      <c r="AI776" s="311"/>
      <c r="AJ776" s="330"/>
      <c r="AK776" s="330"/>
      <c r="AL776" s="311"/>
      <c r="AM776" s="311"/>
      <c r="AN776" s="330"/>
      <c r="AO776" s="330"/>
      <c r="AP776" s="311"/>
      <c r="AQ776" s="311"/>
      <c r="AR776" s="330"/>
      <c r="AS776" s="330"/>
      <c r="AT776" s="311"/>
      <c r="AU776" s="311"/>
      <c r="AV776" s="330"/>
      <c r="AW776" s="311"/>
      <c r="AX776" s="311"/>
      <c r="AY776" s="311"/>
      <c r="AZ776" s="311"/>
      <c r="BA776" s="311"/>
    </row>
    <row r="777" spans="1:53" s="322" customFormat="1" ht="15.75" customHeight="1" x14ac:dyDescent="0.2">
      <c r="A777" s="324"/>
      <c r="B777" s="325"/>
      <c r="C777" s="326"/>
      <c r="D777" s="327"/>
      <c r="E777" s="329"/>
      <c r="F777" s="326"/>
      <c r="G777" s="328"/>
      <c r="H777" s="328"/>
      <c r="I777" s="326"/>
      <c r="J777" s="326"/>
      <c r="K777" s="326"/>
      <c r="L777" s="311"/>
      <c r="M777" s="311"/>
      <c r="N777" s="311"/>
      <c r="O777" s="311"/>
      <c r="P777" s="311"/>
      <c r="Q777" s="311"/>
      <c r="R777" s="311"/>
      <c r="S777" s="311"/>
      <c r="T777" s="330"/>
      <c r="U777" s="331"/>
      <c r="V777" s="311"/>
      <c r="W777" s="311"/>
      <c r="X777" s="330"/>
      <c r="Y777" s="311"/>
      <c r="Z777" s="311"/>
      <c r="AA777" s="330"/>
      <c r="AB777" s="330"/>
      <c r="AC777" s="955"/>
      <c r="AD777" s="311"/>
      <c r="AE777" s="311"/>
      <c r="AF777" s="330"/>
      <c r="AG777" s="330"/>
      <c r="AH777" s="311"/>
      <c r="AI777" s="311"/>
      <c r="AJ777" s="330"/>
      <c r="AK777" s="330"/>
      <c r="AL777" s="311"/>
      <c r="AM777" s="311"/>
      <c r="AN777" s="330"/>
      <c r="AO777" s="330"/>
      <c r="AP777" s="311"/>
      <c r="AQ777" s="311"/>
      <c r="AR777" s="330"/>
      <c r="AS777" s="330"/>
      <c r="AT777" s="311"/>
      <c r="AU777" s="311"/>
      <c r="AV777" s="330"/>
      <c r="AW777" s="311"/>
      <c r="AX777" s="311"/>
      <c r="AY777" s="311"/>
      <c r="AZ777" s="311"/>
      <c r="BA777" s="311"/>
    </row>
    <row r="778" spans="1:53" s="322" customFormat="1" ht="15.75" customHeight="1" x14ac:dyDescent="0.2">
      <c r="A778" s="324"/>
      <c r="B778" s="325"/>
      <c r="C778" s="326"/>
      <c r="D778" s="327"/>
      <c r="E778" s="329"/>
      <c r="F778" s="326"/>
      <c r="G778" s="328"/>
      <c r="H778" s="328"/>
      <c r="I778" s="326"/>
      <c r="J778" s="326"/>
      <c r="K778" s="326"/>
      <c r="L778" s="311"/>
      <c r="M778" s="311"/>
      <c r="N778" s="311"/>
      <c r="O778" s="311"/>
      <c r="P778" s="311"/>
      <c r="Q778" s="311"/>
      <c r="R778" s="311"/>
      <c r="S778" s="311"/>
      <c r="T778" s="330"/>
      <c r="U778" s="331"/>
      <c r="V778" s="311"/>
      <c r="W778" s="311"/>
      <c r="X778" s="330"/>
      <c r="Y778" s="311"/>
      <c r="Z778" s="311"/>
      <c r="AA778" s="330"/>
      <c r="AB778" s="330"/>
      <c r="AC778" s="955"/>
      <c r="AD778" s="311"/>
      <c r="AE778" s="311"/>
      <c r="AF778" s="330"/>
      <c r="AG778" s="330"/>
      <c r="AH778" s="311"/>
      <c r="AI778" s="311"/>
      <c r="AJ778" s="330"/>
      <c r="AK778" s="330"/>
      <c r="AL778" s="311"/>
      <c r="AM778" s="311"/>
      <c r="AN778" s="330"/>
      <c r="AO778" s="330"/>
      <c r="AP778" s="311"/>
      <c r="AQ778" s="311"/>
      <c r="AR778" s="330"/>
      <c r="AS778" s="330"/>
      <c r="AT778" s="311"/>
      <c r="AU778" s="311"/>
      <c r="AV778" s="330"/>
      <c r="AW778" s="311"/>
      <c r="AX778" s="311"/>
      <c r="AY778" s="311"/>
      <c r="AZ778" s="311"/>
      <c r="BA778" s="311"/>
    </row>
    <row r="779" spans="1:53" s="322" customFormat="1" ht="15.75" customHeight="1" x14ac:dyDescent="0.2">
      <c r="A779" s="324"/>
      <c r="B779" s="325"/>
      <c r="C779" s="326"/>
      <c r="D779" s="327"/>
      <c r="E779" s="329"/>
      <c r="F779" s="326"/>
      <c r="G779" s="328"/>
      <c r="H779" s="328"/>
      <c r="I779" s="326"/>
      <c r="J779" s="326"/>
      <c r="K779" s="326"/>
      <c r="L779" s="311"/>
      <c r="M779" s="311"/>
      <c r="N779" s="311"/>
      <c r="O779" s="311"/>
      <c r="P779" s="311"/>
      <c r="Q779" s="311"/>
      <c r="R779" s="311"/>
      <c r="S779" s="311"/>
      <c r="T779" s="330"/>
      <c r="U779" s="331"/>
      <c r="V779" s="311"/>
      <c r="W779" s="311"/>
      <c r="X779" s="330"/>
      <c r="Y779" s="311"/>
      <c r="Z779" s="311"/>
      <c r="AA779" s="330"/>
      <c r="AB779" s="330"/>
      <c r="AC779" s="955"/>
      <c r="AD779" s="311"/>
      <c r="AE779" s="311"/>
      <c r="AF779" s="330"/>
      <c r="AG779" s="330"/>
      <c r="AH779" s="311"/>
      <c r="AI779" s="311"/>
      <c r="AJ779" s="330"/>
      <c r="AK779" s="330"/>
      <c r="AL779" s="311"/>
      <c r="AM779" s="311"/>
      <c r="AN779" s="330"/>
      <c r="AO779" s="330"/>
      <c r="AP779" s="311"/>
      <c r="AQ779" s="311"/>
      <c r="AR779" s="330"/>
      <c r="AS779" s="330"/>
      <c r="AT779" s="311"/>
      <c r="AU779" s="311"/>
      <c r="AV779" s="330"/>
      <c r="AW779" s="311"/>
      <c r="AX779" s="311"/>
      <c r="AY779" s="311"/>
      <c r="AZ779" s="311"/>
      <c r="BA779" s="311"/>
    </row>
    <row r="780" spans="1:53" s="322" customFormat="1" ht="15.75" customHeight="1" x14ac:dyDescent="0.2">
      <c r="A780" s="324"/>
      <c r="B780" s="325"/>
      <c r="C780" s="326"/>
      <c r="D780" s="327"/>
      <c r="E780" s="329"/>
      <c r="F780" s="326"/>
      <c r="G780" s="328"/>
      <c r="H780" s="328"/>
      <c r="I780" s="326"/>
      <c r="J780" s="326"/>
      <c r="K780" s="326"/>
      <c r="L780" s="311"/>
      <c r="M780" s="311"/>
      <c r="N780" s="311"/>
      <c r="O780" s="311"/>
      <c r="P780" s="311"/>
      <c r="Q780" s="311"/>
      <c r="R780" s="311"/>
      <c r="S780" s="311"/>
      <c r="T780" s="330"/>
      <c r="U780" s="331"/>
      <c r="V780" s="311"/>
      <c r="W780" s="311"/>
      <c r="X780" s="330"/>
      <c r="Y780" s="311"/>
      <c r="Z780" s="311"/>
      <c r="AA780" s="330"/>
      <c r="AB780" s="330"/>
      <c r="AC780" s="955"/>
      <c r="AD780" s="311"/>
      <c r="AE780" s="311"/>
      <c r="AF780" s="330"/>
      <c r="AG780" s="330"/>
      <c r="AH780" s="311"/>
      <c r="AI780" s="311"/>
      <c r="AJ780" s="330"/>
      <c r="AK780" s="330"/>
      <c r="AL780" s="311"/>
      <c r="AM780" s="311"/>
      <c r="AN780" s="330"/>
      <c r="AO780" s="330"/>
      <c r="AP780" s="311"/>
      <c r="AQ780" s="311"/>
      <c r="AR780" s="330"/>
      <c r="AS780" s="330"/>
      <c r="AT780" s="311"/>
      <c r="AU780" s="311"/>
      <c r="AV780" s="330"/>
      <c r="AW780" s="311"/>
      <c r="AX780" s="311"/>
      <c r="AY780" s="311"/>
      <c r="AZ780" s="311"/>
      <c r="BA780" s="311"/>
    </row>
    <row r="781" spans="1:53" s="322" customFormat="1" ht="15.75" customHeight="1" x14ac:dyDescent="0.2">
      <c r="A781" s="324"/>
      <c r="B781" s="325"/>
      <c r="C781" s="326"/>
      <c r="D781" s="327"/>
      <c r="E781" s="329"/>
      <c r="F781" s="326"/>
      <c r="G781" s="328"/>
      <c r="H781" s="328"/>
      <c r="I781" s="326"/>
      <c r="J781" s="326"/>
      <c r="K781" s="326"/>
      <c r="L781" s="311"/>
      <c r="M781" s="311"/>
      <c r="N781" s="311"/>
      <c r="O781" s="311"/>
      <c r="P781" s="311"/>
      <c r="Q781" s="311"/>
      <c r="R781" s="311"/>
      <c r="S781" s="311"/>
      <c r="T781" s="330"/>
      <c r="U781" s="331"/>
      <c r="V781" s="311"/>
      <c r="W781" s="311"/>
      <c r="X781" s="330"/>
      <c r="Y781" s="311"/>
      <c r="Z781" s="311"/>
      <c r="AA781" s="330"/>
      <c r="AB781" s="330"/>
      <c r="AC781" s="955"/>
      <c r="AD781" s="311"/>
      <c r="AE781" s="311"/>
      <c r="AF781" s="330"/>
      <c r="AG781" s="330"/>
      <c r="AH781" s="311"/>
      <c r="AI781" s="311"/>
      <c r="AJ781" s="330"/>
      <c r="AK781" s="330"/>
      <c r="AL781" s="311"/>
      <c r="AM781" s="311"/>
      <c r="AN781" s="330"/>
      <c r="AO781" s="330"/>
      <c r="AP781" s="311"/>
      <c r="AQ781" s="311"/>
      <c r="AR781" s="330"/>
      <c r="AS781" s="330"/>
      <c r="AT781" s="311"/>
      <c r="AU781" s="311"/>
      <c r="AV781" s="330"/>
      <c r="AW781" s="311"/>
      <c r="AX781" s="311"/>
      <c r="AY781" s="311"/>
      <c r="AZ781" s="311"/>
      <c r="BA781" s="311"/>
    </row>
    <row r="782" spans="1:53" s="322" customFormat="1" ht="15.75" customHeight="1" x14ac:dyDescent="0.2">
      <c r="A782" s="324"/>
      <c r="B782" s="325"/>
      <c r="C782" s="326"/>
      <c r="D782" s="327"/>
      <c r="E782" s="329"/>
      <c r="F782" s="326"/>
      <c r="G782" s="328"/>
      <c r="H782" s="328"/>
      <c r="I782" s="326"/>
      <c r="J782" s="326"/>
      <c r="K782" s="326"/>
      <c r="L782" s="311"/>
      <c r="M782" s="311"/>
      <c r="N782" s="311"/>
      <c r="O782" s="311"/>
      <c r="P782" s="311"/>
      <c r="Q782" s="311"/>
      <c r="R782" s="311"/>
      <c r="S782" s="311"/>
      <c r="T782" s="330"/>
      <c r="U782" s="331"/>
      <c r="V782" s="311"/>
      <c r="W782" s="311"/>
      <c r="X782" s="330"/>
      <c r="Y782" s="311"/>
      <c r="Z782" s="311"/>
      <c r="AA782" s="330"/>
      <c r="AB782" s="330"/>
      <c r="AC782" s="955"/>
      <c r="AD782" s="311"/>
      <c r="AE782" s="311"/>
      <c r="AF782" s="330"/>
      <c r="AG782" s="330"/>
      <c r="AH782" s="311"/>
      <c r="AI782" s="311"/>
      <c r="AJ782" s="330"/>
      <c r="AK782" s="330"/>
      <c r="AL782" s="311"/>
      <c r="AM782" s="311"/>
      <c r="AN782" s="330"/>
      <c r="AO782" s="330"/>
      <c r="AP782" s="311"/>
      <c r="AQ782" s="311"/>
      <c r="AR782" s="330"/>
      <c r="AS782" s="330"/>
      <c r="AT782" s="311"/>
      <c r="AU782" s="311"/>
      <c r="AV782" s="330"/>
      <c r="AW782" s="311"/>
      <c r="AX782" s="311"/>
      <c r="AY782" s="311"/>
      <c r="AZ782" s="311"/>
      <c r="BA782" s="311"/>
    </row>
    <row r="783" spans="1:53" s="322" customFormat="1" ht="15.75" customHeight="1" x14ac:dyDescent="0.2">
      <c r="A783" s="324"/>
      <c r="B783" s="325"/>
      <c r="C783" s="326"/>
      <c r="D783" s="327"/>
      <c r="E783" s="329"/>
      <c r="F783" s="326"/>
      <c r="G783" s="328"/>
      <c r="H783" s="328"/>
      <c r="I783" s="326"/>
      <c r="J783" s="326"/>
      <c r="K783" s="326"/>
      <c r="L783" s="311"/>
      <c r="M783" s="311"/>
      <c r="N783" s="311"/>
      <c r="O783" s="311"/>
      <c r="P783" s="311"/>
      <c r="Q783" s="311"/>
      <c r="R783" s="311"/>
      <c r="S783" s="311"/>
      <c r="T783" s="330"/>
      <c r="U783" s="331"/>
      <c r="V783" s="311"/>
      <c r="W783" s="311"/>
      <c r="X783" s="330"/>
      <c r="Y783" s="311"/>
      <c r="Z783" s="311"/>
      <c r="AA783" s="330"/>
      <c r="AB783" s="330"/>
      <c r="AC783" s="955"/>
      <c r="AD783" s="311"/>
      <c r="AE783" s="311"/>
      <c r="AF783" s="330"/>
      <c r="AG783" s="330"/>
      <c r="AH783" s="311"/>
      <c r="AI783" s="311"/>
      <c r="AJ783" s="330"/>
      <c r="AK783" s="330"/>
      <c r="AL783" s="311"/>
      <c r="AM783" s="311"/>
      <c r="AN783" s="330"/>
      <c r="AO783" s="330"/>
      <c r="AP783" s="311"/>
      <c r="AQ783" s="311"/>
      <c r="AR783" s="330"/>
      <c r="AS783" s="330"/>
      <c r="AT783" s="311"/>
      <c r="AU783" s="311"/>
      <c r="AV783" s="330"/>
      <c r="AW783" s="311"/>
      <c r="AX783" s="311"/>
      <c r="AY783" s="311"/>
      <c r="AZ783" s="311"/>
      <c r="BA783" s="311"/>
    </row>
    <row r="784" spans="1:53" s="322" customFormat="1" ht="15.75" customHeight="1" x14ac:dyDescent="0.2">
      <c r="A784" s="324"/>
      <c r="B784" s="325"/>
      <c r="C784" s="326"/>
      <c r="D784" s="327"/>
      <c r="E784" s="329"/>
      <c r="F784" s="326"/>
      <c r="G784" s="328"/>
      <c r="H784" s="328"/>
      <c r="I784" s="326"/>
      <c r="J784" s="326"/>
      <c r="K784" s="326"/>
      <c r="L784" s="311"/>
      <c r="M784" s="311"/>
      <c r="N784" s="311"/>
      <c r="O784" s="311"/>
      <c r="P784" s="311"/>
      <c r="Q784" s="311"/>
      <c r="R784" s="311"/>
      <c r="S784" s="311"/>
      <c r="T784" s="330"/>
      <c r="U784" s="331"/>
      <c r="V784" s="311"/>
      <c r="W784" s="311"/>
      <c r="X784" s="330"/>
      <c r="Y784" s="311"/>
      <c r="Z784" s="311"/>
      <c r="AA784" s="330"/>
      <c r="AB784" s="330"/>
      <c r="AC784" s="955"/>
      <c r="AD784" s="311"/>
      <c r="AE784" s="311"/>
      <c r="AF784" s="330"/>
      <c r="AG784" s="330"/>
      <c r="AH784" s="311"/>
      <c r="AI784" s="311"/>
      <c r="AJ784" s="330"/>
      <c r="AK784" s="330"/>
      <c r="AL784" s="311"/>
      <c r="AM784" s="311"/>
      <c r="AN784" s="330"/>
      <c r="AO784" s="330"/>
      <c r="AP784" s="311"/>
      <c r="AQ784" s="311"/>
      <c r="AR784" s="330"/>
      <c r="AS784" s="330"/>
      <c r="AT784" s="311"/>
      <c r="AU784" s="311"/>
      <c r="AV784" s="330"/>
      <c r="AW784" s="311"/>
      <c r="AX784" s="311"/>
      <c r="AY784" s="311"/>
      <c r="AZ784" s="311"/>
      <c r="BA784" s="311"/>
    </row>
    <row r="785" spans="1:53" s="322" customFormat="1" ht="15.75" customHeight="1" x14ac:dyDescent="0.2">
      <c r="A785" s="324"/>
      <c r="B785" s="325"/>
      <c r="C785" s="326"/>
      <c r="D785" s="327"/>
      <c r="E785" s="329"/>
      <c r="F785" s="326"/>
      <c r="G785" s="328"/>
      <c r="H785" s="328"/>
      <c r="I785" s="326"/>
      <c r="J785" s="326"/>
      <c r="K785" s="326"/>
      <c r="L785" s="311"/>
      <c r="M785" s="311"/>
      <c r="N785" s="311"/>
      <c r="O785" s="311"/>
      <c r="P785" s="311"/>
      <c r="Q785" s="311"/>
      <c r="R785" s="311"/>
      <c r="S785" s="311"/>
      <c r="T785" s="330"/>
      <c r="U785" s="331"/>
      <c r="V785" s="311"/>
      <c r="W785" s="311"/>
      <c r="X785" s="330"/>
      <c r="Y785" s="311"/>
      <c r="Z785" s="311"/>
      <c r="AA785" s="330"/>
      <c r="AB785" s="330"/>
      <c r="AC785" s="955"/>
      <c r="AD785" s="311"/>
      <c r="AE785" s="311"/>
      <c r="AF785" s="330"/>
      <c r="AG785" s="330"/>
      <c r="AH785" s="311"/>
      <c r="AI785" s="311"/>
      <c r="AJ785" s="330"/>
      <c r="AK785" s="330"/>
      <c r="AL785" s="311"/>
      <c r="AM785" s="311"/>
      <c r="AN785" s="330"/>
      <c r="AO785" s="330"/>
      <c r="AP785" s="311"/>
      <c r="AQ785" s="311"/>
      <c r="AR785" s="330"/>
      <c r="AS785" s="330"/>
      <c r="AT785" s="311"/>
      <c r="AU785" s="311"/>
      <c r="AV785" s="330"/>
      <c r="AW785" s="311"/>
      <c r="AX785" s="311"/>
      <c r="AY785" s="311"/>
      <c r="AZ785" s="311"/>
      <c r="BA785" s="311"/>
    </row>
    <row r="786" spans="1:53" s="322" customFormat="1" ht="15.75" customHeight="1" x14ac:dyDescent="0.2">
      <c r="A786" s="324"/>
      <c r="B786" s="325"/>
      <c r="C786" s="326"/>
      <c r="D786" s="327"/>
      <c r="E786" s="329"/>
      <c r="F786" s="326"/>
      <c r="G786" s="328"/>
      <c r="H786" s="328"/>
      <c r="I786" s="326"/>
      <c r="J786" s="326"/>
      <c r="K786" s="326"/>
      <c r="L786" s="311"/>
      <c r="M786" s="311"/>
      <c r="N786" s="311"/>
      <c r="O786" s="311"/>
      <c r="P786" s="311"/>
      <c r="Q786" s="311"/>
      <c r="R786" s="311"/>
      <c r="S786" s="311"/>
      <c r="T786" s="330"/>
      <c r="U786" s="331"/>
      <c r="V786" s="311"/>
      <c r="W786" s="311"/>
      <c r="X786" s="330"/>
      <c r="Y786" s="311"/>
      <c r="Z786" s="311"/>
      <c r="AA786" s="330"/>
      <c r="AB786" s="330"/>
      <c r="AC786" s="955"/>
      <c r="AD786" s="311"/>
      <c r="AE786" s="311"/>
      <c r="AF786" s="330"/>
      <c r="AG786" s="330"/>
      <c r="AH786" s="311"/>
      <c r="AI786" s="311"/>
      <c r="AJ786" s="330"/>
      <c r="AK786" s="330"/>
      <c r="AL786" s="311"/>
      <c r="AM786" s="311"/>
      <c r="AN786" s="330"/>
      <c r="AO786" s="330"/>
      <c r="AP786" s="311"/>
      <c r="AQ786" s="311"/>
      <c r="AR786" s="330"/>
      <c r="AS786" s="330"/>
      <c r="AT786" s="311"/>
      <c r="AU786" s="311"/>
      <c r="AV786" s="330"/>
      <c r="AW786" s="311"/>
      <c r="AX786" s="311"/>
      <c r="AY786" s="311"/>
      <c r="AZ786" s="311"/>
      <c r="BA786" s="311"/>
    </row>
    <row r="787" spans="1:53" s="322" customFormat="1" ht="15.75" customHeight="1" x14ac:dyDescent="0.2">
      <c r="A787" s="324"/>
      <c r="B787" s="325"/>
      <c r="C787" s="326"/>
      <c r="D787" s="327"/>
      <c r="E787" s="329"/>
      <c r="F787" s="326"/>
      <c r="G787" s="328"/>
      <c r="H787" s="328"/>
      <c r="I787" s="326"/>
      <c r="J787" s="326"/>
      <c r="K787" s="326"/>
      <c r="L787" s="311"/>
      <c r="M787" s="311"/>
      <c r="N787" s="311"/>
      <c r="O787" s="311"/>
      <c r="P787" s="311"/>
      <c r="Q787" s="311"/>
      <c r="R787" s="311"/>
      <c r="S787" s="311"/>
      <c r="T787" s="330"/>
      <c r="U787" s="331"/>
      <c r="V787" s="311"/>
      <c r="W787" s="311"/>
      <c r="X787" s="330"/>
      <c r="Y787" s="311"/>
      <c r="Z787" s="311"/>
      <c r="AA787" s="330"/>
      <c r="AB787" s="330"/>
      <c r="AC787" s="955"/>
      <c r="AD787" s="311"/>
      <c r="AE787" s="311"/>
      <c r="AF787" s="330"/>
      <c r="AG787" s="330"/>
      <c r="AH787" s="311"/>
      <c r="AI787" s="311"/>
      <c r="AJ787" s="330"/>
      <c r="AK787" s="330"/>
      <c r="AL787" s="311"/>
      <c r="AM787" s="311"/>
      <c r="AN787" s="330"/>
      <c r="AO787" s="330"/>
      <c r="AP787" s="311"/>
      <c r="AQ787" s="311"/>
      <c r="AR787" s="330"/>
      <c r="AS787" s="330"/>
      <c r="AT787" s="311"/>
      <c r="AU787" s="311"/>
      <c r="AV787" s="330"/>
      <c r="AW787" s="311"/>
      <c r="AX787" s="311"/>
      <c r="AY787" s="311"/>
      <c r="AZ787" s="311"/>
      <c r="BA787" s="311"/>
    </row>
    <row r="788" spans="1:53" s="322" customFormat="1" ht="15.75" customHeight="1" x14ac:dyDescent="0.2">
      <c r="A788" s="324"/>
      <c r="B788" s="325"/>
      <c r="C788" s="326"/>
      <c r="D788" s="327"/>
      <c r="E788" s="329"/>
      <c r="F788" s="326"/>
      <c r="G788" s="328"/>
      <c r="H788" s="328"/>
      <c r="I788" s="326"/>
      <c r="J788" s="326"/>
      <c r="K788" s="326"/>
      <c r="L788" s="311"/>
      <c r="M788" s="311"/>
      <c r="N788" s="311"/>
      <c r="O788" s="311"/>
      <c r="P788" s="311"/>
      <c r="Q788" s="311"/>
      <c r="R788" s="311"/>
      <c r="S788" s="311"/>
      <c r="T788" s="330"/>
      <c r="U788" s="331"/>
      <c r="V788" s="311"/>
      <c r="W788" s="311"/>
      <c r="X788" s="330"/>
      <c r="Y788" s="311"/>
      <c r="Z788" s="311"/>
      <c r="AA788" s="330"/>
      <c r="AB788" s="330"/>
      <c r="AC788" s="955"/>
      <c r="AD788" s="311"/>
      <c r="AE788" s="311"/>
      <c r="AF788" s="330"/>
      <c r="AG788" s="330"/>
      <c r="AH788" s="311"/>
      <c r="AI788" s="311"/>
      <c r="AJ788" s="330"/>
      <c r="AK788" s="330"/>
      <c r="AL788" s="311"/>
      <c r="AM788" s="311"/>
      <c r="AN788" s="330"/>
      <c r="AO788" s="330"/>
      <c r="AP788" s="311"/>
      <c r="AQ788" s="311"/>
      <c r="AR788" s="330"/>
      <c r="AS788" s="330"/>
      <c r="AT788" s="311"/>
      <c r="AU788" s="311"/>
      <c r="AV788" s="330"/>
      <c r="AW788" s="311"/>
      <c r="AX788" s="311"/>
      <c r="AY788" s="311"/>
      <c r="AZ788" s="311"/>
      <c r="BA788" s="311"/>
    </row>
    <row r="789" spans="1:53" s="322" customFormat="1" ht="15.75" customHeight="1" x14ac:dyDescent="0.2">
      <c r="A789" s="324"/>
      <c r="B789" s="325"/>
      <c r="C789" s="326"/>
      <c r="D789" s="327"/>
      <c r="E789" s="329"/>
      <c r="F789" s="326"/>
      <c r="G789" s="328"/>
      <c r="H789" s="328"/>
      <c r="I789" s="326"/>
      <c r="J789" s="326"/>
      <c r="K789" s="326"/>
      <c r="L789" s="311"/>
      <c r="M789" s="311"/>
      <c r="N789" s="311"/>
      <c r="O789" s="311"/>
      <c r="P789" s="311"/>
      <c r="Q789" s="311"/>
      <c r="R789" s="311"/>
      <c r="S789" s="311"/>
      <c r="T789" s="330"/>
      <c r="U789" s="331"/>
      <c r="V789" s="311"/>
      <c r="W789" s="311"/>
      <c r="X789" s="330"/>
      <c r="Y789" s="311"/>
      <c r="Z789" s="311"/>
      <c r="AA789" s="330"/>
      <c r="AB789" s="330"/>
      <c r="AC789" s="955"/>
      <c r="AD789" s="311"/>
      <c r="AE789" s="311"/>
      <c r="AF789" s="330"/>
      <c r="AG789" s="330"/>
      <c r="AH789" s="311"/>
      <c r="AI789" s="311"/>
      <c r="AJ789" s="330"/>
      <c r="AK789" s="330"/>
      <c r="AL789" s="311"/>
      <c r="AM789" s="311"/>
      <c r="AN789" s="330"/>
      <c r="AO789" s="330"/>
      <c r="AP789" s="311"/>
      <c r="AQ789" s="311"/>
      <c r="AR789" s="330"/>
      <c r="AS789" s="330"/>
      <c r="AT789" s="311"/>
      <c r="AU789" s="311"/>
      <c r="AV789" s="330"/>
      <c r="AW789" s="311"/>
      <c r="AX789" s="311"/>
      <c r="AY789" s="311"/>
      <c r="AZ789" s="311"/>
      <c r="BA789" s="311"/>
    </row>
    <row r="790" spans="1:53" s="322" customFormat="1" ht="15.75" customHeight="1" x14ac:dyDescent="0.2">
      <c r="A790" s="324"/>
      <c r="B790" s="325"/>
      <c r="C790" s="326"/>
      <c r="D790" s="327"/>
      <c r="E790" s="329"/>
      <c r="F790" s="326"/>
      <c r="G790" s="328"/>
      <c r="H790" s="328"/>
      <c r="I790" s="326"/>
      <c r="J790" s="326"/>
      <c r="K790" s="326"/>
      <c r="L790" s="311"/>
      <c r="M790" s="311"/>
      <c r="N790" s="311"/>
      <c r="O790" s="311"/>
      <c r="P790" s="311"/>
      <c r="Q790" s="311"/>
      <c r="R790" s="311"/>
      <c r="S790" s="311"/>
      <c r="T790" s="330"/>
      <c r="U790" s="331"/>
      <c r="V790" s="311"/>
      <c r="W790" s="311"/>
      <c r="X790" s="330"/>
      <c r="Y790" s="311"/>
      <c r="Z790" s="311"/>
      <c r="AA790" s="330"/>
      <c r="AB790" s="330"/>
      <c r="AC790" s="955"/>
      <c r="AD790" s="311"/>
      <c r="AE790" s="311"/>
      <c r="AF790" s="330"/>
      <c r="AG790" s="330"/>
      <c r="AH790" s="311"/>
      <c r="AI790" s="311"/>
      <c r="AJ790" s="330"/>
      <c r="AK790" s="330"/>
      <c r="AL790" s="311"/>
      <c r="AM790" s="311"/>
      <c r="AN790" s="330"/>
      <c r="AO790" s="330"/>
      <c r="AP790" s="311"/>
      <c r="AQ790" s="311"/>
      <c r="AR790" s="330"/>
      <c r="AS790" s="330"/>
      <c r="AT790" s="311"/>
      <c r="AU790" s="311"/>
      <c r="AV790" s="330"/>
      <c r="AW790" s="311"/>
      <c r="AX790" s="311"/>
      <c r="AY790" s="311"/>
      <c r="AZ790" s="311"/>
      <c r="BA790" s="311"/>
    </row>
    <row r="791" spans="1:53" s="322" customFormat="1" ht="15.75" customHeight="1" x14ac:dyDescent="0.2">
      <c r="A791" s="324"/>
      <c r="B791" s="325"/>
      <c r="C791" s="326"/>
      <c r="D791" s="327"/>
      <c r="E791" s="329"/>
      <c r="F791" s="326"/>
      <c r="G791" s="328"/>
      <c r="H791" s="328"/>
      <c r="I791" s="326"/>
      <c r="J791" s="326"/>
      <c r="K791" s="326"/>
      <c r="L791" s="311"/>
      <c r="M791" s="311"/>
      <c r="N791" s="311"/>
      <c r="O791" s="311"/>
      <c r="P791" s="311"/>
      <c r="Q791" s="311"/>
      <c r="R791" s="311"/>
      <c r="S791" s="311"/>
      <c r="T791" s="330"/>
      <c r="U791" s="331"/>
      <c r="V791" s="311"/>
      <c r="W791" s="311"/>
      <c r="X791" s="330"/>
      <c r="Y791" s="311"/>
      <c r="Z791" s="311"/>
      <c r="AA791" s="330"/>
      <c r="AB791" s="330"/>
      <c r="AC791" s="955"/>
      <c r="AD791" s="311"/>
      <c r="AE791" s="311"/>
      <c r="AF791" s="330"/>
      <c r="AG791" s="330"/>
      <c r="AH791" s="311"/>
      <c r="AI791" s="311"/>
      <c r="AJ791" s="330"/>
      <c r="AK791" s="330"/>
      <c r="AL791" s="311"/>
      <c r="AM791" s="311"/>
      <c r="AN791" s="330"/>
      <c r="AO791" s="330"/>
      <c r="AP791" s="311"/>
      <c r="AQ791" s="311"/>
      <c r="AR791" s="330"/>
      <c r="AS791" s="330"/>
      <c r="AT791" s="311"/>
      <c r="AU791" s="311"/>
      <c r="AV791" s="330"/>
      <c r="AW791" s="311"/>
      <c r="AX791" s="311"/>
      <c r="AY791" s="311"/>
      <c r="AZ791" s="311"/>
      <c r="BA791" s="311"/>
    </row>
    <row r="792" spans="1:53" s="322" customFormat="1" ht="15.75" customHeight="1" x14ac:dyDescent="0.2">
      <c r="A792" s="324"/>
      <c r="B792" s="325"/>
      <c r="C792" s="326"/>
      <c r="D792" s="327"/>
      <c r="E792" s="329"/>
      <c r="F792" s="326"/>
      <c r="G792" s="328"/>
      <c r="H792" s="328"/>
      <c r="I792" s="326"/>
      <c r="J792" s="326"/>
      <c r="K792" s="326"/>
      <c r="L792" s="311"/>
      <c r="M792" s="311"/>
      <c r="N792" s="311"/>
      <c r="O792" s="311"/>
      <c r="P792" s="311"/>
      <c r="Q792" s="311"/>
      <c r="R792" s="311"/>
      <c r="S792" s="311"/>
      <c r="T792" s="330"/>
      <c r="U792" s="331"/>
      <c r="V792" s="311"/>
      <c r="W792" s="311"/>
      <c r="X792" s="330"/>
      <c r="Y792" s="311"/>
      <c r="Z792" s="311"/>
      <c r="AA792" s="330"/>
      <c r="AB792" s="330"/>
      <c r="AC792" s="955"/>
      <c r="AD792" s="311"/>
      <c r="AE792" s="311"/>
      <c r="AF792" s="330"/>
      <c r="AG792" s="330"/>
      <c r="AH792" s="311"/>
      <c r="AI792" s="311"/>
      <c r="AJ792" s="330"/>
      <c r="AK792" s="330"/>
      <c r="AL792" s="311"/>
      <c r="AM792" s="311"/>
      <c r="AN792" s="330"/>
      <c r="AO792" s="330"/>
      <c r="AP792" s="311"/>
      <c r="AQ792" s="311"/>
      <c r="AR792" s="330"/>
      <c r="AS792" s="330"/>
      <c r="AT792" s="311"/>
      <c r="AU792" s="311"/>
      <c r="AV792" s="330"/>
      <c r="AW792" s="311"/>
      <c r="AX792" s="311"/>
      <c r="AY792" s="311"/>
      <c r="AZ792" s="311"/>
      <c r="BA792" s="311"/>
    </row>
    <row r="793" spans="1:53" s="322" customFormat="1" ht="15.75" customHeight="1" x14ac:dyDescent="0.2">
      <c r="A793" s="324"/>
      <c r="B793" s="325"/>
      <c r="C793" s="326"/>
      <c r="D793" s="327"/>
      <c r="E793" s="329"/>
      <c r="F793" s="326"/>
      <c r="G793" s="328"/>
      <c r="H793" s="328"/>
      <c r="I793" s="326"/>
      <c r="J793" s="326"/>
      <c r="K793" s="326"/>
      <c r="L793" s="311"/>
      <c r="M793" s="311"/>
      <c r="N793" s="311"/>
      <c r="O793" s="311"/>
      <c r="P793" s="311"/>
      <c r="Q793" s="311"/>
      <c r="R793" s="311"/>
      <c r="S793" s="311"/>
      <c r="T793" s="330"/>
      <c r="U793" s="331"/>
      <c r="V793" s="311"/>
      <c r="W793" s="311"/>
      <c r="X793" s="330"/>
      <c r="Y793" s="311"/>
      <c r="Z793" s="311"/>
      <c r="AA793" s="330"/>
      <c r="AB793" s="330"/>
      <c r="AC793" s="955"/>
      <c r="AD793" s="311"/>
      <c r="AE793" s="311"/>
      <c r="AF793" s="330"/>
      <c r="AG793" s="330"/>
      <c r="AH793" s="311"/>
      <c r="AI793" s="311"/>
      <c r="AJ793" s="330"/>
      <c r="AK793" s="330"/>
      <c r="AL793" s="311"/>
      <c r="AM793" s="311"/>
      <c r="AN793" s="330"/>
      <c r="AO793" s="330"/>
      <c r="AP793" s="311"/>
      <c r="AQ793" s="311"/>
      <c r="AR793" s="330"/>
      <c r="AS793" s="330"/>
      <c r="AT793" s="311"/>
      <c r="AU793" s="311"/>
      <c r="AV793" s="330"/>
      <c r="AW793" s="311"/>
      <c r="AX793" s="311"/>
      <c r="AY793" s="311"/>
      <c r="AZ793" s="311"/>
      <c r="BA793" s="311"/>
    </row>
    <row r="794" spans="1:53" s="322" customFormat="1" ht="15.75" customHeight="1" x14ac:dyDescent="0.2">
      <c r="A794" s="324"/>
      <c r="B794" s="325"/>
      <c r="C794" s="326"/>
      <c r="D794" s="327"/>
      <c r="E794" s="329"/>
      <c r="F794" s="326"/>
      <c r="G794" s="328"/>
      <c r="H794" s="328"/>
      <c r="I794" s="326"/>
      <c r="J794" s="326"/>
      <c r="K794" s="326"/>
      <c r="L794" s="311"/>
      <c r="M794" s="311"/>
      <c r="N794" s="311"/>
      <c r="O794" s="311"/>
      <c r="P794" s="311"/>
      <c r="Q794" s="311"/>
      <c r="R794" s="311"/>
      <c r="S794" s="311"/>
      <c r="T794" s="330"/>
      <c r="U794" s="331"/>
      <c r="V794" s="311"/>
      <c r="W794" s="311"/>
      <c r="X794" s="330"/>
      <c r="Y794" s="311"/>
      <c r="Z794" s="311"/>
      <c r="AA794" s="330"/>
      <c r="AB794" s="330"/>
      <c r="AC794" s="955"/>
      <c r="AD794" s="311"/>
      <c r="AE794" s="311"/>
      <c r="AF794" s="330"/>
      <c r="AG794" s="330"/>
      <c r="AH794" s="311"/>
      <c r="AI794" s="311"/>
      <c r="AJ794" s="330"/>
      <c r="AK794" s="330"/>
      <c r="AL794" s="311"/>
      <c r="AM794" s="311"/>
      <c r="AN794" s="330"/>
      <c r="AO794" s="330"/>
      <c r="AP794" s="311"/>
      <c r="AQ794" s="311"/>
      <c r="AR794" s="330"/>
      <c r="AS794" s="330"/>
      <c r="AT794" s="311"/>
      <c r="AU794" s="311"/>
      <c r="AV794" s="330"/>
      <c r="AW794" s="311"/>
      <c r="AX794" s="311"/>
      <c r="AY794" s="311"/>
      <c r="AZ794" s="311"/>
      <c r="BA794" s="311"/>
    </row>
    <row r="795" spans="1:53" s="322" customFormat="1" ht="15.75" customHeight="1" x14ac:dyDescent="0.2">
      <c r="A795" s="324"/>
      <c r="B795" s="325"/>
      <c r="C795" s="326"/>
      <c r="D795" s="327"/>
      <c r="E795" s="329"/>
      <c r="F795" s="326"/>
      <c r="G795" s="328"/>
      <c r="H795" s="328"/>
      <c r="I795" s="326"/>
      <c r="J795" s="326"/>
      <c r="K795" s="326"/>
      <c r="L795" s="311"/>
      <c r="M795" s="311"/>
      <c r="N795" s="311"/>
      <c r="O795" s="311"/>
      <c r="P795" s="311"/>
      <c r="Q795" s="311"/>
      <c r="R795" s="311"/>
      <c r="S795" s="311"/>
      <c r="T795" s="330"/>
      <c r="U795" s="331"/>
      <c r="V795" s="311"/>
      <c r="W795" s="311"/>
      <c r="X795" s="330"/>
      <c r="Y795" s="311"/>
      <c r="Z795" s="311"/>
      <c r="AA795" s="330"/>
      <c r="AB795" s="330"/>
      <c r="AC795" s="955"/>
      <c r="AD795" s="311"/>
      <c r="AE795" s="311"/>
      <c r="AF795" s="330"/>
      <c r="AG795" s="330"/>
      <c r="AH795" s="311"/>
      <c r="AI795" s="311"/>
      <c r="AJ795" s="330"/>
      <c r="AK795" s="330"/>
      <c r="AL795" s="311"/>
      <c r="AM795" s="311"/>
      <c r="AN795" s="330"/>
      <c r="AO795" s="330"/>
      <c r="AP795" s="311"/>
      <c r="AQ795" s="311"/>
      <c r="AR795" s="330"/>
      <c r="AS795" s="330"/>
      <c r="AT795" s="311"/>
      <c r="AU795" s="311"/>
      <c r="AV795" s="330"/>
      <c r="AW795" s="311"/>
      <c r="AX795" s="311"/>
      <c r="AY795" s="311"/>
      <c r="AZ795" s="311"/>
      <c r="BA795" s="311"/>
    </row>
    <row r="796" spans="1:53" s="322" customFormat="1" ht="15.75" customHeight="1" x14ac:dyDescent="0.2">
      <c r="A796" s="324"/>
      <c r="B796" s="325"/>
      <c r="C796" s="326"/>
      <c r="D796" s="327"/>
      <c r="E796" s="329"/>
      <c r="F796" s="326"/>
      <c r="G796" s="328"/>
      <c r="H796" s="328"/>
      <c r="I796" s="326"/>
      <c r="J796" s="326"/>
      <c r="K796" s="326"/>
      <c r="L796" s="311"/>
      <c r="M796" s="311"/>
      <c r="N796" s="311"/>
      <c r="O796" s="311"/>
      <c r="P796" s="311"/>
      <c r="Q796" s="311"/>
      <c r="R796" s="311"/>
      <c r="S796" s="311"/>
      <c r="T796" s="330"/>
      <c r="U796" s="331"/>
      <c r="V796" s="311"/>
      <c r="W796" s="311"/>
      <c r="X796" s="330"/>
      <c r="Y796" s="311"/>
      <c r="Z796" s="311"/>
      <c r="AA796" s="330"/>
      <c r="AB796" s="330"/>
      <c r="AC796" s="955"/>
      <c r="AD796" s="311"/>
      <c r="AE796" s="311"/>
      <c r="AF796" s="330"/>
      <c r="AG796" s="330"/>
      <c r="AH796" s="311"/>
      <c r="AI796" s="311"/>
      <c r="AJ796" s="330"/>
      <c r="AK796" s="330"/>
      <c r="AL796" s="311"/>
      <c r="AM796" s="311"/>
      <c r="AN796" s="330"/>
      <c r="AO796" s="330"/>
      <c r="AP796" s="311"/>
      <c r="AQ796" s="311"/>
      <c r="AR796" s="330"/>
      <c r="AS796" s="330"/>
      <c r="AT796" s="311"/>
      <c r="AU796" s="311"/>
      <c r="AV796" s="330"/>
      <c r="AW796" s="311"/>
      <c r="AX796" s="311"/>
      <c r="AY796" s="311"/>
      <c r="AZ796" s="311"/>
      <c r="BA796" s="311"/>
    </row>
    <row r="797" spans="1:53" s="322" customFormat="1" ht="15.75" customHeight="1" x14ac:dyDescent="0.2">
      <c r="A797" s="324"/>
      <c r="B797" s="325"/>
      <c r="C797" s="326"/>
      <c r="D797" s="327"/>
      <c r="E797" s="329"/>
      <c r="F797" s="326"/>
      <c r="G797" s="328"/>
      <c r="H797" s="328"/>
      <c r="I797" s="326"/>
      <c r="J797" s="326"/>
      <c r="K797" s="326"/>
      <c r="L797" s="311"/>
      <c r="M797" s="311"/>
      <c r="N797" s="311"/>
      <c r="O797" s="311"/>
      <c r="P797" s="311"/>
      <c r="Q797" s="311"/>
      <c r="R797" s="311"/>
      <c r="S797" s="311"/>
      <c r="T797" s="330"/>
      <c r="U797" s="331"/>
      <c r="V797" s="311"/>
      <c r="W797" s="311"/>
      <c r="X797" s="330"/>
      <c r="Y797" s="311"/>
      <c r="Z797" s="311"/>
      <c r="AA797" s="330"/>
      <c r="AB797" s="330"/>
      <c r="AC797" s="955"/>
      <c r="AD797" s="311"/>
      <c r="AE797" s="311"/>
      <c r="AF797" s="330"/>
      <c r="AG797" s="330"/>
      <c r="AH797" s="311"/>
      <c r="AI797" s="311"/>
      <c r="AJ797" s="330"/>
      <c r="AK797" s="330"/>
      <c r="AL797" s="311"/>
      <c r="AM797" s="311"/>
      <c r="AN797" s="330"/>
      <c r="AO797" s="330"/>
      <c r="AP797" s="311"/>
      <c r="AQ797" s="311"/>
      <c r="AR797" s="330"/>
      <c r="AS797" s="330"/>
      <c r="AT797" s="311"/>
      <c r="AU797" s="311"/>
      <c r="AV797" s="330"/>
      <c r="AW797" s="311"/>
      <c r="AX797" s="311"/>
      <c r="AY797" s="311"/>
      <c r="AZ797" s="311"/>
      <c r="BA797" s="311"/>
    </row>
    <row r="798" spans="1:53" s="322" customFormat="1" ht="15.75" customHeight="1" x14ac:dyDescent="0.2">
      <c r="A798" s="324"/>
      <c r="B798" s="325"/>
      <c r="C798" s="326"/>
      <c r="D798" s="327"/>
      <c r="E798" s="329"/>
      <c r="F798" s="326"/>
      <c r="G798" s="328"/>
      <c r="H798" s="328"/>
      <c r="I798" s="326"/>
      <c r="J798" s="326"/>
      <c r="K798" s="326"/>
      <c r="L798" s="311"/>
      <c r="M798" s="311"/>
      <c r="N798" s="311"/>
      <c r="O798" s="311"/>
      <c r="P798" s="311"/>
      <c r="Q798" s="311"/>
      <c r="R798" s="311"/>
      <c r="S798" s="311"/>
      <c r="T798" s="330"/>
      <c r="U798" s="331"/>
      <c r="V798" s="311"/>
      <c r="W798" s="311"/>
      <c r="X798" s="330"/>
      <c r="Y798" s="311"/>
      <c r="Z798" s="311"/>
      <c r="AA798" s="330"/>
      <c r="AB798" s="330"/>
      <c r="AC798" s="955"/>
      <c r="AD798" s="311"/>
      <c r="AE798" s="311"/>
      <c r="AF798" s="330"/>
      <c r="AG798" s="330"/>
      <c r="AH798" s="311"/>
      <c r="AI798" s="311"/>
      <c r="AJ798" s="330"/>
      <c r="AK798" s="330"/>
      <c r="AL798" s="311"/>
      <c r="AM798" s="311"/>
      <c r="AN798" s="330"/>
      <c r="AO798" s="330"/>
      <c r="AP798" s="311"/>
      <c r="AQ798" s="311"/>
      <c r="AR798" s="330"/>
      <c r="AS798" s="330"/>
      <c r="AT798" s="311"/>
      <c r="AU798" s="311"/>
      <c r="AV798" s="330"/>
      <c r="AW798" s="311"/>
      <c r="AX798" s="311"/>
      <c r="AY798" s="311"/>
      <c r="AZ798" s="311"/>
      <c r="BA798" s="311"/>
    </row>
    <row r="799" spans="1:53" s="322" customFormat="1" ht="15.75" customHeight="1" x14ac:dyDescent="0.2">
      <c r="A799" s="324"/>
      <c r="B799" s="325"/>
      <c r="C799" s="326"/>
      <c r="D799" s="327"/>
      <c r="E799" s="329"/>
      <c r="F799" s="326"/>
      <c r="G799" s="328"/>
      <c r="H799" s="328"/>
      <c r="I799" s="326"/>
      <c r="J799" s="326"/>
      <c r="K799" s="326"/>
      <c r="L799" s="311"/>
      <c r="M799" s="311"/>
      <c r="N799" s="311"/>
      <c r="O799" s="311"/>
      <c r="P799" s="311"/>
      <c r="Q799" s="311"/>
      <c r="R799" s="311"/>
      <c r="S799" s="311"/>
      <c r="T799" s="330"/>
      <c r="U799" s="331"/>
      <c r="V799" s="311"/>
      <c r="W799" s="311"/>
      <c r="X799" s="330"/>
      <c r="Y799" s="311"/>
      <c r="Z799" s="311"/>
      <c r="AA799" s="330"/>
      <c r="AB799" s="330"/>
      <c r="AC799" s="955"/>
      <c r="AD799" s="311"/>
      <c r="AE799" s="311"/>
      <c r="AF799" s="330"/>
      <c r="AG799" s="330"/>
      <c r="AH799" s="311"/>
      <c r="AI799" s="311"/>
      <c r="AJ799" s="330"/>
      <c r="AK799" s="330"/>
      <c r="AL799" s="311"/>
      <c r="AM799" s="311"/>
      <c r="AN799" s="330"/>
      <c r="AO799" s="330"/>
      <c r="AP799" s="311"/>
      <c r="AQ799" s="311"/>
      <c r="AR799" s="330"/>
      <c r="AS799" s="330"/>
      <c r="AT799" s="311"/>
      <c r="AU799" s="311"/>
      <c r="AV799" s="330"/>
      <c r="AW799" s="311"/>
      <c r="AX799" s="311"/>
      <c r="AY799" s="311"/>
      <c r="AZ799" s="311"/>
      <c r="BA799" s="311"/>
    </row>
    <row r="800" spans="1:53" s="322" customFormat="1" ht="15.75" customHeight="1" x14ac:dyDescent="0.2">
      <c r="A800" s="324"/>
      <c r="B800" s="325"/>
      <c r="C800" s="326"/>
      <c r="D800" s="327"/>
      <c r="E800" s="329"/>
      <c r="F800" s="326"/>
      <c r="G800" s="328"/>
      <c r="H800" s="328"/>
      <c r="I800" s="326"/>
      <c r="J800" s="326"/>
      <c r="K800" s="326"/>
      <c r="L800" s="311"/>
      <c r="M800" s="311"/>
      <c r="N800" s="311"/>
      <c r="O800" s="311"/>
      <c r="P800" s="311"/>
      <c r="Q800" s="311"/>
      <c r="R800" s="311"/>
      <c r="S800" s="311"/>
      <c r="T800" s="330"/>
      <c r="U800" s="331"/>
      <c r="V800" s="311"/>
      <c r="W800" s="311"/>
      <c r="X800" s="330"/>
      <c r="Y800" s="311"/>
      <c r="Z800" s="311"/>
      <c r="AA800" s="330"/>
      <c r="AB800" s="330"/>
      <c r="AC800" s="955"/>
      <c r="AD800" s="311"/>
      <c r="AE800" s="311"/>
      <c r="AF800" s="330"/>
      <c r="AG800" s="330"/>
      <c r="AH800" s="311"/>
      <c r="AI800" s="311"/>
      <c r="AJ800" s="330"/>
      <c r="AK800" s="330"/>
      <c r="AL800" s="311"/>
      <c r="AM800" s="311"/>
      <c r="AN800" s="330"/>
      <c r="AO800" s="330"/>
      <c r="AP800" s="311"/>
      <c r="AQ800" s="311"/>
      <c r="AR800" s="330"/>
      <c r="AS800" s="330"/>
      <c r="AT800" s="311"/>
      <c r="AU800" s="311"/>
      <c r="AV800" s="330"/>
      <c r="AW800" s="311"/>
      <c r="AX800" s="311"/>
      <c r="AY800" s="311"/>
      <c r="AZ800" s="311"/>
      <c r="BA800" s="311"/>
    </row>
    <row r="801" spans="1:53" s="322" customFormat="1" ht="15.75" customHeight="1" x14ac:dyDescent="0.2">
      <c r="A801" s="324"/>
      <c r="B801" s="325"/>
      <c r="C801" s="326"/>
      <c r="D801" s="327"/>
      <c r="E801" s="329"/>
      <c r="F801" s="326"/>
      <c r="G801" s="328"/>
      <c r="H801" s="328"/>
      <c r="I801" s="326"/>
      <c r="J801" s="326"/>
      <c r="K801" s="326"/>
      <c r="L801" s="311"/>
      <c r="M801" s="311"/>
      <c r="N801" s="311"/>
      <c r="O801" s="311"/>
      <c r="P801" s="311"/>
      <c r="Q801" s="311"/>
      <c r="R801" s="311"/>
      <c r="S801" s="311"/>
      <c r="T801" s="330"/>
      <c r="U801" s="331"/>
      <c r="V801" s="311"/>
      <c r="W801" s="311"/>
      <c r="X801" s="330"/>
      <c r="Y801" s="311"/>
      <c r="Z801" s="311"/>
      <c r="AA801" s="330"/>
      <c r="AB801" s="330"/>
      <c r="AC801" s="955"/>
      <c r="AD801" s="311"/>
      <c r="AE801" s="311"/>
      <c r="AF801" s="330"/>
      <c r="AG801" s="330"/>
      <c r="AH801" s="311"/>
      <c r="AI801" s="311"/>
      <c r="AJ801" s="330"/>
      <c r="AK801" s="330"/>
      <c r="AL801" s="311"/>
      <c r="AM801" s="311"/>
      <c r="AN801" s="330"/>
      <c r="AO801" s="330"/>
      <c r="AP801" s="311"/>
      <c r="AQ801" s="311"/>
      <c r="AR801" s="330"/>
      <c r="AS801" s="330"/>
      <c r="AT801" s="311"/>
      <c r="AU801" s="311"/>
      <c r="AV801" s="330"/>
      <c r="AW801" s="311"/>
      <c r="AX801" s="311"/>
      <c r="AY801" s="311"/>
      <c r="AZ801" s="311"/>
      <c r="BA801" s="311"/>
    </row>
    <row r="802" spans="1:53" s="322" customFormat="1" ht="15.75" customHeight="1" x14ac:dyDescent="0.2">
      <c r="A802" s="324"/>
      <c r="B802" s="325"/>
      <c r="C802" s="326"/>
      <c r="D802" s="327"/>
      <c r="E802" s="329"/>
      <c r="F802" s="326"/>
      <c r="G802" s="328"/>
      <c r="H802" s="328"/>
      <c r="I802" s="326"/>
      <c r="J802" s="326"/>
      <c r="K802" s="326"/>
      <c r="L802" s="311"/>
      <c r="M802" s="311"/>
      <c r="N802" s="311"/>
      <c r="O802" s="311"/>
      <c r="P802" s="311"/>
      <c r="Q802" s="311"/>
      <c r="R802" s="311"/>
      <c r="S802" s="311"/>
      <c r="T802" s="330"/>
      <c r="U802" s="331"/>
      <c r="V802" s="311"/>
      <c r="W802" s="311"/>
      <c r="X802" s="330"/>
      <c r="Y802" s="311"/>
      <c r="Z802" s="311"/>
      <c r="AA802" s="330"/>
      <c r="AB802" s="330"/>
      <c r="AC802" s="955"/>
      <c r="AD802" s="311"/>
      <c r="AE802" s="311"/>
      <c r="AF802" s="330"/>
      <c r="AG802" s="330"/>
      <c r="AH802" s="311"/>
      <c r="AI802" s="311"/>
      <c r="AJ802" s="330"/>
      <c r="AK802" s="330"/>
      <c r="AL802" s="311"/>
      <c r="AM802" s="311"/>
      <c r="AN802" s="330"/>
      <c r="AO802" s="330"/>
      <c r="AP802" s="311"/>
      <c r="AQ802" s="311"/>
      <c r="AR802" s="330"/>
      <c r="AS802" s="330"/>
      <c r="AT802" s="311"/>
      <c r="AU802" s="311"/>
      <c r="AV802" s="330"/>
      <c r="AW802" s="311"/>
      <c r="AX802" s="311"/>
      <c r="AY802" s="311"/>
      <c r="AZ802" s="311"/>
      <c r="BA802" s="311"/>
    </row>
    <row r="803" spans="1:53" s="322" customFormat="1" ht="15.75" customHeight="1" x14ac:dyDescent="0.2">
      <c r="A803" s="324"/>
      <c r="B803" s="325"/>
      <c r="C803" s="326"/>
      <c r="D803" s="327"/>
      <c r="E803" s="329"/>
      <c r="F803" s="326"/>
      <c r="G803" s="328"/>
      <c r="H803" s="328"/>
      <c r="I803" s="326"/>
      <c r="J803" s="326"/>
      <c r="K803" s="326"/>
      <c r="L803" s="311"/>
      <c r="M803" s="311"/>
      <c r="N803" s="311"/>
      <c r="O803" s="311"/>
      <c r="P803" s="311"/>
      <c r="Q803" s="311"/>
      <c r="R803" s="311"/>
      <c r="S803" s="311"/>
      <c r="T803" s="330"/>
      <c r="U803" s="331"/>
      <c r="V803" s="311"/>
      <c r="W803" s="311"/>
      <c r="X803" s="330"/>
      <c r="Y803" s="311"/>
      <c r="Z803" s="311"/>
      <c r="AA803" s="330"/>
      <c r="AB803" s="330"/>
      <c r="AC803" s="955"/>
      <c r="AD803" s="311"/>
      <c r="AE803" s="311"/>
      <c r="AF803" s="330"/>
      <c r="AG803" s="330"/>
      <c r="AH803" s="311"/>
      <c r="AI803" s="311"/>
      <c r="AJ803" s="330"/>
      <c r="AK803" s="330"/>
      <c r="AL803" s="311"/>
      <c r="AM803" s="311"/>
      <c r="AN803" s="330"/>
      <c r="AO803" s="330"/>
      <c r="AP803" s="311"/>
      <c r="AQ803" s="311"/>
      <c r="AR803" s="330"/>
      <c r="AS803" s="330"/>
      <c r="AT803" s="311"/>
      <c r="AU803" s="311"/>
      <c r="AV803" s="330"/>
      <c r="AW803" s="311"/>
      <c r="AX803" s="311"/>
      <c r="AY803" s="311"/>
      <c r="AZ803" s="311"/>
      <c r="BA803" s="311"/>
    </row>
    <row r="804" spans="1:53" s="322" customFormat="1" ht="15.75" customHeight="1" x14ac:dyDescent="0.2">
      <c r="A804" s="324"/>
      <c r="B804" s="325"/>
      <c r="C804" s="326"/>
      <c r="D804" s="327"/>
      <c r="E804" s="329"/>
      <c r="F804" s="326"/>
      <c r="G804" s="328"/>
      <c r="H804" s="328"/>
      <c r="I804" s="326"/>
      <c r="J804" s="326"/>
      <c r="K804" s="326"/>
      <c r="L804" s="311"/>
      <c r="M804" s="311"/>
      <c r="N804" s="311"/>
      <c r="O804" s="311"/>
      <c r="P804" s="311"/>
      <c r="Q804" s="311"/>
      <c r="R804" s="311"/>
      <c r="S804" s="311"/>
      <c r="T804" s="330"/>
      <c r="U804" s="331"/>
      <c r="V804" s="311"/>
      <c r="W804" s="311"/>
      <c r="X804" s="330"/>
      <c r="Y804" s="311"/>
      <c r="Z804" s="311"/>
      <c r="AA804" s="330"/>
      <c r="AB804" s="330"/>
      <c r="AC804" s="955"/>
      <c r="AD804" s="311"/>
      <c r="AE804" s="311"/>
      <c r="AF804" s="330"/>
      <c r="AG804" s="330"/>
      <c r="AH804" s="311"/>
      <c r="AI804" s="311"/>
      <c r="AJ804" s="330"/>
      <c r="AK804" s="330"/>
      <c r="AL804" s="311"/>
      <c r="AM804" s="311"/>
      <c r="AN804" s="330"/>
      <c r="AO804" s="330"/>
      <c r="AP804" s="311"/>
      <c r="AQ804" s="311"/>
      <c r="AR804" s="330"/>
      <c r="AS804" s="330"/>
      <c r="AT804" s="311"/>
      <c r="AU804" s="311"/>
      <c r="AV804" s="330"/>
      <c r="AW804" s="311"/>
      <c r="AX804" s="311"/>
      <c r="AY804" s="311"/>
      <c r="AZ804" s="311"/>
      <c r="BA804" s="311"/>
    </row>
    <row r="805" spans="1:53" s="322" customFormat="1" ht="15.75" customHeight="1" x14ac:dyDescent="0.2">
      <c r="A805" s="324"/>
      <c r="B805" s="325"/>
      <c r="C805" s="326"/>
      <c r="D805" s="327"/>
      <c r="E805" s="329"/>
      <c r="F805" s="326"/>
      <c r="G805" s="328"/>
      <c r="H805" s="328"/>
      <c r="I805" s="326"/>
      <c r="J805" s="326"/>
      <c r="K805" s="326"/>
      <c r="L805" s="311"/>
      <c r="M805" s="311"/>
      <c r="N805" s="311"/>
      <c r="O805" s="311"/>
      <c r="P805" s="311"/>
      <c r="Q805" s="311"/>
      <c r="R805" s="311"/>
      <c r="S805" s="311"/>
      <c r="T805" s="330"/>
      <c r="U805" s="331"/>
      <c r="V805" s="311"/>
      <c r="W805" s="311"/>
      <c r="X805" s="330"/>
      <c r="Y805" s="311"/>
      <c r="Z805" s="311"/>
      <c r="AA805" s="330"/>
      <c r="AB805" s="330"/>
      <c r="AC805" s="955"/>
      <c r="AD805" s="311"/>
      <c r="AE805" s="311"/>
      <c r="AF805" s="330"/>
      <c r="AG805" s="330"/>
      <c r="AH805" s="311"/>
      <c r="AI805" s="311"/>
      <c r="AJ805" s="330"/>
      <c r="AK805" s="330"/>
      <c r="AL805" s="311"/>
      <c r="AM805" s="311"/>
      <c r="AN805" s="330"/>
      <c r="AO805" s="330"/>
      <c r="AP805" s="311"/>
      <c r="AQ805" s="311"/>
      <c r="AR805" s="330"/>
      <c r="AS805" s="330"/>
      <c r="AT805" s="311"/>
      <c r="AU805" s="311"/>
      <c r="AV805" s="330"/>
      <c r="AW805" s="311"/>
      <c r="AX805" s="311"/>
      <c r="AY805" s="311"/>
      <c r="AZ805" s="311"/>
      <c r="BA805" s="311"/>
    </row>
    <row r="806" spans="1:53" s="322" customFormat="1" ht="15.75" customHeight="1" x14ac:dyDescent="0.2">
      <c r="A806" s="324"/>
      <c r="B806" s="325"/>
      <c r="C806" s="326"/>
      <c r="D806" s="327"/>
      <c r="E806" s="329"/>
      <c r="F806" s="326"/>
      <c r="G806" s="328"/>
      <c r="H806" s="328"/>
      <c r="I806" s="326"/>
      <c r="J806" s="326"/>
      <c r="K806" s="326"/>
      <c r="L806" s="311"/>
      <c r="M806" s="311"/>
      <c r="N806" s="311"/>
      <c r="O806" s="311"/>
      <c r="P806" s="311"/>
      <c r="Q806" s="311"/>
      <c r="R806" s="311"/>
      <c r="S806" s="311"/>
      <c r="T806" s="330"/>
      <c r="U806" s="331"/>
      <c r="V806" s="311"/>
      <c r="W806" s="311"/>
      <c r="X806" s="330"/>
      <c r="Y806" s="311"/>
      <c r="Z806" s="311"/>
      <c r="AA806" s="330"/>
      <c r="AB806" s="330"/>
      <c r="AC806" s="955"/>
      <c r="AD806" s="311"/>
      <c r="AE806" s="311"/>
      <c r="AF806" s="330"/>
      <c r="AG806" s="330"/>
      <c r="AH806" s="311"/>
      <c r="AI806" s="311"/>
      <c r="AJ806" s="330"/>
      <c r="AK806" s="330"/>
      <c r="AL806" s="311"/>
      <c r="AM806" s="311"/>
      <c r="AN806" s="330"/>
      <c r="AO806" s="330"/>
      <c r="AP806" s="311"/>
      <c r="AQ806" s="311"/>
      <c r="AR806" s="330"/>
      <c r="AS806" s="330"/>
      <c r="AT806" s="311"/>
      <c r="AU806" s="311"/>
      <c r="AV806" s="330"/>
      <c r="AW806" s="311"/>
      <c r="AX806" s="311"/>
      <c r="AY806" s="311"/>
      <c r="AZ806" s="311"/>
      <c r="BA806" s="311"/>
    </row>
    <row r="807" spans="1:53" s="322" customFormat="1" ht="15.75" customHeight="1" x14ac:dyDescent="0.2">
      <c r="A807" s="324"/>
      <c r="B807" s="325"/>
      <c r="C807" s="326"/>
      <c r="D807" s="327"/>
      <c r="E807" s="329"/>
      <c r="F807" s="326"/>
      <c r="G807" s="328"/>
      <c r="H807" s="328"/>
      <c r="I807" s="326"/>
      <c r="J807" s="326"/>
      <c r="K807" s="326"/>
      <c r="L807" s="311"/>
      <c r="M807" s="311"/>
      <c r="N807" s="311"/>
      <c r="O807" s="311"/>
      <c r="P807" s="311"/>
      <c r="Q807" s="311"/>
      <c r="R807" s="311"/>
      <c r="S807" s="311"/>
      <c r="T807" s="330"/>
      <c r="U807" s="331"/>
      <c r="V807" s="311"/>
      <c r="W807" s="311"/>
      <c r="X807" s="330"/>
      <c r="Y807" s="311"/>
      <c r="Z807" s="311"/>
      <c r="AA807" s="330"/>
      <c r="AB807" s="330"/>
      <c r="AC807" s="955"/>
      <c r="AD807" s="311"/>
      <c r="AE807" s="311"/>
      <c r="AF807" s="330"/>
      <c r="AG807" s="330"/>
      <c r="AH807" s="311"/>
      <c r="AI807" s="311"/>
      <c r="AJ807" s="330"/>
      <c r="AK807" s="330"/>
      <c r="AL807" s="311"/>
      <c r="AM807" s="311"/>
      <c r="AN807" s="330"/>
      <c r="AO807" s="330"/>
      <c r="AP807" s="311"/>
      <c r="AQ807" s="311"/>
      <c r="AR807" s="330"/>
      <c r="AS807" s="330"/>
      <c r="AT807" s="311"/>
      <c r="AU807" s="311"/>
      <c r="AV807" s="330"/>
      <c r="AW807" s="311"/>
      <c r="AX807" s="311"/>
      <c r="AY807" s="311"/>
      <c r="AZ807" s="311"/>
      <c r="BA807" s="311"/>
    </row>
    <row r="808" spans="1:53" s="322" customFormat="1" ht="15.75" customHeight="1" x14ac:dyDescent="0.2">
      <c r="A808" s="324"/>
      <c r="B808" s="325"/>
      <c r="C808" s="326"/>
      <c r="D808" s="327"/>
      <c r="E808" s="329"/>
      <c r="F808" s="326"/>
      <c r="G808" s="328"/>
      <c r="H808" s="328"/>
      <c r="I808" s="326"/>
      <c r="J808" s="326"/>
      <c r="K808" s="326"/>
      <c r="L808" s="311"/>
      <c r="M808" s="311"/>
      <c r="N808" s="311"/>
      <c r="O808" s="311"/>
      <c r="P808" s="311"/>
      <c r="Q808" s="311"/>
      <c r="R808" s="311"/>
      <c r="S808" s="311"/>
      <c r="T808" s="330"/>
      <c r="U808" s="331"/>
      <c r="V808" s="311"/>
      <c r="W808" s="311"/>
      <c r="X808" s="330"/>
      <c r="Y808" s="311"/>
      <c r="Z808" s="311"/>
      <c r="AA808" s="330"/>
      <c r="AB808" s="330"/>
      <c r="AC808" s="955"/>
      <c r="AD808" s="311"/>
      <c r="AE808" s="311"/>
      <c r="AF808" s="330"/>
      <c r="AG808" s="330"/>
      <c r="AH808" s="311"/>
      <c r="AI808" s="311"/>
      <c r="AJ808" s="330"/>
      <c r="AK808" s="330"/>
      <c r="AL808" s="311"/>
      <c r="AM808" s="311"/>
      <c r="AN808" s="330"/>
      <c r="AO808" s="330"/>
      <c r="AP808" s="311"/>
      <c r="AQ808" s="311"/>
      <c r="AR808" s="330"/>
      <c r="AS808" s="330"/>
      <c r="AT808" s="311"/>
      <c r="AU808" s="311"/>
      <c r="AV808" s="330"/>
      <c r="AW808" s="311"/>
      <c r="AX808" s="311"/>
      <c r="AY808" s="311"/>
      <c r="AZ808" s="311"/>
      <c r="BA808" s="311"/>
    </row>
    <row r="809" spans="1:53" s="322" customFormat="1" ht="15.75" customHeight="1" x14ac:dyDescent="0.2">
      <c r="A809" s="324"/>
      <c r="B809" s="325"/>
      <c r="C809" s="326"/>
      <c r="D809" s="327"/>
      <c r="E809" s="329"/>
      <c r="F809" s="326"/>
      <c r="G809" s="328"/>
      <c r="H809" s="328"/>
      <c r="I809" s="326"/>
      <c r="J809" s="326"/>
      <c r="K809" s="326"/>
      <c r="L809" s="311"/>
      <c r="M809" s="311"/>
      <c r="N809" s="311"/>
      <c r="O809" s="311"/>
      <c r="P809" s="311"/>
      <c r="Q809" s="311"/>
      <c r="R809" s="311"/>
      <c r="S809" s="311"/>
      <c r="T809" s="330"/>
      <c r="U809" s="331"/>
      <c r="V809" s="311"/>
      <c r="W809" s="311"/>
      <c r="X809" s="330"/>
      <c r="Y809" s="311"/>
      <c r="Z809" s="311"/>
      <c r="AA809" s="330"/>
      <c r="AB809" s="330"/>
      <c r="AC809" s="955"/>
      <c r="AD809" s="311"/>
      <c r="AE809" s="311"/>
      <c r="AF809" s="330"/>
      <c r="AG809" s="330"/>
      <c r="AH809" s="311"/>
      <c r="AI809" s="311"/>
      <c r="AJ809" s="330"/>
      <c r="AK809" s="330"/>
      <c r="AL809" s="311"/>
      <c r="AM809" s="311"/>
      <c r="AN809" s="330"/>
      <c r="AO809" s="330"/>
      <c r="AP809" s="311"/>
      <c r="AQ809" s="311"/>
      <c r="AR809" s="330"/>
      <c r="AS809" s="330"/>
      <c r="AT809" s="311"/>
      <c r="AU809" s="311"/>
      <c r="AV809" s="330"/>
      <c r="AW809" s="311"/>
      <c r="AX809" s="311"/>
      <c r="AY809" s="311"/>
      <c r="AZ809" s="311"/>
      <c r="BA809" s="311"/>
    </row>
    <row r="810" spans="1:53" s="322" customFormat="1" ht="15.75" customHeight="1" x14ac:dyDescent="0.2">
      <c r="A810" s="324"/>
      <c r="B810" s="325"/>
      <c r="C810" s="326"/>
      <c r="D810" s="327"/>
      <c r="E810" s="329"/>
      <c r="F810" s="326"/>
      <c r="G810" s="328"/>
      <c r="H810" s="328"/>
      <c r="I810" s="326"/>
      <c r="J810" s="326"/>
      <c r="K810" s="326"/>
      <c r="L810" s="311"/>
      <c r="M810" s="311"/>
      <c r="N810" s="311"/>
      <c r="O810" s="311"/>
      <c r="P810" s="311"/>
      <c r="Q810" s="311"/>
      <c r="R810" s="311"/>
      <c r="S810" s="311"/>
      <c r="T810" s="330"/>
      <c r="U810" s="331"/>
      <c r="V810" s="311"/>
      <c r="W810" s="311"/>
      <c r="X810" s="330"/>
      <c r="Y810" s="311"/>
      <c r="Z810" s="311"/>
      <c r="AA810" s="330"/>
      <c r="AB810" s="330"/>
      <c r="AC810" s="955"/>
      <c r="AD810" s="311"/>
      <c r="AE810" s="311"/>
      <c r="AF810" s="330"/>
      <c r="AG810" s="330"/>
      <c r="AH810" s="311"/>
      <c r="AI810" s="311"/>
      <c r="AJ810" s="330"/>
      <c r="AK810" s="330"/>
      <c r="AL810" s="311"/>
      <c r="AM810" s="311"/>
      <c r="AN810" s="330"/>
      <c r="AO810" s="330"/>
      <c r="AP810" s="311"/>
      <c r="AQ810" s="311"/>
      <c r="AR810" s="330"/>
      <c r="AS810" s="330"/>
      <c r="AT810" s="311"/>
      <c r="AU810" s="311"/>
      <c r="AV810" s="330"/>
      <c r="AW810" s="311"/>
      <c r="AX810" s="311"/>
      <c r="AY810" s="311"/>
      <c r="AZ810" s="311"/>
      <c r="BA810" s="311"/>
    </row>
    <row r="811" spans="1:53" s="322" customFormat="1" ht="15.75" customHeight="1" x14ac:dyDescent="0.2">
      <c r="A811" s="324"/>
      <c r="B811" s="325"/>
      <c r="C811" s="326"/>
      <c r="D811" s="327"/>
      <c r="E811" s="329"/>
      <c r="F811" s="326"/>
      <c r="G811" s="328"/>
      <c r="H811" s="328"/>
      <c r="I811" s="326"/>
      <c r="J811" s="326"/>
      <c r="K811" s="326"/>
      <c r="L811" s="311"/>
      <c r="M811" s="311"/>
      <c r="N811" s="311"/>
      <c r="O811" s="311"/>
      <c r="P811" s="311"/>
      <c r="Q811" s="311"/>
      <c r="R811" s="311"/>
      <c r="S811" s="311"/>
      <c r="T811" s="330"/>
      <c r="U811" s="331"/>
      <c r="V811" s="311"/>
      <c r="W811" s="311"/>
      <c r="X811" s="330"/>
      <c r="Y811" s="311"/>
      <c r="Z811" s="311"/>
      <c r="AA811" s="330"/>
      <c r="AB811" s="330"/>
      <c r="AC811" s="955"/>
      <c r="AD811" s="311"/>
      <c r="AE811" s="311"/>
      <c r="AF811" s="330"/>
      <c r="AG811" s="330"/>
      <c r="AH811" s="311"/>
      <c r="AI811" s="311"/>
      <c r="AJ811" s="330"/>
      <c r="AK811" s="330"/>
      <c r="AL811" s="311"/>
      <c r="AM811" s="311"/>
      <c r="AN811" s="330"/>
      <c r="AO811" s="330"/>
      <c r="AP811" s="311"/>
      <c r="AQ811" s="311"/>
      <c r="AR811" s="330"/>
      <c r="AS811" s="330"/>
      <c r="AT811" s="311"/>
      <c r="AU811" s="311"/>
      <c r="AV811" s="330"/>
      <c r="AW811" s="311"/>
      <c r="AX811" s="311"/>
      <c r="AY811" s="311"/>
      <c r="AZ811" s="311"/>
      <c r="BA811" s="311"/>
    </row>
    <row r="812" spans="1:53" s="322" customFormat="1" ht="15.75" customHeight="1" x14ac:dyDescent="0.2">
      <c r="A812" s="324"/>
      <c r="B812" s="325"/>
      <c r="C812" s="326"/>
      <c r="D812" s="327"/>
      <c r="E812" s="329"/>
      <c r="F812" s="326"/>
      <c r="G812" s="328"/>
      <c r="H812" s="328"/>
      <c r="I812" s="326"/>
      <c r="J812" s="326"/>
      <c r="K812" s="326"/>
      <c r="L812" s="311"/>
      <c r="M812" s="311"/>
      <c r="N812" s="311"/>
      <c r="O812" s="311"/>
      <c r="P812" s="311"/>
      <c r="Q812" s="311"/>
      <c r="R812" s="311"/>
      <c r="S812" s="311"/>
      <c r="T812" s="330"/>
      <c r="U812" s="331"/>
      <c r="V812" s="311"/>
      <c r="W812" s="311"/>
      <c r="X812" s="330"/>
      <c r="Y812" s="311"/>
      <c r="Z812" s="311"/>
      <c r="AA812" s="330"/>
      <c r="AB812" s="330"/>
      <c r="AC812" s="955"/>
      <c r="AD812" s="311"/>
      <c r="AE812" s="311"/>
      <c r="AF812" s="330"/>
      <c r="AG812" s="330"/>
      <c r="AH812" s="311"/>
      <c r="AI812" s="311"/>
      <c r="AJ812" s="330"/>
      <c r="AK812" s="330"/>
      <c r="AL812" s="311"/>
      <c r="AM812" s="311"/>
      <c r="AN812" s="330"/>
      <c r="AO812" s="330"/>
      <c r="AP812" s="311"/>
      <c r="AQ812" s="311"/>
      <c r="AR812" s="330"/>
      <c r="AS812" s="330"/>
      <c r="AT812" s="311"/>
      <c r="AU812" s="311"/>
      <c r="AV812" s="330"/>
      <c r="AW812" s="311"/>
      <c r="AX812" s="311"/>
      <c r="AY812" s="311"/>
      <c r="AZ812" s="311"/>
      <c r="BA812" s="311"/>
    </row>
    <row r="813" spans="1:53" s="322" customFormat="1" ht="15.75" customHeight="1" x14ac:dyDescent="0.2">
      <c r="A813" s="324"/>
      <c r="B813" s="325"/>
      <c r="C813" s="326"/>
      <c r="D813" s="327"/>
      <c r="E813" s="329"/>
      <c r="F813" s="326"/>
      <c r="G813" s="328"/>
      <c r="H813" s="328"/>
      <c r="I813" s="326"/>
      <c r="J813" s="326"/>
      <c r="K813" s="326"/>
      <c r="L813" s="311"/>
      <c r="M813" s="311"/>
      <c r="N813" s="311"/>
      <c r="O813" s="311"/>
      <c r="P813" s="311"/>
      <c r="Q813" s="311"/>
      <c r="R813" s="311"/>
      <c r="S813" s="311"/>
      <c r="T813" s="330"/>
      <c r="U813" s="331"/>
      <c r="V813" s="311"/>
      <c r="W813" s="311"/>
      <c r="X813" s="330"/>
      <c r="Y813" s="311"/>
      <c r="Z813" s="311"/>
      <c r="AA813" s="330"/>
      <c r="AB813" s="330"/>
      <c r="AC813" s="955"/>
      <c r="AD813" s="311"/>
      <c r="AE813" s="311"/>
      <c r="AF813" s="330"/>
      <c r="AG813" s="330"/>
      <c r="AH813" s="311"/>
      <c r="AI813" s="311"/>
      <c r="AJ813" s="330"/>
      <c r="AK813" s="330"/>
      <c r="AL813" s="311"/>
      <c r="AM813" s="311"/>
      <c r="AN813" s="330"/>
      <c r="AO813" s="330"/>
      <c r="AP813" s="311"/>
      <c r="AQ813" s="311"/>
      <c r="AR813" s="330"/>
      <c r="AS813" s="330"/>
      <c r="AT813" s="311"/>
      <c r="AU813" s="311"/>
      <c r="AV813" s="330"/>
      <c r="AW813" s="311"/>
      <c r="AX813" s="311"/>
      <c r="AY813" s="311"/>
      <c r="AZ813" s="311"/>
      <c r="BA813" s="311"/>
    </row>
    <row r="814" spans="1:53" s="322" customFormat="1" ht="15.75" customHeight="1" x14ac:dyDescent="0.2">
      <c r="A814" s="324"/>
      <c r="B814" s="325"/>
      <c r="C814" s="326"/>
      <c r="D814" s="327"/>
      <c r="E814" s="329"/>
      <c r="F814" s="326"/>
      <c r="G814" s="328"/>
      <c r="H814" s="328"/>
      <c r="I814" s="326"/>
      <c r="J814" s="326"/>
      <c r="K814" s="326"/>
      <c r="L814" s="311"/>
      <c r="M814" s="311"/>
      <c r="N814" s="311"/>
      <c r="O814" s="311"/>
      <c r="P814" s="311"/>
      <c r="Q814" s="311"/>
      <c r="R814" s="311"/>
      <c r="S814" s="311"/>
      <c r="T814" s="330"/>
      <c r="U814" s="331"/>
      <c r="V814" s="311"/>
      <c r="W814" s="311"/>
      <c r="X814" s="330"/>
      <c r="Y814" s="311"/>
      <c r="Z814" s="311"/>
      <c r="AA814" s="330"/>
      <c r="AB814" s="330"/>
      <c r="AC814" s="955"/>
      <c r="AD814" s="311"/>
      <c r="AE814" s="311"/>
      <c r="AF814" s="330"/>
      <c r="AG814" s="330"/>
      <c r="AH814" s="311"/>
      <c r="AI814" s="311"/>
      <c r="AJ814" s="330"/>
      <c r="AK814" s="330"/>
      <c r="AL814" s="311"/>
      <c r="AM814" s="311"/>
      <c r="AN814" s="330"/>
      <c r="AO814" s="330"/>
      <c r="AP814" s="311"/>
      <c r="AQ814" s="311"/>
      <c r="AR814" s="330"/>
      <c r="AS814" s="330"/>
      <c r="AT814" s="311"/>
      <c r="AU814" s="311"/>
      <c r="AV814" s="330"/>
      <c r="AW814" s="311"/>
      <c r="AX814" s="311"/>
      <c r="AY814" s="311"/>
      <c r="AZ814" s="311"/>
      <c r="BA814" s="311"/>
    </row>
    <row r="815" spans="1:53" s="322" customFormat="1" ht="15.75" customHeight="1" x14ac:dyDescent="0.2">
      <c r="A815" s="324"/>
      <c r="B815" s="325"/>
      <c r="C815" s="326"/>
      <c r="D815" s="327"/>
      <c r="E815" s="329"/>
      <c r="F815" s="326"/>
      <c r="G815" s="328"/>
      <c r="H815" s="328"/>
      <c r="I815" s="326"/>
      <c r="J815" s="326"/>
      <c r="K815" s="326"/>
      <c r="L815" s="311"/>
      <c r="M815" s="311"/>
      <c r="N815" s="311"/>
      <c r="O815" s="311"/>
      <c r="P815" s="311"/>
      <c r="Q815" s="311"/>
      <c r="R815" s="311"/>
      <c r="S815" s="311"/>
      <c r="T815" s="330"/>
      <c r="U815" s="331"/>
      <c r="V815" s="311"/>
      <c r="W815" s="311"/>
      <c r="X815" s="330"/>
      <c r="Y815" s="311"/>
      <c r="Z815" s="311"/>
      <c r="AA815" s="330"/>
      <c r="AB815" s="330"/>
      <c r="AC815" s="955"/>
      <c r="AD815" s="311"/>
      <c r="AE815" s="311"/>
      <c r="AF815" s="330"/>
      <c r="AG815" s="330"/>
      <c r="AH815" s="311"/>
      <c r="AI815" s="311"/>
      <c r="AJ815" s="330"/>
      <c r="AK815" s="330"/>
      <c r="AL815" s="311"/>
      <c r="AM815" s="311"/>
      <c r="AN815" s="330"/>
      <c r="AO815" s="330"/>
      <c r="AP815" s="311"/>
      <c r="AQ815" s="311"/>
      <c r="AR815" s="330"/>
      <c r="AS815" s="330"/>
      <c r="AT815" s="311"/>
      <c r="AU815" s="311"/>
      <c r="AV815" s="330"/>
      <c r="AW815" s="311"/>
      <c r="AX815" s="311"/>
      <c r="AY815" s="311"/>
      <c r="AZ815" s="311"/>
      <c r="BA815" s="311"/>
    </row>
    <row r="816" spans="1:53" s="322" customFormat="1" ht="15.75" customHeight="1" x14ac:dyDescent="0.2">
      <c r="A816" s="324"/>
      <c r="B816" s="325"/>
      <c r="C816" s="326"/>
      <c r="D816" s="327"/>
      <c r="E816" s="329"/>
      <c r="F816" s="326"/>
      <c r="G816" s="328"/>
      <c r="H816" s="328"/>
      <c r="I816" s="326"/>
      <c r="J816" s="326"/>
      <c r="K816" s="326"/>
      <c r="L816" s="311"/>
      <c r="M816" s="311"/>
      <c r="N816" s="311"/>
      <c r="O816" s="311"/>
      <c r="P816" s="311"/>
      <c r="Q816" s="311"/>
      <c r="R816" s="311"/>
      <c r="S816" s="311"/>
      <c r="T816" s="330"/>
      <c r="U816" s="331"/>
      <c r="V816" s="311"/>
      <c r="W816" s="311"/>
      <c r="X816" s="330"/>
      <c r="Y816" s="311"/>
      <c r="Z816" s="311"/>
      <c r="AA816" s="330"/>
      <c r="AB816" s="330"/>
      <c r="AC816" s="955"/>
      <c r="AD816" s="311"/>
      <c r="AE816" s="311"/>
      <c r="AF816" s="330"/>
      <c r="AG816" s="330"/>
      <c r="AH816" s="311"/>
      <c r="AI816" s="311"/>
      <c r="AJ816" s="330"/>
      <c r="AK816" s="330"/>
      <c r="AL816" s="311"/>
      <c r="AM816" s="311"/>
      <c r="AN816" s="330"/>
      <c r="AO816" s="330"/>
      <c r="AP816" s="311"/>
      <c r="AQ816" s="311"/>
      <c r="AR816" s="330"/>
      <c r="AS816" s="330"/>
      <c r="AT816" s="311"/>
      <c r="AU816" s="311"/>
      <c r="AV816" s="330"/>
      <c r="AW816" s="311"/>
      <c r="AX816" s="311"/>
      <c r="AY816" s="311"/>
      <c r="AZ816" s="311"/>
      <c r="BA816" s="311"/>
    </row>
    <row r="817" spans="1:53" s="322" customFormat="1" ht="15.75" customHeight="1" x14ac:dyDescent="0.2">
      <c r="A817" s="324"/>
      <c r="B817" s="325"/>
      <c r="C817" s="326"/>
      <c r="D817" s="327"/>
      <c r="E817" s="329"/>
      <c r="F817" s="326"/>
      <c r="G817" s="328"/>
      <c r="H817" s="328"/>
      <c r="I817" s="326"/>
      <c r="J817" s="326"/>
      <c r="K817" s="326"/>
      <c r="L817" s="311"/>
      <c r="M817" s="311"/>
      <c r="N817" s="311"/>
      <c r="O817" s="311"/>
      <c r="P817" s="311"/>
      <c r="Q817" s="311"/>
      <c r="R817" s="311"/>
      <c r="S817" s="311"/>
      <c r="T817" s="330"/>
      <c r="U817" s="331"/>
      <c r="V817" s="311"/>
      <c r="W817" s="311"/>
      <c r="X817" s="330"/>
      <c r="Y817" s="311"/>
      <c r="Z817" s="311"/>
      <c r="AA817" s="330"/>
      <c r="AB817" s="330"/>
      <c r="AC817" s="955"/>
      <c r="AD817" s="311"/>
      <c r="AE817" s="311"/>
      <c r="AF817" s="330"/>
      <c r="AG817" s="330"/>
      <c r="AH817" s="311"/>
      <c r="AI817" s="311"/>
      <c r="AJ817" s="330"/>
      <c r="AK817" s="330"/>
      <c r="AL817" s="311"/>
      <c r="AM817" s="311"/>
      <c r="AN817" s="330"/>
      <c r="AO817" s="330"/>
      <c r="AP817" s="311"/>
      <c r="AQ817" s="311"/>
      <c r="AR817" s="330"/>
      <c r="AS817" s="330"/>
      <c r="AT817" s="311"/>
      <c r="AU817" s="311"/>
      <c r="AV817" s="330"/>
      <c r="AW817" s="311"/>
      <c r="AX817" s="311"/>
      <c r="AY817" s="311"/>
      <c r="AZ817" s="311"/>
      <c r="BA817" s="311"/>
    </row>
    <row r="818" spans="1:53" s="322" customFormat="1" ht="15.75" customHeight="1" x14ac:dyDescent="0.2">
      <c r="A818" s="324"/>
      <c r="B818" s="325"/>
      <c r="C818" s="326"/>
      <c r="D818" s="327"/>
      <c r="E818" s="329"/>
      <c r="F818" s="326"/>
      <c r="G818" s="328"/>
      <c r="H818" s="328"/>
      <c r="I818" s="326"/>
      <c r="J818" s="326"/>
      <c r="K818" s="326"/>
      <c r="L818" s="311"/>
      <c r="M818" s="311"/>
      <c r="N818" s="311"/>
      <c r="O818" s="311"/>
      <c r="P818" s="311"/>
      <c r="Q818" s="311"/>
      <c r="R818" s="311"/>
      <c r="S818" s="311"/>
      <c r="T818" s="330"/>
      <c r="U818" s="331"/>
      <c r="V818" s="311"/>
      <c r="W818" s="311"/>
      <c r="X818" s="330"/>
      <c r="Y818" s="311"/>
      <c r="Z818" s="311"/>
      <c r="AA818" s="330"/>
      <c r="AB818" s="330"/>
      <c r="AC818" s="955"/>
      <c r="AD818" s="311"/>
      <c r="AE818" s="311"/>
      <c r="AF818" s="330"/>
      <c r="AG818" s="330"/>
      <c r="AH818" s="311"/>
      <c r="AI818" s="311"/>
      <c r="AJ818" s="330"/>
      <c r="AK818" s="330"/>
      <c r="AL818" s="311"/>
      <c r="AM818" s="311"/>
      <c r="AN818" s="330"/>
      <c r="AO818" s="330"/>
      <c r="AP818" s="311"/>
      <c r="AQ818" s="311"/>
      <c r="AR818" s="330"/>
      <c r="AS818" s="330"/>
      <c r="AT818" s="311"/>
      <c r="AU818" s="311"/>
      <c r="AV818" s="330"/>
      <c r="AW818" s="311"/>
      <c r="AX818" s="311"/>
      <c r="AY818" s="311"/>
      <c r="AZ818" s="311"/>
      <c r="BA818" s="311"/>
    </row>
    <row r="819" spans="1:53" s="322" customFormat="1" ht="15.75" customHeight="1" x14ac:dyDescent="0.2">
      <c r="A819" s="324"/>
      <c r="B819" s="325"/>
      <c r="C819" s="326"/>
      <c r="D819" s="327"/>
      <c r="E819" s="329"/>
      <c r="F819" s="326"/>
      <c r="G819" s="328"/>
      <c r="H819" s="328"/>
      <c r="I819" s="326"/>
      <c r="J819" s="326"/>
      <c r="K819" s="326"/>
      <c r="L819" s="311"/>
      <c r="M819" s="311"/>
      <c r="N819" s="311"/>
      <c r="O819" s="311"/>
      <c r="P819" s="311"/>
      <c r="Q819" s="311"/>
      <c r="R819" s="311"/>
      <c r="S819" s="311"/>
      <c r="T819" s="330"/>
      <c r="U819" s="331"/>
      <c r="V819" s="311"/>
      <c r="W819" s="311"/>
      <c r="X819" s="330"/>
      <c r="Y819" s="311"/>
      <c r="Z819" s="311"/>
      <c r="AA819" s="330"/>
      <c r="AB819" s="330"/>
      <c r="AC819" s="955"/>
      <c r="AD819" s="311"/>
      <c r="AE819" s="311"/>
      <c r="AF819" s="330"/>
      <c r="AG819" s="330"/>
      <c r="AH819" s="311"/>
      <c r="AI819" s="311"/>
      <c r="AJ819" s="330"/>
      <c r="AK819" s="330"/>
      <c r="AL819" s="311"/>
      <c r="AM819" s="311"/>
      <c r="AN819" s="330"/>
      <c r="AO819" s="330"/>
      <c r="AP819" s="311"/>
      <c r="AQ819" s="311"/>
      <c r="AR819" s="330"/>
      <c r="AS819" s="330"/>
      <c r="AT819" s="311"/>
      <c r="AU819" s="311"/>
      <c r="AV819" s="330"/>
      <c r="AW819" s="311"/>
      <c r="AX819" s="311"/>
      <c r="AY819" s="311"/>
      <c r="AZ819" s="311"/>
      <c r="BA819" s="311"/>
    </row>
    <row r="820" spans="1:53" s="322" customFormat="1" ht="15.75" customHeight="1" x14ac:dyDescent="0.2">
      <c r="A820" s="324"/>
      <c r="B820" s="325"/>
      <c r="C820" s="326"/>
      <c r="D820" s="327"/>
      <c r="E820" s="329"/>
      <c r="F820" s="326"/>
      <c r="G820" s="328"/>
      <c r="H820" s="328"/>
      <c r="I820" s="326"/>
      <c r="J820" s="326"/>
      <c r="K820" s="326"/>
      <c r="L820" s="311"/>
      <c r="M820" s="311"/>
      <c r="N820" s="311"/>
      <c r="O820" s="311"/>
      <c r="P820" s="311"/>
      <c r="Q820" s="311"/>
      <c r="R820" s="311"/>
      <c r="S820" s="311"/>
      <c r="T820" s="330"/>
      <c r="U820" s="331"/>
      <c r="V820" s="311"/>
      <c r="W820" s="311"/>
      <c r="X820" s="330"/>
      <c r="Y820" s="311"/>
      <c r="Z820" s="311"/>
      <c r="AA820" s="330"/>
      <c r="AB820" s="330"/>
      <c r="AC820" s="955"/>
      <c r="AD820" s="311"/>
      <c r="AE820" s="311"/>
      <c r="AF820" s="330"/>
      <c r="AG820" s="330"/>
      <c r="AH820" s="311"/>
      <c r="AI820" s="311"/>
      <c r="AJ820" s="330"/>
      <c r="AK820" s="330"/>
      <c r="AL820" s="311"/>
      <c r="AM820" s="311"/>
      <c r="AN820" s="330"/>
      <c r="AO820" s="330"/>
      <c r="AP820" s="311"/>
      <c r="AQ820" s="311"/>
      <c r="AR820" s="330"/>
      <c r="AS820" s="330"/>
      <c r="AT820" s="311"/>
      <c r="AU820" s="311"/>
      <c r="AV820" s="330"/>
      <c r="AW820" s="311"/>
      <c r="AX820" s="311"/>
      <c r="AY820" s="311"/>
      <c r="AZ820" s="311"/>
      <c r="BA820" s="311"/>
    </row>
    <row r="821" spans="1:53" s="322" customFormat="1" ht="15.75" customHeight="1" x14ac:dyDescent="0.2">
      <c r="A821" s="324"/>
      <c r="B821" s="325"/>
      <c r="C821" s="326"/>
      <c r="D821" s="327"/>
      <c r="E821" s="329"/>
      <c r="F821" s="326"/>
      <c r="G821" s="328"/>
      <c r="H821" s="328"/>
      <c r="I821" s="326"/>
      <c r="J821" s="326"/>
      <c r="K821" s="326"/>
      <c r="L821" s="311"/>
      <c r="M821" s="311"/>
      <c r="N821" s="311"/>
      <c r="O821" s="311"/>
      <c r="P821" s="311"/>
      <c r="Q821" s="311"/>
      <c r="R821" s="311"/>
      <c r="S821" s="311"/>
      <c r="T821" s="330"/>
      <c r="U821" s="331"/>
      <c r="V821" s="311"/>
      <c r="W821" s="311"/>
      <c r="X821" s="330"/>
      <c r="Y821" s="311"/>
      <c r="Z821" s="311"/>
      <c r="AA821" s="330"/>
      <c r="AB821" s="330"/>
      <c r="AC821" s="955"/>
      <c r="AD821" s="311"/>
      <c r="AE821" s="311"/>
      <c r="AF821" s="330"/>
      <c r="AG821" s="330"/>
      <c r="AH821" s="311"/>
      <c r="AI821" s="311"/>
      <c r="AJ821" s="330"/>
      <c r="AK821" s="330"/>
      <c r="AL821" s="311"/>
      <c r="AM821" s="311"/>
      <c r="AN821" s="330"/>
      <c r="AO821" s="330"/>
      <c r="AP821" s="311"/>
      <c r="AQ821" s="311"/>
      <c r="AR821" s="330"/>
      <c r="AS821" s="330"/>
      <c r="AT821" s="311"/>
      <c r="AU821" s="311"/>
      <c r="AV821" s="330"/>
      <c r="AW821" s="311"/>
      <c r="AX821" s="311"/>
      <c r="AY821" s="311"/>
      <c r="AZ821" s="311"/>
      <c r="BA821" s="311"/>
    </row>
    <row r="822" spans="1:53" s="322" customFormat="1" ht="15.75" customHeight="1" x14ac:dyDescent="0.2">
      <c r="A822" s="324"/>
      <c r="B822" s="325"/>
      <c r="C822" s="326"/>
      <c r="D822" s="327"/>
      <c r="E822" s="329"/>
      <c r="F822" s="326"/>
      <c r="G822" s="328"/>
      <c r="H822" s="328"/>
      <c r="I822" s="326"/>
      <c r="J822" s="326"/>
      <c r="K822" s="326"/>
      <c r="L822" s="311"/>
      <c r="M822" s="311"/>
      <c r="N822" s="311"/>
      <c r="O822" s="311"/>
      <c r="P822" s="311"/>
      <c r="Q822" s="311"/>
      <c r="R822" s="311"/>
      <c r="S822" s="311"/>
      <c r="T822" s="330"/>
      <c r="U822" s="331"/>
      <c r="V822" s="311"/>
      <c r="W822" s="311"/>
      <c r="X822" s="330"/>
      <c r="Y822" s="311"/>
      <c r="Z822" s="311"/>
      <c r="AA822" s="330"/>
      <c r="AB822" s="330"/>
      <c r="AC822" s="955"/>
      <c r="AD822" s="311"/>
      <c r="AE822" s="311"/>
      <c r="AF822" s="330"/>
      <c r="AG822" s="330"/>
      <c r="AH822" s="311"/>
      <c r="AI822" s="311"/>
      <c r="AJ822" s="330"/>
      <c r="AK822" s="330"/>
      <c r="AL822" s="311"/>
      <c r="AM822" s="311"/>
      <c r="AN822" s="330"/>
      <c r="AO822" s="330"/>
      <c r="AP822" s="311"/>
      <c r="AQ822" s="311"/>
      <c r="AR822" s="330"/>
      <c r="AS822" s="330"/>
      <c r="AT822" s="311"/>
      <c r="AU822" s="311"/>
      <c r="AV822" s="330"/>
      <c r="AW822" s="311"/>
      <c r="AX822" s="311"/>
      <c r="AY822" s="311"/>
      <c r="AZ822" s="311"/>
      <c r="BA822" s="311"/>
    </row>
    <row r="823" spans="1:53" s="322" customFormat="1" ht="15.75" customHeight="1" x14ac:dyDescent="0.2">
      <c r="A823" s="324"/>
      <c r="B823" s="325"/>
      <c r="C823" s="326"/>
      <c r="D823" s="327"/>
      <c r="E823" s="329"/>
      <c r="F823" s="326"/>
      <c r="G823" s="328"/>
      <c r="H823" s="328"/>
      <c r="I823" s="326"/>
      <c r="J823" s="326"/>
      <c r="K823" s="326"/>
      <c r="L823" s="311"/>
      <c r="M823" s="311"/>
      <c r="N823" s="311"/>
      <c r="O823" s="311"/>
      <c r="P823" s="311"/>
      <c r="Q823" s="311"/>
      <c r="R823" s="311"/>
      <c r="S823" s="311"/>
      <c r="T823" s="330"/>
      <c r="U823" s="331"/>
      <c r="V823" s="311"/>
      <c r="W823" s="311"/>
      <c r="X823" s="330"/>
      <c r="Y823" s="311"/>
      <c r="Z823" s="311"/>
      <c r="AA823" s="330"/>
      <c r="AB823" s="330"/>
      <c r="AC823" s="955"/>
      <c r="AD823" s="311"/>
      <c r="AE823" s="311"/>
      <c r="AF823" s="330"/>
      <c r="AG823" s="330"/>
      <c r="AH823" s="311"/>
      <c r="AI823" s="311"/>
      <c r="AJ823" s="330"/>
      <c r="AK823" s="330"/>
      <c r="AL823" s="311"/>
      <c r="AM823" s="311"/>
      <c r="AN823" s="330"/>
      <c r="AO823" s="330"/>
      <c r="AP823" s="311"/>
      <c r="AQ823" s="311"/>
      <c r="AR823" s="330"/>
      <c r="AS823" s="330"/>
      <c r="AT823" s="311"/>
      <c r="AU823" s="311"/>
      <c r="AV823" s="330"/>
      <c r="AW823" s="311"/>
      <c r="AX823" s="311"/>
      <c r="AY823" s="311"/>
      <c r="AZ823" s="311"/>
      <c r="BA823" s="311"/>
    </row>
    <row r="824" spans="1:53" s="322" customFormat="1" ht="15.75" customHeight="1" x14ac:dyDescent="0.2">
      <c r="A824" s="324"/>
      <c r="B824" s="325"/>
      <c r="C824" s="326"/>
      <c r="D824" s="327"/>
      <c r="E824" s="329"/>
      <c r="F824" s="326"/>
      <c r="G824" s="328"/>
      <c r="H824" s="328"/>
      <c r="I824" s="326"/>
      <c r="J824" s="326"/>
      <c r="K824" s="326"/>
      <c r="L824" s="311"/>
      <c r="M824" s="311"/>
      <c r="N824" s="311"/>
      <c r="O824" s="311"/>
      <c r="P824" s="311"/>
      <c r="Q824" s="311"/>
      <c r="R824" s="311"/>
      <c r="S824" s="311"/>
      <c r="T824" s="330"/>
      <c r="U824" s="331"/>
      <c r="V824" s="311"/>
      <c r="W824" s="311"/>
      <c r="X824" s="330"/>
      <c r="Y824" s="311"/>
      <c r="Z824" s="311"/>
      <c r="AA824" s="330"/>
      <c r="AB824" s="330"/>
      <c r="AC824" s="955"/>
      <c r="AD824" s="311"/>
      <c r="AE824" s="311"/>
      <c r="AF824" s="330"/>
      <c r="AG824" s="330"/>
      <c r="AH824" s="311"/>
      <c r="AI824" s="311"/>
      <c r="AJ824" s="330"/>
      <c r="AK824" s="330"/>
      <c r="AL824" s="311"/>
      <c r="AM824" s="311"/>
      <c r="AN824" s="330"/>
      <c r="AO824" s="330"/>
      <c r="AP824" s="311"/>
      <c r="AQ824" s="311"/>
      <c r="AR824" s="330"/>
      <c r="AS824" s="330"/>
      <c r="AT824" s="311"/>
      <c r="AU824" s="311"/>
      <c r="AV824" s="330"/>
      <c r="AW824" s="311"/>
      <c r="AX824" s="311"/>
      <c r="AY824" s="311"/>
      <c r="AZ824" s="311"/>
      <c r="BA824" s="311"/>
    </row>
    <row r="825" spans="1:53" s="322" customFormat="1" ht="15.75" customHeight="1" x14ac:dyDescent="0.2">
      <c r="A825" s="324"/>
      <c r="B825" s="325"/>
      <c r="C825" s="326"/>
      <c r="D825" s="327"/>
      <c r="E825" s="329"/>
      <c r="F825" s="326"/>
      <c r="G825" s="328"/>
      <c r="H825" s="328"/>
      <c r="I825" s="326"/>
      <c r="J825" s="326"/>
      <c r="K825" s="326"/>
      <c r="L825" s="311"/>
      <c r="M825" s="311"/>
      <c r="N825" s="311"/>
      <c r="O825" s="311"/>
      <c r="P825" s="311"/>
      <c r="Q825" s="311"/>
      <c r="R825" s="311"/>
      <c r="S825" s="311"/>
      <c r="T825" s="330"/>
      <c r="U825" s="331"/>
      <c r="V825" s="311"/>
      <c r="W825" s="311"/>
      <c r="X825" s="330"/>
      <c r="Y825" s="311"/>
      <c r="Z825" s="311"/>
      <c r="AA825" s="330"/>
      <c r="AB825" s="330"/>
      <c r="AC825" s="955"/>
      <c r="AD825" s="311"/>
      <c r="AE825" s="311"/>
      <c r="AF825" s="330"/>
      <c r="AG825" s="330"/>
      <c r="AH825" s="311"/>
      <c r="AI825" s="311"/>
      <c r="AJ825" s="330"/>
      <c r="AK825" s="330"/>
      <c r="AL825" s="311"/>
      <c r="AM825" s="311"/>
      <c r="AN825" s="330"/>
      <c r="AO825" s="330"/>
      <c r="AP825" s="311"/>
      <c r="AQ825" s="311"/>
      <c r="AR825" s="330"/>
      <c r="AS825" s="330"/>
      <c r="AT825" s="311"/>
      <c r="AU825" s="311"/>
      <c r="AV825" s="330"/>
      <c r="AW825" s="311"/>
      <c r="AX825" s="311"/>
      <c r="AY825" s="311"/>
      <c r="AZ825" s="311"/>
      <c r="BA825" s="311"/>
    </row>
    <row r="826" spans="1:53" s="322" customFormat="1" ht="15.75" customHeight="1" x14ac:dyDescent="0.2">
      <c r="A826" s="324"/>
      <c r="B826" s="325"/>
      <c r="C826" s="326"/>
      <c r="D826" s="327"/>
      <c r="E826" s="329"/>
      <c r="F826" s="326"/>
      <c r="G826" s="328"/>
      <c r="H826" s="328"/>
      <c r="I826" s="326"/>
      <c r="J826" s="326"/>
      <c r="K826" s="326"/>
      <c r="L826" s="311"/>
      <c r="M826" s="311"/>
      <c r="N826" s="311"/>
      <c r="O826" s="311"/>
      <c r="P826" s="311"/>
      <c r="Q826" s="311"/>
      <c r="R826" s="311"/>
      <c r="S826" s="311"/>
      <c r="T826" s="330"/>
      <c r="U826" s="331"/>
      <c r="V826" s="311"/>
      <c r="W826" s="311"/>
      <c r="X826" s="330"/>
      <c r="Y826" s="311"/>
      <c r="Z826" s="311"/>
      <c r="AA826" s="330"/>
      <c r="AB826" s="330"/>
      <c r="AC826" s="955"/>
      <c r="AD826" s="311"/>
      <c r="AE826" s="311"/>
      <c r="AF826" s="330"/>
      <c r="AG826" s="330"/>
      <c r="AH826" s="311"/>
      <c r="AI826" s="311"/>
      <c r="AJ826" s="330"/>
      <c r="AK826" s="330"/>
      <c r="AL826" s="311"/>
      <c r="AM826" s="311"/>
      <c r="AN826" s="330"/>
      <c r="AO826" s="330"/>
      <c r="AP826" s="311"/>
      <c r="AQ826" s="311"/>
      <c r="AR826" s="330"/>
      <c r="AS826" s="330"/>
      <c r="AT826" s="311"/>
      <c r="AU826" s="311"/>
      <c r="AV826" s="330"/>
      <c r="AW826" s="311"/>
      <c r="AX826" s="311"/>
      <c r="AY826" s="311"/>
      <c r="AZ826" s="311"/>
      <c r="BA826" s="311"/>
    </row>
    <row r="827" spans="1:53" s="322" customFormat="1" ht="15.75" customHeight="1" x14ac:dyDescent="0.2">
      <c r="A827" s="324"/>
      <c r="B827" s="325"/>
      <c r="C827" s="326"/>
      <c r="D827" s="327"/>
      <c r="E827" s="329"/>
      <c r="F827" s="326"/>
      <c r="G827" s="328"/>
      <c r="H827" s="328"/>
      <c r="I827" s="326"/>
      <c r="J827" s="326"/>
      <c r="K827" s="326"/>
      <c r="L827" s="311"/>
      <c r="M827" s="311"/>
      <c r="N827" s="311"/>
      <c r="O827" s="311"/>
      <c r="P827" s="311"/>
      <c r="Q827" s="311"/>
      <c r="R827" s="311"/>
      <c r="S827" s="311"/>
      <c r="T827" s="330"/>
      <c r="U827" s="331"/>
      <c r="V827" s="311"/>
      <c r="W827" s="311"/>
      <c r="X827" s="330"/>
      <c r="Y827" s="311"/>
      <c r="Z827" s="311"/>
      <c r="AA827" s="330"/>
      <c r="AB827" s="330"/>
      <c r="AC827" s="955"/>
      <c r="AD827" s="311"/>
      <c r="AE827" s="311"/>
      <c r="AF827" s="330"/>
      <c r="AG827" s="330"/>
      <c r="AH827" s="311"/>
      <c r="AI827" s="311"/>
      <c r="AJ827" s="330"/>
      <c r="AK827" s="330"/>
      <c r="AL827" s="311"/>
      <c r="AM827" s="311"/>
      <c r="AN827" s="330"/>
      <c r="AO827" s="330"/>
      <c r="AP827" s="311"/>
      <c r="AQ827" s="311"/>
      <c r="AR827" s="330"/>
      <c r="AS827" s="330"/>
      <c r="AT827" s="311"/>
      <c r="AU827" s="311"/>
      <c r="AV827" s="330"/>
      <c r="AW827" s="311"/>
      <c r="AX827" s="311"/>
      <c r="AY827" s="311"/>
      <c r="AZ827" s="311"/>
      <c r="BA827" s="311"/>
    </row>
    <row r="828" spans="1:53" s="322" customFormat="1" ht="15.75" customHeight="1" x14ac:dyDescent="0.2">
      <c r="A828" s="324"/>
      <c r="B828" s="325"/>
      <c r="C828" s="326"/>
      <c r="D828" s="327"/>
      <c r="E828" s="329"/>
      <c r="F828" s="326"/>
      <c r="G828" s="328"/>
      <c r="H828" s="328"/>
      <c r="I828" s="326"/>
      <c r="J828" s="326"/>
      <c r="K828" s="326"/>
      <c r="L828" s="311"/>
      <c r="M828" s="311"/>
      <c r="N828" s="311"/>
      <c r="O828" s="311"/>
      <c r="P828" s="311"/>
      <c r="Q828" s="311"/>
      <c r="R828" s="311"/>
      <c r="S828" s="311"/>
      <c r="T828" s="330"/>
      <c r="U828" s="331"/>
      <c r="V828" s="311"/>
      <c r="W828" s="311"/>
      <c r="X828" s="330"/>
      <c r="Y828" s="311"/>
      <c r="Z828" s="311"/>
      <c r="AA828" s="330"/>
      <c r="AB828" s="330"/>
      <c r="AC828" s="955"/>
      <c r="AD828" s="311"/>
      <c r="AE828" s="311"/>
      <c r="AF828" s="330"/>
      <c r="AG828" s="330"/>
      <c r="AH828" s="311"/>
      <c r="AI828" s="311"/>
      <c r="AJ828" s="330"/>
      <c r="AK828" s="330"/>
      <c r="AL828" s="311"/>
      <c r="AM828" s="311"/>
      <c r="AN828" s="330"/>
      <c r="AO828" s="330"/>
      <c r="AP828" s="311"/>
      <c r="AQ828" s="311"/>
      <c r="AR828" s="330"/>
      <c r="AS828" s="330"/>
      <c r="AT828" s="311"/>
      <c r="AU828" s="311"/>
      <c r="AV828" s="330"/>
      <c r="AW828" s="311"/>
      <c r="AX828" s="311"/>
      <c r="AY828" s="311"/>
      <c r="AZ828" s="311"/>
      <c r="BA828" s="311"/>
    </row>
    <row r="829" spans="1:53" s="322" customFormat="1" ht="15.75" customHeight="1" x14ac:dyDescent="0.2">
      <c r="A829" s="324"/>
      <c r="B829" s="325"/>
      <c r="C829" s="326"/>
      <c r="D829" s="327"/>
      <c r="E829" s="329"/>
      <c r="F829" s="326"/>
      <c r="G829" s="328"/>
      <c r="H829" s="328"/>
      <c r="I829" s="326"/>
      <c r="J829" s="326"/>
      <c r="K829" s="326"/>
      <c r="L829" s="311"/>
      <c r="M829" s="311"/>
      <c r="N829" s="311"/>
      <c r="O829" s="311"/>
      <c r="P829" s="311"/>
      <c r="Q829" s="311"/>
      <c r="R829" s="311"/>
      <c r="S829" s="311"/>
      <c r="T829" s="330"/>
      <c r="U829" s="331"/>
      <c r="V829" s="311"/>
      <c r="W829" s="311"/>
      <c r="X829" s="330"/>
      <c r="Y829" s="311"/>
      <c r="Z829" s="311"/>
      <c r="AA829" s="330"/>
      <c r="AB829" s="330"/>
      <c r="AC829" s="955"/>
      <c r="AD829" s="311"/>
      <c r="AE829" s="311"/>
      <c r="AF829" s="330"/>
      <c r="AG829" s="330"/>
      <c r="AH829" s="311"/>
      <c r="AI829" s="311"/>
      <c r="AJ829" s="330"/>
      <c r="AK829" s="330"/>
      <c r="AL829" s="311"/>
      <c r="AM829" s="311"/>
      <c r="AN829" s="330"/>
      <c r="AO829" s="330"/>
      <c r="AP829" s="311"/>
      <c r="AQ829" s="311"/>
      <c r="AR829" s="330"/>
      <c r="AS829" s="330"/>
      <c r="AT829" s="311"/>
      <c r="AU829" s="311"/>
      <c r="AV829" s="330"/>
      <c r="AW829" s="311"/>
      <c r="AX829" s="311"/>
      <c r="AY829" s="311"/>
      <c r="AZ829" s="311"/>
      <c r="BA829" s="311"/>
    </row>
    <row r="830" spans="1:53" s="322" customFormat="1" ht="15.75" customHeight="1" x14ac:dyDescent="0.2">
      <c r="A830" s="324"/>
      <c r="B830" s="325"/>
      <c r="C830" s="326"/>
      <c r="D830" s="327"/>
      <c r="E830" s="329"/>
      <c r="F830" s="326"/>
      <c r="G830" s="328"/>
      <c r="H830" s="328"/>
      <c r="I830" s="326"/>
      <c r="J830" s="326"/>
      <c r="K830" s="326"/>
      <c r="L830" s="311"/>
      <c r="M830" s="311"/>
      <c r="N830" s="311"/>
      <c r="O830" s="311"/>
      <c r="P830" s="311"/>
      <c r="Q830" s="311"/>
      <c r="R830" s="311"/>
      <c r="S830" s="311"/>
      <c r="T830" s="330"/>
      <c r="U830" s="331"/>
      <c r="V830" s="311"/>
      <c r="W830" s="311"/>
      <c r="X830" s="330"/>
      <c r="Y830" s="311"/>
      <c r="Z830" s="311"/>
      <c r="AA830" s="330"/>
      <c r="AB830" s="330"/>
      <c r="AC830" s="955"/>
      <c r="AD830" s="311"/>
      <c r="AE830" s="311"/>
      <c r="AF830" s="330"/>
      <c r="AG830" s="330"/>
      <c r="AH830" s="311"/>
      <c r="AI830" s="311"/>
      <c r="AJ830" s="330"/>
      <c r="AK830" s="330"/>
      <c r="AL830" s="311"/>
      <c r="AM830" s="311"/>
      <c r="AN830" s="330"/>
      <c r="AO830" s="330"/>
      <c r="AP830" s="311"/>
      <c r="AQ830" s="311"/>
      <c r="AR830" s="330"/>
      <c r="AS830" s="330"/>
      <c r="AT830" s="311"/>
      <c r="AU830" s="311"/>
      <c r="AV830" s="330"/>
      <c r="AW830" s="311"/>
      <c r="AX830" s="311"/>
      <c r="AY830" s="311"/>
      <c r="AZ830" s="311"/>
      <c r="BA830" s="311"/>
    </row>
    <row r="831" spans="1:53" s="322" customFormat="1" ht="15.75" customHeight="1" x14ac:dyDescent="0.2">
      <c r="A831" s="324"/>
      <c r="B831" s="325"/>
      <c r="C831" s="326"/>
      <c r="D831" s="327"/>
      <c r="E831" s="329"/>
      <c r="F831" s="326"/>
      <c r="G831" s="328"/>
      <c r="H831" s="328"/>
      <c r="I831" s="326"/>
      <c r="J831" s="326"/>
      <c r="K831" s="326"/>
      <c r="L831" s="311"/>
      <c r="M831" s="311"/>
      <c r="N831" s="311"/>
      <c r="O831" s="311"/>
      <c r="P831" s="311"/>
      <c r="Q831" s="311"/>
      <c r="R831" s="311"/>
      <c r="S831" s="311"/>
      <c r="T831" s="330"/>
      <c r="U831" s="331"/>
      <c r="V831" s="311"/>
      <c r="W831" s="311"/>
      <c r="X831" s="330"/>
      <c r="Y831" s="311"/>
      <c r="Z831" s="311"/>
      <c r="AA831" s="330"/>
      <c r="AB831" s="330"/>
      <c r="AC831" s="955"/>
      <c r="AD831" s="311"/>
      <c r="AE831" s="311"/>
      <c r="AF831" s="330"/>
      <c r="AG831" s="330"/>
      <c r="AH831" s="311"/>
      <c r="AI831" s="311"/>
      <c r="AJ831" s="330"/>
      <c r="AK831" s="330"/>
      <c r="AL831" s="311"/>
      <c r="AM831" s="311"/>
      <c r="AN831" s="330"/>
      <c r="AO831" s="330"/>
      <c r="AP831" s="311"/>
      <c r="AQ831" s="311"/>
      <c r="AR831" s="330"/>
      <c r="AS831" s="330"/>
      <c r="AT831" s="311"/>
      <c r="AU831" s="311"/>
      <c r="AV831" s="330"/>
      <c r="AW831" s="311"/>
      <c r="AX831" s="311"/>
      <c r="AY831" s="311"/>
      <c r="AZ831" s="311"/>
      <c r="BA831" s="311"/>
    </row>
    <row r="832" spans="1:53" s="322" customFormat="1" ht="15.75" customHeight="1" x14ac:dyDescent="0.2">
      <c r="A832" s="324"/>
      <c r="B832" s="325"/>
      <c r="C832" s="326"/>
      <c r="D832" s="327"/>
      <c r="E832" s="329"/>
      <c r="F832" s="326"/>
      <c r="G832" s="328"/>
      <c r="H832" s="328"/>
      <c r="I832" s="326"/>
      <c r="J832" s="326"/>
      <c r="K832" s="326"/>
      <c r="L832" s="311"/>
      <c r="M832" s="311"/>
      <c r="N832" s="311"/>
      <c r="O832" s="311"/>
      <c r="P832" s="311"/>
      <c r="Q832" s="311"/>
      <c r="R832" s="311"/>
      <c r="S832" s="311"/>
      <c r="T832" s="330"/>
      <c r="U832" s="331"/>
      <c r="V832" s="311"/>
      <c r="W832" s="311"/>
      <c r="X832" s="330"/>
      <c r="Y832" s="311"/>
      <c r="Z832" s="311"/>
      <c r="AA832" s="330"/>
      <c r="AB832" s="330"/>
      <c r="AC832" s="955"/>
      <c r="AD832" s="311"/>
      <c r="AE832" s="311"/>
      <c r="AF832" s="330"/>
      <c r="AG832" s="330"/>
      <c r="AH832" s="311"/>
      <c r="AI832" s="311"/>
      <c r="AJ832" s="330"/>
      <c r="AK832" s="330"/>
      <c r="AL832" s="311"/>
      <c r="AM832" s="311"/>
      <c r="AN832" s="330"/>
      <c r="AO832" s="330"/>
      <c r="AP832" s="311"/>
      <c r="AQ832" s="311"/>
      <c r="AR832" s="330"/>
      <c r="AS832" s="330"/>
      <c r="AT832" s="311"/>
      <c r="AU832" s="311"/>
      <c r="AV832" s="330"/>
      <c r="AW832" s="311"/>
      <c r="AX832" s="311"/>
      <c r="AY832" s="311"/>
      <c r="AZ832" s="311"/>
      <c r="BA832" s="311"/>
    </row>
    <row r="833" spans="1:53" s="322" customFormat="1" ht="15.75" customHeight="1" x14ac:dyDescent="0.2">
      <c r="A833" s="324"/>
      <c r="B833" s="325"/>
      <c r="C833" s="326"/>
      <c r="D833" s="327"/>
      <c r="E833" s="329"/>
      <c r="F833" s="326"/>
      <c r="G833" s="328"/>
      <c r="H833" s="328"/>
      <c r="I833" s="326"/>
      <c r="J833" s="326"/>
      <c r="K833" s="326"/>
      <c r="L833" s="311"/>
      <c r="M833" s="311"/>
      <c r="N833" s="311"/>
      <c r="O833" s="311"/>
      <c r="P833" s="311"/>
      <c r="Q833" s="311"/>
      <c r="R833" s="311"/>
      <c r="S833" s="311"/>
      <c r="T833" s="330"/>
      <c r="U833" s="331"/>
      <c r="V833" s="311"/>
      <c r="W833" s="311"/>
      <c r="X833" s="330"/>
      <c r="Y833" s="311"/>
      <c r="Z833" s="311"/>
      <c r="AA833" s="330"/>
      <c r="AB833" s="330"/>
      <c r="AC833" s="955"/>
      <c r="AD833" s="311"/>
      <c r="AE833" s="311"/>
      <c r="AF833" s="330"/>
      <c r="AG833" s="330"/>
      <c r="AH833" s="311"/>
      <c r="AI833" s="311"/>
      <c r="AJ833" s="330"/>
      <c r="AK833" s="330"/>
      <c r="AL833" s="311"/>
      <c r="AM833" s="311"/>
      <c r="AN833" s="330"/>
      <c r="AO833" s="330"/>
      <c r="AP833" s="311"/>
      <c r="AQ833" s="311"/>
      <c r="AR833" s="330"/>
      <c r="AS833" s="330"/>
      <c r="AT833" s="311"/>
      <c r="AU833" s="311"/>
      <c r="AV833" s="330"/>
      <c r="AW833" s="311"/>
      <c r="AX833" s="311"/>
      <c r="AY833" s="311"/>
      <c r="AZ833" s="311"/>
      <c r="BA833" s="311"/>
    </row>
    <row r="834" spans="1:53" s="322" customFormat="1" ht="15.75" customHeight="1" x14ac:dyDescent="0.2">
      <c r="A834" s="324"/>
      <c r="B834" s="325"/>
      <c r="C834" s="326"/>
      <c r="D834" s="327"/>
      <c r="E834" s="329"/>
      <c r="F834" s="326"/>
      <c r="G834" s="328"/>
      <c r="H834" s="328"/>
      <c r="I834" s="326"/>
      <c r="J834" s="326"/>
      <c r="K834" s="326"/>
      <c r="L834" s="311"/>
      <c r="M834" s="311"/>
      <c r="N834" s="311"/>
      <c r="O834" s="311"/>
      <c r="P834" s="311"/>
      <c r="Q834" s="311"/>
      <c r="R834" s="311"/>
      <c r="S834" s="311"/>
      <c r="T834" s="330"/>
      <c r="U834" s="331"/>
      <c r="V834" s="311"/>
      <c r="W834" s="311"/>
      <c r="X834" s="330"/>
      <c r="Y834" s="311"/>
      <c r="Z834" s="311"/>
      <c r="AA834" s="330"/>
      <c r="AB834" s="330"/>
      <c r="AC834" s="955"/>
      <c r="AD834" s="311"/>
      <c r="AE834" s="311"/>
      <c r="AF834" s="330"/>
      <c r="AG834" s="330"/>
      <c r="AH834" s="311"/>
      <c r="AI834" s="311"/>
      <c r="AJ834" s="330"/>
      <c r="AK834" s="330"/>
      <c r="AL834" s="311"/>
      <c r="AM834" s="311"/>
      <c r="AN834" s="330"/>
      <c r="AO834" s="330"/>
      <c r="AP834" s="311"/>
      <c r="AQ834" s="311"/>
      <c r="AR834" s="330"/>
      <c r="AS834" s="330"/>
      <c r="AT834" s="311"/>
      <c r="AU834" s="311"/>
      <c r="AV834" s="330"/>
      <c r="AW834" s="311"/>
      <c r="AX834" s="311"/>
      <c r="AY834" s="311"/>
      <c r="AZ834" s="311"/>
      <c r="BA834" s="311"/>
    </row>
    <row r="835" spans="1:53" s="322" customFormat="1" ht="15.75" customHeight="1" x14ac:dyDescent="0.2">
      <c r="A835" s="324"/>
      <c r="B835" s="325"/>
      <c r="C835" s="326"/>
      <c r="D835" s="327"/>
      <c r="E835" s="329"/>
      <c r="F835" s="326"/>
      <c r="G835" s="328"/>
      <c r="H835" s="328"/>
      <c r="I835" s="326"/>
      <c r="J835" s="326"/>
      <c r="K835" s="326"/>
      <c r="L835" s="311"/>
      <c r="M835" s="311"/>
      <c r="N835" s="311"/>
      <c r="O835" s="311"/>
      <c r="P835" s="311"/>
      <c r="Q835" s="311"/>
      <c r="R835" s="311"/>
      <c r="S835" s="311"/>
      <c r="T835" s="330"/>
      <c r="U835" s="331"/>
      <c r="V835" s="311"/>
      <c r="W835" s="311"/>
      <c r="X835" s="330"/>
      <c r="Y835" s="311"/>
      <c r="Z835" s="311"/>
      <c r="AA835" s="330"/>
      <c r="AB835" s="330"/>
      <c r="AC835" s="955"/>
      <c r="AD835" s="311"/>
      <c r="AE835" s="311"/>
      <c r="AF835" s="330"/>
      <c r="AG835" s="330"/>
      <c r="AH835" s="311"/>
      <c r="AI835" s="311"/>
      <c r="AJ835" s="330"/>
      <c r="AK835" s="330"/>
      <c r="AL835" s="311"/>
      <c r="AM835" s="311"/>
      <c r="AN835" s="330"/>
      <c r="AO835" s="330"/>
      <c r="AP835" s="311"/>
      <c r="AQ835" s="311"/>
      <c r="AR835" s="330"/>
      <c r="AS835" s="330"/>
      <c r="AT835" s="311"/>
      <c r="AU835" s="311"/>
      <c r="AV835" s="330"/>
      <c r="AW835" s="311"/>
      <c r="AX835" s="311"/>
      <c r="AY835" s="311"/>
      <c r="AZ835" s="311"/>
      <c r="BA835" s="311"/>
    </row>
    <row r="836" spans="1:53" s="322" customFormat="1" ht="15.75" customHeight="1" x14ac:dyDescent="0.2">
      <c r="A836" s="324"/>
      <c r="B836" s="325"/>
      <c r="C836" s="326"/>
      <c r="D836" s="327"/>
      <c r="E836" s="329"/>
      <c r="F836" s="326"/>
      <c r="G836" s="328"/>
      <c r="H836" s="328"/>
      <c r="I836" s="326"/>
      <c r="J836" s="326"/>
      <c r="K836" s="326"/>
      <c r="L836" s="311"/>
      <c r="M836" s="311"/>
      <c r="N836" s="311"/>
      <c r="O836" s="311"/>
      <c r="P836" s="311"/>
      <c r="Q836" s="311"/>
      <c r="R836" s="311"/>
      <c r="S836" s="311"/>
      <c r="T836" s="330"/>
      <c r="U836" s="331"/>
      <c r="V836" s="311"/>
      <c r="W836" s="311"/>
      <c r="X836" s="330"/>
      <c r="Y836" s="311"/>
      <c r="Z836" s="311"/>
      <c r="AA836" s="330"/>
      <c r="AB836" s="330"/>
      <c r="AC836" s="955"/>
      <c r="AD836" s="311"/>
      <c r="AE836" s="311"/>
      <c r="AF836" s="330"/>
      <c r="AG836" s="330"/>
      <c r="AH836" s="311"/>
      <c r="AI836" s="311"/>
      <c r="AJ836" s="330"/>
      <c r="AK836" s="330"/>
      <c r="AL836" s="311"/>
      <c r="AM836" s="311"/>
      <c r="AN836" s="330"/>
      <c r="AO836" s="330"/>
      <c r="AP836" s="311"/>
      <c r="AQ836" s="311"/>
      <c r="AR836" s="330"/>
      <c r="AS836" s="330"/>
      <c r="AT836" s="311"/>
      <c r="AU836" s="311"/>
      <c r="AV836" s="330"/>
      <c r="AW836" s="311"/>
      <c r="AX836" s="311"/>
      <c r="AY836" s="311"/>
      <c r="AZ836" s="311"/>
      <c r="BA836" s="311"/>
    </row>
    <row r="837" spans="1:53" s="322" customFormat="1" ht="15.75" customHeight="1" x14ac:dyDescent="0.2">
      <c r="A837" s="324"/>
      <c r="B837" s="325"/>
      <c r="C837" s="326"/>
      <c r="D837" s="327"/>
      <c r="E837" s="329"/>
      <c r="F837" s="326"/>
      <c r="G837" s="328"/>
      <c r="H837" s="328"/>
      <c r="I837" s="326"/>
      <c r="J837" s="326"/>
      <c r="K837" s="326"/>
      <c r="L837" s="311"/>
      <c r="M837" s="311"/>
      <c r="N837" s="311"/>
      <c r="O837" s="311"/>
      <c r="P837" s="311"/>
      <c r="Q837" s="311"/>
      <c r="R837" s="311"/>
      <c r="S837" s="311"/>
      <c r="T837" s="330"/>
      <c r="U837" s="331"/>
      <c r="V837" s="311"/>
      <c r="W837" s="311"/>
      <c r="X837" s="330"/>
      <c r="Y837" s="311"/>
      <c r="Z837" s="311"/>
      <c r="AA837" s="330"/>
      <c r="AB837" s="330"/>
      <c r="AC837" s="955"/>
      <c r="AD837" s="311"/>
      <c r="AE837" s="311"/>
      <c r="AF837" s="330"/>
      <c r="AG837" s="330"/>
      <c r="AH837" s="311"/>
      <c r="AI837" s="311"/>
      <c r="AJ837" s="330"/>
      <c r="AK837" s="330"/>
      <c r="AL837" s="311"/>
      <c r="AM837" s="311"/>
      <c r="AN837" s="330"/>
      <c r="AO837" s="330"/>
      <c r="AP837" s="311"/>
      <c r="AQ837" s="311"/>
      <c r="AR837" s="330"/>
      <c r="AS837" s="330"/>
      <c r="AT837" s="311"/>
      <c r="AU837" s="311"/>
      <c r="AV837" s="330"/>
      <c r="AW837" s="311"/>
      <c r="AX837" s="311"/>
      <c r="AY837" s="311"/>
      <c r="AZ837" s="311"/>
      <c r="BA837" s="311"/>
    </row>
    <row r="838" spans="1:53" s="322" customFormat="1" ht="15.75" customHeight="1" x14ac:dyDescent="0.2">
      <c r="A838" s="324"/>
      <c r="B838" s="325"/>
      <c r="C838" s="326"/>
      <c r="D838" s="327"/>
      <c r="E838" s="329"/>
      <c r="F838" s="326"/>
      <c r="G838" s="328"/>
      <c r="H838" s="328"/>
      <c r="I838" s="326"/>
      <c r="J838" s="326"/>
      <c r="K838" s="326"/>
      <c r="L838" s="311"/>
      <c r="M838" s="311"/>
      <c r="N838" s="311"/>
      <c r="O838" s="311"/>
      <c r="P838" s="311"/>
      <c r="Q838" s="311"/>
      <c r="R838" s="311"/>
      <c r="S838" s="311"/>
      <c r="T838" s="330"/>
      <c r="U838" s="331"/>
      <c r="V838" s="311"/>
      <c r="W838" s="311"/>
      <c r="X838" s="330"/>
      <c r="Y838" s="311"/>
      <c r="Z838" s="311"/>
      <c r="AA838" s="330"/>
      <c r="AB838" s="330"/>
      <c r="AC838" s="955"/>
      <c r="AD838" s="311"/>
      <c r="AE838" s="311"/>
      <c r="AF838" s="330"/>
      <c r="AG838" s="330"/>
      <c r="AH838" s="311"/>
      <c r="AI838" s="311"/>
      <c r="AJ838" s="330"/>
      <c r="AK838" s="330"/>
      <c r="AL838" s="311"/>
      <c r="AM838" s="311"/>
      <c r="AN838" s="330"/>
      <c r="AO838" s="330"/>
      <c r="AP838" s="311"/>
      <c r="AQ838" s="311"/>
      <c r="AR838" s="330"/>
      <c r="AS838" s="330"/>
      <c r="AT838" s="311"/>
      <c r="AU838" s="311"/>
      <c r="AV838" s="330"/>
      <c r="AW838" s="311"/>
      <c r="AX838" s="311"/>
      <c r="AY838" s="311"/>
      <c r="AZ838" s="311"/>
      <c r="BA838" s="311"/>
    </row>
    <row r="839" spans="1:53" s="322" customFormat="1" ht="15.75" customHeight="1" x14ac:dyDescent="0.2">
      <c r="A839" s="324"/>
      <c r="B839" s="325"/>
      <c r="C839" s="326"/>
      <c r="D839" s="327"/>
      <c r="E839" s="329"/>
      <c r="F839" s="326"/>
      <c r="G839" s="328"/>
      <c r="H839" s="328"/>
      <c r="I839" s="326"/>
      <c r="J839" s="326"/>
      <c r="K839" s="326"/>
      <c r="L839" s="311"/>
      <c r="M839" s="311"/>
      <c r="N839" s="311"/>
      <c r="O839" s="311"/>
      <c r="P839" s="311"/>
      <c r="Q839" s="311"/>
      <c r="R839" s="311"/>
      <c r="S839" s="311"/>
      <c r="T839" s="330"/>
      <c r="U839" s="331"/>
      <c r="V839" s="311"/>
      <c r="W839" s="311"/>
      <c r="X839" s="330"/>
      <c r="Y839" s="311"/>
      <c r="Z839" s="311"/>
      <c r="AA839" s="330"/>
      <c r="AB839" s="330"/>
      <c r="AC839" s="955"/>
      <c r="AD839" s="311"/>
      <c r="AE839" s="311"/>
      <c r="AF839" s="330"/>
      <c r="AG839" s="330"/>
      <c r="AH839" s="311"/>
      <c r="AI839" s="311"/>
      <c r="AJ839" s="330"/>
      <c r="AK839" s="330"/>
      <c r="AL839" s="311"/>
      <c r="AM839" s="311"/>
      <c r="AN839" s="330"/>
      <c r="AO839" s="330"/>
      <c r="AP839" s="311"/>
      <c r="AQ839" s="311"/>
      <c r="AR839" s="330"/>
      <c r="AS839" s="330"/>
      <c r="AT839" s="311"/>
      <c r="AU839" s="311"/>
      <c r="AV839" s="330"/>
      <c r="AW839" s="311"/>
      <c r="AX839" s="311"/>
      <c r="AY839" s="311"/>
      <c r="AZ839" s="311"/>
      <c r="BA839" s="311"/>
    </row>
    <row r="840" spans="1:53" s="322" customFormat="1" ht="15.75" customHeight="1" x14ac:dyDescent="0.2">
      <c r="A840" s="324"/>
      <c r="B840" s="325"/>
      <c r="C840" s="326"/>
      <c r="D840" s="327"/>
      <c r="E840" s="329"/>
      <c r="F840" s="326"/>
      <c r="G840" s="328"/>
      <c r="H840" s="328"/>
      <c r="I840" s="326"/>
      <c r="J840" s="326"/>
      <c r="K840" s="326"/>
      <c r="L840" s="311"/>
      <c r="M840" s="311"/>
      <c r="N840" s="311"/>
      <c r="O840" s="311"/>
      <c r="P840" s="311"/>
      <c r="Q840" s="311"/>
      <c r="R840" s="311"/>
      <c r="S840" s="311"/>
      <c r="T840" s="330"/>
      <c r="U840" s="331"/>
      <c r="V840" s="311"/>
      <c r="W840" s="311"/>
      <c r="X840" s="330"/>
      <c r="Y840" s="311"/>
      <c r="Z840" s="311"/>
      <c r="AA840" s="330"/>
      <c r="AB840" s="330"/>
      <c r="AC840" s="955"/>
      <c r="AD840" s="311"/>
      <c r="AE840" s="311"/>
      <c r="AF840" s="330"/>
      <c r="AG840" s="330"/>
      <c r="AH840" s="311"/>
      <c r="AI840" s="311"/>
      <c r="AJ840" s="330"/>
      <c r="AK840" s="330"/>
      <c r="AL840" s="311"/>
      <c r="AM840" s="311"/>
      <c r="AN840" s="330"/>
      <c r="AO840" s="330"/>
      <c r="AP840" s="311"/>
      <c r="AQ840" s="311"/>
      <c r="AR840" s="330"/>
      <c r="AS840" s="330"/>
      <c r="AT840" s="311"/>
      <c r="AU840" s="311"/>
      <c r="AV840" s="330"/>
      <c r="AW840" s="311"/>
      <c r="AX840" s="311"/>
      <c r="AY840" s="311"/>
      <c r="AZ840" s="311"/>
      <c r="BA840" s="311"/>
    </row>
    <row r="841" spans="1:53" s="322" customFormat="1" ht="15.75" customHeight="1" x14ac:dyDescent="0.2">
      <c r="A841" s="324"/>
      <c r="B841" s="325"/>
      <c r="C841" s="326"/>
      <c r="D841" s="327"/>
      <c r="E841" s="329"/>
      <c r="F841" s="326"/>
      <c r="G841" s="328"/>
      <c r="H841" s="328"/>
      <c r="I841" s="326"/>
      <c r="J841" s="326"/>
      <c r="K841" s="326"/>
      <c r="L841" s="311"/>
      <c r="M841" s="311"/>
      <c r="N841" s="311"/>
      <c r="O841" s="311"/>
      <c r="P841" s="311"/>
      <c r="Q841" s="311"/>
      <c r="R841" s="311"/>
      <c r="S841" s="311"/>
      <c r="T841" s="330"/>
      <c r="U841" s="331"/>
      <c r="V841" s="311"/>
      <c r="W841" s="311"/>
      <c r="X841" s="330"/>
      <c r="Y841" s="311"/>
      <c r="Z841" s="311"/>
      <c r="AA841" s="330"/>
      <c r="AB841" s="330"/>
      <c r="AC841" s="955"/>
      <c r="AD841" s="311"/>
      <c r="AE841" s="311"/>
      <c r="AF841" s="330"/>
      <c r="AG841" s="330"/>
      <c r="AH841" s="311"/>
      <c r="AI841" s="311"/>
      <c r="AJ841" s="330"/>
      <c r="AK841" s="330"/>
      <c r="AL841" s="311"/>
      <c r="AM841" s="311"/>
      <c r="AN841" s="330"/>
      <c r="AO841" s="330"/>
      <c r="AP841" s="311"/>
      <c r="AQ841" s="311"/>
      <c r="AR841" s="330"/>
      <c r="AS841" s="330"/>
      <c r="AT841" s="311"/>
      <c r="AU841" s="311"/>
      <c r="AV841" s="330"/>
      <c r="AW841" s="311"/>
      <c r="AX841" s="311"/>
      <c r="AY841" s="311"/>
      <c r="AZ841" s="311"/>
      <c r="BA841" s="311"/>
    </row>
    <row r="842" spans="1:53" s="322" customFormat="1" ht="15.75" customHeight="1" x14ac:dyDescent="0.2">
      <c r="A842" s="324"/>
      <c r="B842" s="325"/>
      <c r="C842" s="326"/>
      <c r="D842" s="327"/>
      <c r="E842" s="329"/>
      <c r="F842" s="326"/>
      <c r="G842" s="328"/>
      <c r="H842" s="328"/>
      <c r="I842" s="326"/>
      <c r="J842" s="326"/>
      <c r="K842" s="326"/>
      <c r="L842" s="311"/>
      <c r="M842" s="311"/>
      <c r="N842" s="311"/>
      <c r="O842" s="311"/>
      <c r="P842" s="311"/>
      <c r="Q842" s="311"/>
      <c r="R842" s="311"/>
      <c r="S842" s="311"/>
      <c r="T842" s="330"/>
      <c r="U842" s="331"/>
      <c r="V842" s="311"/>
      <c r="W842" s="311"/>
      <c r="X842" s="330"/>
      <c r="Y842" s="311"/>
      <c r="Z842" s="311"/>
      <c r="AA842" s="330"/>
      <c r="AB842" s="330"/>
      <c r="AC842" s="955"/>
      <c r="AD842" s="311"/>
      <c r="AE842" s="311"/>
      <c r="AF842" s="330"/>
      <c r="AG842" s="330"/>
      <c r="AH842" s="311"/>
      <c r="AI842" s="311"/>
      <c r="AJ842" s="330"/>
      <c r="AK842" s="330"/>
      <c r="AL842" s="311"/>
      <c r="AM842" s="311"/>
      <c r="AN842" s="330"/>
      <c r="AO842" s="330"/>
      <c r="AP842" s="311"/>
      <c r="AQ842" s="311"/>
      <c r="AR842" s="330"/>
      <c r="AS842" s="330"/>
      <c r="AT842" s="311"/>
      <c r="AU842" s="311"/>
      <c r="AV842" s="330"/>
      <c r="AW842" s="311"/>
      <c r="AX842" s="311"/>
      <c r="AY842" s="311"/>
      <c r="AZ842" s="311"/>
      <c r="BA842" s="311"/>
    </row>
    <row r="843" spans="1:53" s="322" customFormat="1" ht="15.75" customHeight="1" x14ac:dyDescent="0.2">
      <c r="A843" s="324"/>
      <c r="B843" s="325"/>
      <c r="C843" s="326"/>
      <c r="D843" s="327"/>
      <c r="E843" s="329"/>
      <c r="F843" s="326"/>
      <c r="G843" s="328"/>
      <c r="H843" s="328"/>
      <c r="I843" s="326"/>
      <c r="J843" s="326"/>
      <c r="K843" s="326"/>
      <c r="L843" s="311"/>
      <c r="M843" s="311"/>
      <c r="N843" s="311"/>
      <c r="O843" s="311"/>
      <c r="P843" s="311"/>
      <c r="Q843" s="311"/>
      <c r="R843" s="311"/>
      <c r="S843" s="311"/>
      <c r="T843" s="330"/>
      <c r="U843" s="331"/>
      <c r="V843" s="311"/>
      <c r="W843" s="311"/>
      <c r="X843" s="330"/>
      <c r="Y843" s="311"/>
      <c r="Z843" s="311"/>
      <c r="AA843" s="330"/>
      <c r="AB843" s="330"/>
      <c r="AC843" s="955"/>
      <c r="AD843" s="311"/>
      <c r="AE843" s="311"/>
      <c r="AF843" s="330"/>
      <c r="AG843" s="330"/>
      <c r="AH843" s="311"/>
      <c r="AI843" s="311"/>
      <c r="AJ843" s="330"/>
      <c r="AK843" s="330"/>
      <c r="AL843" s="311"/>
      <c r="AM843" s="311"/>
      <c r="AN843" s="330"/>
      <c r="AO843" s="330"/>
      <c r="AP843" s="311"/>
      <c r="AQ843" s="311"/>
      <c r="AR843" s="330"/>
      <c r="AS843" s="330"/>
      <c r="AT843" s="311"/>
      <c r="AU843" s="311"/>
      <c r="AV843" s="330"/>
      <c r="AW843" s="311"/>
      <c r="AX843" s="311"/>
      <c r="AY843" s="311"/>
      <c r="AZ843" s="311"/>
      <c r="BA843" s="311"/>
    </row>
    <row r="844" spans="1:53" s="322" customFormat="1" ht="15.75" customHeight="1" x14ac:dyDescent="0.2">
      <c r="A844" s="324"/>
      <c r="B844" s="325"/>
      <c r="C844" s="326"/>
      <c r="D844" s="327"/>
      <c r="E844" s="329"/>
      <c r="F844" s="326"/>
      <c r="G844" s="328"/>
      <c r="H844" s="328"/>
      <c r="I844" s="326"/>
      <c r="J844" s="326"/>
      <c r="K844" s="326"/>
      <c r="L844" s="311"/>
      <c r="M844" s="311"/>
      <c r="N844" s="311"/>
      <c r="O844" s="311"/>
      <c r="P844" s="311"/>
      <c r="Q844" s="311"/>
      <c r="R844" s="311"/>
      <c r="S844" s="311"/>
      <c r="T844" s="330"/>
      <c r="U844" s="331"/>
      <c r="V844" s="311"/>
      <c r="W844" s="311"/>
      <c r="X844" s="330"/>
      <c r="Y844" s="311"/>
      <c r="Z844" s="311"/>
      <c r="AA844" s="330"/>
      <c r="AB844" s="330"/>
      <c r="AC844" s="955"/>
      <c r="AD844" s="311"/>
      <c r="AE844" s="311"/>
      <c r="AF844" s="330"/>
      <c r="AG844" s="330"/>
      <c r="AH844" s="311"/>
      <c r="AI844" s="311"/>
      <c r="AJ844" s="330"/>
      <c r="AK844" s="330"/>
      <c r="AL844" s="311"/>
      <c r="AM844" s="311"/>
      <c r="AN844" s="330"/>
      <c r="AO844" s="330"/>
      <c r="AP844" s="311"/>
      <c r="AQ844" s="311"/>
      <c r="AR844" s="330"/>
      <c r="AS844" s="330"/>
      <c r="AT844" s="311"/>
      <c r="AU844" s="311"/>
      <c r="AV844" s="330"/>
      <c r="AW844" s="311"/>
      <c r="AX844" s="311"/>
      <c r="AY844" s="311"/>
      <c r="AZ844" s="311"/>
      <c r="BA844" s="311"/>
    </row>
    <row r="845" spans="1:53" s="322" customFormat="1" ht="15.75" customHeight="1" x14ac:dyDescent="0.2">
      <c r="A845" s="324"/>
      <c r="B845" s="325"/>
      <c r="C845" s="326"/>
      <c r="D845" s="327"/>
      <c r="E845" s="329"/>
      <c r="F845" s="326"/>
      <c r="G845" s="328"/>
      <c r="H845" s="328"/>
      <c r="I845" s="326"/>
      <c r="J845" s="326"/>
      <c r="K845" s="326"/>
      <c r="L845" s="311"/>
      <c r="M845" s="311"/>
      <c r="N845" s="311"/>
      <c r="O845" s="311"/>
      <c r="P845" s="311"/>
      <c r="Q845" s="311"/>
      <c r="R845" s="311"/>
      <c r="S845" s="311"/>
      <c r="T845" s="330"/>
      <c r="U845" s="331"/>
      <c r="V845" s="311"/>
      <c r="W845" s="311"/>
      <c r="X845" s="330"/>
      <c r="Y845" s="311"/>
      <c r="Z845" s="311"/>
      <c r="AA845" s="330"/>
      <c r="AB845" s="330"/>
      <c r="AC845" s="955"/>
      <c r="AD845" s="311"/>
      <c r="AE845" s="311"/>
      <c r="AF845" s="330"/>
      <c r="AG845" s="330"/>
      <c r="AH845" s="311"/>
      <c r="AI845" s="311"/>
      <c r="AJ845" s="330"/>
      <c r="AK845" s="330"/>
      <c r="AL845" s="311"/>
      <c r="AM845" s="311"/>
      <c r="AN845" s="330"/>
      <c r="AO845" s="330"/>
      <c r="AP845" s="311"/>
      <c r="AQ845" s="311"/>
      <c r="AR845" s="330"/>
      <c r="AS845" s="330"/>
      <c r="AT845" s="311"/>
      <c r="AU845" s="311"/>
      <c r="AV845" s="330"/>
      <c r="AW845" s="311"/>
      <c r="AX845" s="311"/>
      <c r="AY845" s="311"/>
      <c r="AZ845" s="311"/>
      <c r="BA845" s="311"/>
    </row>
    <row r="846" spans="1:53" s="322" customFormat="1" ht="15.75" customHeight="1" x14ac:dyDescent="0.2">
      <c r="A846" s="324"/>
      <c r="B846" s="325"/>
      <c r="C846" s="326"/>
      <c r="D846" s="327"/>
      <c r="E846" s="329"/>
      <c r="F846" s="326"/>
      <c r="G846" s="328"/>
      <c r="H846" s="328"/>
      <c r="I846" s="326"/>
      <c r="J846" s="326"/>
      <c r="K846" s="326"/>
      <c r="L846" s="311"/>
      <c r="M846" s="311"/>
      <c r="N846" s="311"/>
      <c r="O846" s="311"/>
      <c r="P846" s="311"/>
      <c r="Q846" s="311"/>
      <c r="R846" s="311"/>
      <c r="S846" s="311"/>
      <c r="T846" s="330"/>
      <c r="U846" s="331"/>
      <c r="V846" s="311"/>
      <c r="W846" s="311"/>
      <c r="X846" s="330"/>
      <c r="Y846" s="311"/>
      <c r="Z846" s="311"/>
      <c r="AA846" s="330"/>
      <c r="AB846" s="330"/>
      <c r="AC846" s="955"/>
      <c r="AD846" s="311"/>
      <c r="AE846" s="311"/>
      <c r="AF846" s="330"/>
      <c r="AG846" s="330"/>
      <c r="AH846" s="311"/>
      <c r="AI846" s="311"/>
      <c r="AJ846" s="330"/>
      <c r="AK846" s="330"/>
      <c r="AL846" s="311"/>
      <c r="AM846" s="311"/>
      <c r="AN846" s="330"/>
      <c r="AO846" s="330"/>
      <c r="AP846" s="311"/>
      <c r="AQ846" s="311"/>
      <c r="AR846" s="330"/>
      <c r="AS846" s="330"/>
      <c r="AT846" s="311"/>
      <c r="AU846" s="311"/>
      <c r="AV846" s="330"/>
      <c r="AW846" s="311"/>
      <c r="AX846" s="311"/>
      <c r="AY846" s="311"/>
      <c r="AZ846" s="311"/>
      <c r="BA846" s="311"/>
    </row>
    <row r="847" spans="1:53" s="322" customFormat="1" ht="15.75" customHeight="1" x14ac:dyDescent="0.2">
      <c r="A847" s="324"/>
      <c r="B847" s="325"/>
      <c r="C847" s="326"/>
      <c r="D847" s="327"/>
      <c r="E847" s="329"/>
      <c r="F847" s="326"/>
      <c r="G847" s="328"/>
      <c r="H847" s="328"/>
      <c r="I847" s="326"/>
      <c r="J847" s="326"/>
      <c r="K847" s="326"/>
      <c r="L847" s="311"/>
      <c r="M847" s="311"/>
      <c r="N847" s="311"/>
      <c r="O847" s="311"/>
      <c r="P847" s="311"/>
      <c r="Q847" s="311"/>
      <c r="R847" s="311"/>
      <c r="S847" s="311"/>
      <c r="T847" s="330"/>
      <c r="U847" s="331"/>
      <c r="V847" s="311"/>
      <c r="W847" s="311"/>
      <c r="X847" s="330"/>
      <c r="Y847" s="311"/>
      <c r="Z847" s="311"/>
      <c r="AA847" s="330"/>
      <c r="AB847" s="330"/>
      <c r="AC847" s="955"/>
      <c r="AD847" s="311"/>
      <c r="AE847" s="311"/>
      <c r="AF847" s="330"/>
      <c r="AG847" s="330"/>
      <c r="AH847" s="311"/>
      <c r="AI847" s="311"/>
      <c r="AJ847" s="330"/>
      <c r="AK847" s="330"/>
      <c r="AL847" s="311"/>
      <c r="AM847" s="311"/>
      <c r="AN847" s="330"/>
      <c r="AO847" s="330"/>
      <c r="AP847" s="311"/>
      <c r="AQ847" s="311"/>
      <c r="AR847" s="330"/>
      <c r="AS847" s="330"/>
      <c r="AT847" s="311"/>
      <c r="AU847" s="311"/>
      <c r="AV847" s="330"/>
      <c r="AW847" s="311"/>
      <c r="AX847" s="311"/>
      <c r="AY847" s="311"/>
      <c r="AZ847" s="311"/>
      <c r="BA847" s="311"/>
    </row>
    <row r="848" spans="1:53" s="322" customFormat="1" ht="15.75" customHeight="1" x14ac:dyDescent="0.2">
      <c r="A848" s="324"/>
      <c r="B848" s="325"/>
      <c r="C848" s="326"/>
      <c r="D848" s="327"/>
      <c r="E848" s="329"/>
      <c r="F848" s="326"/>
      <c r="G848" s="328"/>
      <c r="H848" s="328"/>
      <c r="I848" s="326"/>
      <c r="J848" s="326"/>
      <c r="K848" s="326"/>
      <c r="L848" s="311"/>
      <c r="M848" s="311"/>
      <c r="N848" s="311"/>
      <c r="O848" s="311"/>
      <c r="P848" s="311"/>
      <c r="Q848" s="311"/>
      <c r="R848" s="311"/>
      <c r="S848" s="311"/>
      <c r="T848" s="330"/>
      <c r="U848" s="331"/>
      <c r="V848" s="311"/>
      <c r="W848" s="311"/>
      <c r="X848" s="330"/>
      <c r="Y848" s="311"/>
      <c r="Z848" s="311"/>
      <c r="AA848" s="330"/>
      <c r="AB848" s="330"/>
      <c r="AC848" s="955"/>
      <c r="AD848" s="311"/>
      <c r="AE848" s="311"/>
      <c r="AF848" s="330"/>
      <c r="AG848" s="330"/>
      <c r="AH848" s="311"/>
      <c r="AI848" s="311"/>
      <c r="AJ848" s="330"/>
      <c r="AK848" s="330"/>
      <c r="AL848" s="311"/>
      <c r="AM848" s="311"/>
      <c r="AN848" s="330"/>
      <c r="AO848" s="330"/>
      <c r="AP848" s="311"/>
      <c r="AQ848" s="311"/>
      <c r="AR848" s="330"/>
      <c r="AS848" s="330"/>
      <c r="AT848" s="311"/>
      <c r="AU848" s="311"/>
      <c r="AV848" s="330"/>
      <c r="AW848" s="311"/>
      <c r="AX848" s="311"/>
      <c r="AY848" s="311"/>
      <c r="AZ848" s="311"/>
      <c r="BA848" s="311"/>
    </row>
    <row r="849" spans="1:53" s="322" customFormat="1" ht="15.75" customHeight="1" x14ac:dyDescent="0.2">
      <c r="A849" s="324"/>
      <c r="B849" s="325"/>
      <c r="C849" s="326"/>
      <c r="D849" s="327"/>
      <c r="E849" s="329"/>
      <c r="F849" s="326"/>
      <c r="G849" s="328"/>
      <c r="H849" s="328"/>
      <c r="I849" s="326"/>
      <c r="J849" s="326"/>
      <c r="K849" s="326"/>
      <c r="L849" s="311"/>
      <c r="M849" s="311"/>
      <c r="N849" s="311"/>
      <c r="O849" s="311"/>
      <c r="P849" s="311"/>
      <c r="Q849" s="311"/>
      <c r="R849" s="311"/>
      <c r="S849" s="311"/>
      <c r="T849" s="330"/>
      <c r="U849" s="331"/>
      <c r="V849" s="311"/>
      <c r="W849" s="311"/>
      <c r="X849" s="330"/>
      <c r="Y849" s="311"/>
      <c r="Z849" s="311"/>
      <c r="AA849" s="330"/>
      <c r="AB849" s="330"/>
      <c r="AC849" s="955"/>
      <c r="AD849" s="311"/>
      <c r="AE849" s="311"/>
      <c r="AF849" s="330"/>
      <c r="AG849" s="330"/>
      <c r="AH849" s="311"/>
      <c r="AI849" s="311"/>
      <c r="AJ849" s="330"/>
      <c r="AK849" s="330"/>
      <c r="AL849" s="311"/>
      <c r="AM849" s="311"/>
      <c r="AN849" s="330"/>
      <c r="AO849" s="330"/>
      <c r="AP849" s="311"/>
      <c r="AQ849" s="311"/>
      <c r="AR849" s="330"/>
      <c r="AS849" s="330"/>
      <c r="AT849" s="311"/>
      <c r="AU849" s="311"/>
      <c r="AV849" s="330"/>
      <c r="AW849" s="311"/>
      <c r="AX849" s="311"/>
      <c r="AY849" s="311"/>
      <c r="AZ849" s="311"/>
      <c r="BA849" s="311"/>
    </row>
    <row r="850" spans="1:53" s="322" customFormat="1" ht="15.75" customHeight="1" x14ac:dyDescent="0.2">
      <c r="A850" s="324"/>
      <c r="B850" s="325"/>
      <c r="C850" s="326"/>
      <c r="D850" s="327"/>
      <c r="E850" s="329"/>
      <c r="F850" s="326"/>
      <c r="G850" s="328"/>
      <c r="H850" s="328"/>
      <c r="I850" s="326"/>
      <c r="J850" s="326"/>
      <c r="K850" s="326"/>
      <c r="L850" s="311"/>
      <c r="M850" s="311"/>
      <c r="N850" s="311"/>
      <c r="O850" s="311"/>
      <c r="P850" s="311"/>
      <c r="Q850" s="311"/>
      <c r="R850" s="311"/>
      <c r="S850" s="311"/>
      <c r="T850" s="330"/>
      <c r="U850" s="331"/>
      <c r="V850" s="311"/>
      <c r="W850" s="311"/>
      <c r="X850" s="330"/>
      <c r="Y850" s="311"/>
      <c r="Z850" s="311"/>
      <c r="AA850" s="330"/>
      <c r="AB850" s="330"/>
      <c r="AC850" s="955"/>
      <c r="AD850" s="311"/>
      <c r="AE850" s="311"/>
      <c r="AF850" s="330"/>
      <c r="AG850" s="330"/>
      <c r="AH850" s="311"/>
      <c r="AI850" s="311"/>
      <c r="AJ850" s="330"/>
      <c r="AK850" s="330"/>
      <c r="AL850" s="311"/>
      <c r="AM850" s="311"/>
      <c r="AN850" s="330"/>
      <c r="AO850" s="330"/>
      <c r="AP850" s="311"/>
      <c r="AQ850" s="311"/>
      <c r="AR850" s="330"/>
      <c r="AS850" s="330"/>
      <c r="AT850" s="311"/>
      <c r="AU850" s="311"/>
      <c r="AV850" s="330"/>
      <c r="AW850" s="311"/>
      <c r="AX850" s="311"/>
      <c r="AY850" s="311"/>
      <c r="AZ850" s="311"/>
      <c r="BA850" s="311"/>
    </row>
    <row r="851" spans="1:53" s="322" customFormat="1" ht="15.75" customHeight="1" x14ac:dyDescent="0.2">
      <c r="A851" s="324"/>
      <c r="B851" s="325"/>
      <c r="C851" s="326"/>
      <c r="D851" s="327"/>
      <c r="E851" s="329"/>
      <c r="F851" s="326"/>
      <c r="G851" s="328"/>
      <c r="H851" s="328"/>
      <c r="I851" s="326"/>
      <c r="J851" s="326"/>
      <c r="K851" s="326"/>
      <c r="L851" s="311"/>
      <c r="M851" s="311"/>
      <c r="N851" s="311"/>
      <c r="O851" s="311"/>
      <c r="P851" s="311"/>
      <c r="Q851" s="311"/>
      <c r="R851" s="311"/>
      <c r="S851" s="311"/>
      <c r="T851" s="330"/>
      <c r="U851" s="331"/>
      <c r="V851" s="311"/>
      <c r="W851" s="311"/>
      <c r="X851" s="330"/>
      <c r="Y851" s="311"/>
      <c r="Z851" s="311"/>
      <c r="AA851" s="330"/>
      <c r="AB851" s="330"/>
      <c r="AC851" s="955"/>
      <c r="AD851" s="311"/>
      <c r="AE851" s="311"/>
      <c r="AF851" s="330"/>
      <c r="AG851" s="330"/>
      <c r="AH851" s="311"/>
      <c r="AI851" s="311"/>
      <c r="AJ851" s="330"/>
      <c r="AK851" s="330"/>
      <c r="AL851" s="311"/>
      <c r="AM851" s="311"/>
      <c r="AN851" s="330"/>
      <c r="AO851" s="330"/>
      <c r="AP851" s="311"/>
      <c r="AQ851" s="311"/>
      <c r="AR851" s="330"/>
      <c r="AS851" s="330"/>
      <c r="AT851" s="311"/>
      <c r="AU851" s="311"/>
      <c r="AV851" s="330"/>
      <c r="AW851" s="311"/>
      <c r="AX851" s="311"/>
      <c r="AY851" s="311"/>
      <c r="AZ851" s="311"/>
      <c r="BA851" s="311"/>
    </row>
    <row r="852" spans="1:53" s="322" customFormat="1" ht="15.75" customHeight="1" x14ac:dyDescent="0.2">
      <c r="A852" s="324"/>
      <c r="B852" s="325"/>
      <c r="C852" s="326"/>
      <c r="D852" s="327"/>
      <c r="E852" s="329"/>
      <c r="F852" s="326"/>
      <c r="G852" s="328"/>
      <c r="H852" s="328"/>
      <c r="I852" s="326"/>
      <c r="J852" s="326"/>
      <c r="K852" s="326"/>
      <c r="L852" s="311"/>
      <c r="M852" s="311"/>
      <c r="N852" s="311"/>
      <c r="O852" s="311"/>
      <c r="P852" s="311"/>
      <c r="Q852" s="311"/>
      <c r="R852" s="311"/>
      <c r="S852" s="311"/>
      <c r="T852" s="330"/>
      <c r="U852" s="331"/>
      <c r="V852" s="311"/>
      <c r="W852" s="311"/>
      <c r="X852" s="330"/>
      <c r="Y852" s="311"/>
      <c r="Z852" s="311"/>
      <c r="AA852" s="330"/>
      <c r="AB852" s="330"/>
      <c r="AC852" s="955"/>
      <c r="AD852" s="311"/>
      <c r="AE852" s="311"/>
      <c r="AF852" s="330"/>
      <c r="AG852" s="330"/>
      <c r="AH852" s="311"/>
      <c r="AI852" s="311"/>
      <c r="AJ852" s="330"/>
      <c r="AK852" s="330"/>
      <c r="AL852" s="311"/>
      <c r="AM852" s="311"/>
      <c r="AN852" s="330"/>
      <c r="AO852" s="330"/>
      <c r="AP852" s="311"/>
      <c r="AQ852" s="311"/>
      <c r="AR852" s="330"/>
      <c r="AS852" s="330"/>
      <c r="AT852" s="311"/>
      <c r="AU852" s="311"/>
      <c r="AV852" s="330"/>
      <c r="AW852" s="311"/>
      <c r="AX852" s="311"/>
      <c r="AY852" s="311"/>
      <c r="AZ852" s="311"/>
      <c r="BA852" s="311"/>
    </row>
    <row r="853" spans="1:53" s="322" customFormat="1" ht="15.75" customHeight="1" x14ac:dyDescent="0.2">
      <c r="A853" s="324"/>
      <c r="B853" s="325"/>
      <c r="C853" s="326"/>
      <c r="D853" s="327"/>
      <c r="E853" s="329"/>
      <c r="F853" s="326"/>
      <c r="G853" s="328"/>
      <c r="H853" s="328"/>
      <c r="I853" s="326"/>
      <c r="J853" s="326"/>
      <c r="K853" s="326"/>
      <c r="L853" s="311"/>
      <c r="M853" s="311"/>
      <c r="N853" s="311"/>
      <c r="O853" s="311"/>
      <c r="P853" s="311"/>
      <c r="Q853" s="311"/>
      <c r="R853" s="311"/>
      <c r="S853" s="311"/>
      <c r="T853" s="330"/>
      <c r="U853" s="331"/>
      <c r="V853" s="311"/>
      <c r="W853" s="311"/>
      <c r="X853" s="330"/>
      <c r="Y853" s="311"/>
      <c r="Z853" s="311"/>
      <c r="AA853" s="330"/>
      <c r="AB853" s="330"/>
      <c r="AC853" s="955"/>
      <c r="AD853" s="311"/>
      <c r="AE853" s="311"/>
      <c r="AF853" s="330"/>
      <c r="AG853" s="330"/>
      <c r="AH853" s="311"/>
      <c r="AI853" s="311"/>
      <c r="AJ853" s="330"/>
      <c r="AK853" s="330"/>
      <c r="AL853" s="311"/>
      <c r="AM853" s="311"/>
      <c r="AN853" s="330"/>
      <c r="AO853" s="330"/>
      <c r="AP853" s="311"/>
      <c r="AQ853" s="311"/>
      <c r="AR853" s="330"/>
      <c r="AS853" s="330"/>
      <c r="AT853" s="311"/>
      <c r="AU853" s="311"/>
      <c r="AV853" s="330"/>
      <c r="AW853" s="311"/>
      <c r="AX853" s="311"/>
      <c r="AY853" s="311"/>
      <c r="AZ853" s="311"/>
      <c r="BA853" s="311"/>
    </row>
    <row r="854" spans="1:53" s="322" customFormat="1" ht="15.75" customHeight="1" x14ac:dyDescent="0.2">
      <c r="A854" s="324"/>
      <c r="B854" s="325"/>
      <c r="C854" s="326"/>
      <c r="D854" s="327"/>
      <c r="E854" s="329"/>
      <c r="F854" s="326"/>
      <c r="G854" s="328"/>
      <c r="H854" s="328"/>
      <c r="I854" s="326"/>
      <c r="J854" s="326"/>
      <c r="K854" s="326"/>
      <c r="L854" s="311"/>
      <c r="M854" s="311"/>
      <c r="N854" s="311"/>
      <c r="O854" s="311"/>
      <c r="P854" s="311"/>
      <c r="Q854" s="311"/>
      <c r="R854" s="311"/>
      <c r="S854" s="311"/>
      <c r="T854" s="330"/>
      <c r="U854" s="331"/>
      <c r="V854" s="311"/>
      <c r="W854" s="311"/>
      <c r="X854" s="330"/>
      <c r="Y854" s="311"/>
      <c r="Z854" s="311"/>
      <c r="AA854" s="330"/>
      <c r="AB854" s="330"/>
      <c r="AC854" s="955"/>
      <c r="AD854" s="311"/>
      <c r="AE854" s="311"/>
      <c r="AF854" s="330"/>
      <c r="AG854" s="330"/>
      <c r="AH854" s="311"/>
      <c r="AI854" s="311"/>
      <c r="AJ854" s="330"/>
      <c r="AK854" s="330"/>
      <c r="AL854" s="311"/>
      <c r="AM854" s="311"/>
      <c r="AN854" s="330"/>
      <c r="AO854" s="330"/>
      <c r="AP854" s="311"/>
      <c r="AQ854" s="311"/>
      <c r="AR854" s="330"/>
      <c r="AS854" s="330"/>
      <c r="AT854" s="311"/>
      <c r="AU854" s="311"/>
      <c r="AV854" s="330"/>
      <c r="AW854" s="311"/>
      <c r="AX854" s="311"/>
      <c r="AY854" s="311"/>
      <c r="AZ854" s="311"/>
      <c r="BA854" s="311"/>
    </row>
    <row r="855" spans="1:53" s="322" customFormat="1" ht="15.75" customHeight="1" x14ac:dyDescent="0.2">
      <c r="A855" s="324"/>
      <c r="B855" s="325"/>
      <c r="C855" s="326"/>
      <c r="D855" s="327"/>
      <c r="E855" s="329"/>
      <c r="F855" s="326"/>
      <c r="G855" s="328"/>
      <c r="H855" s="328"/>
      <c r="I855" s="326"/>
      <c r="J855" s="326"/>
      <c r="K855" s="326"/>
      <c r="L855" s="311"/>
      <c r="M855" s="311"/>
      <c r="N855" s="311"/>
      <c r="O855" s="311"/>
      <c r="P855" s="311"/>
      <c r="Q855" s="311"/>
      <c r="R855" s="311"/>
      <c r="S855" s="311"/>
      <c r="T855" s="330"/>
      <c r="U855" s="331"/>
      <c r="V855" s="311"/>
      <c r="W855" s="311"/>
      <c r="X855" s="330"/>
      <c r="Y855" s="311"/>
      <c r="Z855" s="311"/>
      <c r="AA855" s="330"/>
      <c r="AB855" s="330"/>
      <c r="AC855" s="955"/>
      <c r="AD855" s="311"/>
      <c r="AE855" s="311"/>
      <c r="AF855" s="330"/>
      <c r="AG855" s="330"/>
      <c r="AH855" s="311"/>
      <c r="AI855" s="311"/>
      <c r="AJ855" s="330"/>
      <c r="AK855" s="330"/>
      <c r="AL855" s="311"/>
      <c r="AM855" s="311"/>
      <c r="AN855" s="330"/>
      <c r="AO855" s="330"/>
      <c r="AP855" s="311"/>
      <c r="AQ855" s="311"/>
      <c r="AR855" s="330"/>
      <c r="AS855" s="330"/>
      <c r="AT855" s="311"/>
      <c r="AU855" s="311"/>
      <c r="AV855" s="330"/>
      <c r="AW855" s="311"/>
      <c r="AX855" s="311"/>
      <c r="AY855" s="311"/>
      <c r="AZ855" s="311"/>
      <c r="BA855" s="311"/>
    </row>
    <row r="856" spans="1:53" s="322" customFormat="1" ht="15.75" customHeight="1" x14ac:dyDescent="0.2">
      <c r="A856" s="324"/>
      <c r="B856" s="325"/>
      <c r="C856" s="326"/>
      <c r="D856" s="327"/>
      <c r="E856" s="329"/>
      <c r="F856" s="326"/>
      <c r="G856" s="328"/>
      <c r="H856" s="328"/>
      <c r="I856" s="326"/>
      <c r="J856" s="326"/>
      <c r="K856" s="326"/>
      <c r="L856" s="311"/>
      <c r="M856" s="311"/>
      <c r="N856" s="311"/>
      <c r="O856" s="311"/>
      <c r="P856" s="311"/>
      <c r="Q856" s="311"/>
      <c r="R856" s="311"/>
      <c r="S856" s="311"/>
      <c r="T856" s="330"/>
      <c r="U856" s="331"/>
      <c r="V856" s="311"/>
      <c r="W856" s="311"/>
      <c r="X856" s="330"/>
      <c r="Y856" s="311"/>
      <c r="Z856" s="311"/>
      <c r="AA856" s="330"/>
      <c r="AB856" s="330"/>
      <c r="AC856" s="955"/>
      <c r="AD856" s="311"/>
      <c r="AE856" s="311"/>
      <c r="AF856" s="330"/>
      <c r="AG856" s="330"/>
      <c r="AH856" s="311"/>
      <c r="AI856" s="311"/>
      <c r="AJ856" s="330"/>
      <c r="AK856" s="330"/>
      <c r="AL856" s="311"/>
      <c r="AM856" s="311"/>
      <c r="AN856" s="330"/>
      <c r="AO856" s="330"/>
      <c r="AP856" s="311"/>
      <c r="AQ856" s="311"/>
      <c r="AR856" s="330"/>
      <c r="AS856" s="330"/>
      <c r="AT856" s="311"/>
      <c r="AU856" s="311"/>
      <c r="AV856" s="330"/>
      <c r="AW856" s="311"/>
      <c r="AX856" s="311"/>
      <c r="AY856" s="311"/>
      <c r="AZ856" s="311"/>
      <c r="BA856" s="311"/>
    </row>
    <row r="857" spans="1:53" s="322" customFormat="1" ht="15.75" customHeight="1" x14ac:dyDescent="0.2">
      <c r="A857" s="324"/>
      <c r="B857" s="325"/>
      <c r="C857" s="326"/>
      <c r="D857" s="327"/>
      <c r="E857" s="329"/>
      <c r="F857" s="326"/>
      <c r="G857" s="328"/>
      <c r="H857" s="328"/>
      <c r="I857" s="326"/>
      <c r="J857" s="326"/>
      <c r="K857" s="326"/>
      <c r="L857" s="311"/>
      <c r="M857" s="311"/>
      <c r="N857" s="311"/>
      <c r="O857" s="311"/>
      <c r="P857" s="311"/>
      <c r="Q857" s="311"/>
      <c r="R857" s="311"/>
      <c r="S857" s="311"/>
      <c r="T857" s="330"/>
      <c r="U857" s="331"/>
      <c r="V857" s="311"/>
      <c r="W857" s="311"/>
      <c r="X857" s="330"/>
      <c r="Y857" s="311"/>
      <c r="Z857" s="311"/>
      <c r="AA857" s="330"/>
      <c r="AB857" s="330"/>
      <c r="AC857" s="955"/>
      <c r="AD857" s="311"/>
      <c r="AE857" s="311"/>
      <c r="AF857" s="330"/>
      <c r="AG857" s="330"/>
      <c r="AH857" s="311"/>
      <c r="AI857" s="311"/>
      <c r="AJ857" s="330"/>
      <c r="AK857" s="330"/>
      <c r="AL857" s="311"/>
      <c r="AM857" s="311"/>
      <c r="AN857" s="330"/>
      <c r="AO857" s="330"/>
      <c r="AP857" s="311"/>
      <c r="AQ857" s="311"/>
      <c r="AR857" s="330"/>
      <c r="AS857" s="330"/>
      <c r="AT857" s="311"/>
      <c r="AU857" s="311"/>
      <c r="AV857" s="330"/>
      <c r="AW857" s="311"/>
      <c r="AX857" s="311"/>
      <c r="AY857" s="311"/>
      <c r="AZ857" s="311"/>
      <c r="BA857" s="311"/>
    </row>
    <row r="858" spans="1:53" s="322" customFormat="1" ht="15.75" customHeight="1" x14ac:dyDescent="0.2">
      <c r="A858" s="324"/>
      <c r="B858" s="325"/>
      <c r="C858" s="326"/>
      <c r="D858" s="327"/>
      <c r="E858" s="329"/>
      <c r="F858" s="326"/>
      <c r="G858" s="328"/>
      <c r="H858" s="328"/>
      <c r="I858" s="326"/>
      <c r="J858" s="326"/>
      <c r="K858" s="326"/>
      <c r="L858" s="311"/>
      <c r="M858" s="311"/>
      <c r="N858" s="311"/>
      <c r="O858" s="311"/>
      <c r="P858" s="311"/>
      <c r="Q858" s="311"/>
      <c r="R858" s="311"/>
      <c r="S858" s="311"/>
      <c r="T858" s="330"/>
      <c r="U858" s="331"/>
      <c r="V858" s="311"/>
      <c r="W858" s="311"/>
      <c r="X858" s="330"/>
      <c r="Y858" s="311"/>
      <c r="Z858" s="311"/>
      <c r="AA858" s="330"/>
      <c r="AB858" s="330"/>
      <c r="AC858" s="955"/>
      <c r="AD858" s="311"/>
      <c r="AE858" s="311"/>
      <c r="AF858" s="330"/>
      <c r="AG858" s="330"/>
      <c r="AH858" s="311"/>
      <c r="AI858" s="311"/>
      <c r="AJ858" s="330"/>
      <c r="AK858" s="330"/>
      <c r="AL858" s="311"/>
      <c r="AM858" s="311"/>
      <c r="AN858" s="330"/>
      <c r="AO858" s="330"/>
      <c r="AP858" s="311"/>
      <c r="AQ858" s="311"/>
      <c r="AR858" s="330"/>
      <c r="AS858" s="330"/>
      <c r="AT858" s="311"/>
      <c r="AU858" s="311"/>
      <c r="AV858" s="330"/>
      <c r="AW858" s="311"/>
      <c r="AX858" s="311"/>
      <c r="AY858" s="311"/>
      <c r="AZ858" s="311"/>
      <c r="BA858" s="311"/>
    </row>
    <row r="859" spans="1:53" s="322" customFormat="1" ht="15.75" customHeight="1" x14ac:dyDescent="0.2">
      <c r="A859" s="324"/>
      <c r="B859" s="325"/>
      <c r="C859" s="326"/>
      <c r="D859" s="327"/>
      <c r="E859" s="329"/>
      <c r="F859" s="326"/>
      <c r="G859" s="328"/>
      <c r="H859" s="328"/>
      <c r="I859" s="326"/>
      <c r="J859" s="326"/>
      <c r="K859" s="326"/>
      <c r="L859" s="311"/>
      <c r="M859" s="311"/>
      <c r="N859" s="311"/>
      <c r="O859" s="311"/>
      <c r="P859" s="311"/>
      <c r="Q859" s="311"/>
      <c r="R859" s="311"/>
      <c r="S859" s="311"/>
      <c r="T859" s="330"/>
      <c r="U859" s="331"/>
      <c r="V859" s="311"/>
      <c r="W859" s="311"/>
      <c r="X859" s="330"/>
      <c r="Y859" s="311"/>
      <c r="Z859" s="311"/>
      <c r="AA859" s="330"/>
      <c r="AB859" s="330"/>
      <c r="AC859" s="955"/>
      <c r="AD859" s="311"/>
      <c r="AE859" s="311"/>
      <c r="AF859" s="330"/>
      <c r="AG859" s="330"/>
      <c r="AH859" s="311"/>
      <c r="AI859" s="311"/>
      <c r="AJ859" s="330"/>
      <c r="AK859" s="330"/>
      <c r="AL859" s="311"/>
      <c r="AM859" s="311"/>
      <c r="AN859" s="330"/>
      <c r="AO859" s="330"/>
      <c r="AP859" s="311"/>
      <c r="AQ859" s="311"/>
      <c r="AR859" s="330"/>
      <c r="AS859" s="330"/>
      <c r="AT859" s="311"/>
      <c r="AU859" s="311"/>
      <c r="AV859" s="330"/>
      <c r="AW859" s="311"/>
      <c r="AX859" s="311"/>
      <c r="AY859" s="311"/>
      <c r="AZ859" s="311"/>
      <c r="BA859" s="311"/>
    </row>
    <row r="860" spans="1:53" s="322" customFormat="1" ht="15.75" customHeight="1" x14ac:dyDescent="0.2">
      <c r="A860" s="324"/>
      <c r="B860" s="325"/>
      <c r="C860" s="326"/>
      <c r="D860" s="327"/>
      <c r="E860" s="329"/>
      <c r="F860" s="326"/>
      <c r="G860" s="328"/>
      <c r="H860" s="328"/>
      <c r="I860" s="326"/>
      <c r="J860" s="326"/>
      <c r="K860" s="326"/>
      <c r="L860" s="311"/>
      <c r="M860" s="311"/>
      <c r="N860" s="311"/>
      <c r="O860" s="311"/>
      <c r="P860" s="311"/>
      <c r="Q860" s="311"/>
      <c r="R860" s="311"/>
      <c r="S860" s="311"/>
      <c r="T860" s="330"/>
      <c r="U860" s="331"/>
      <c r="V860" s="311"/>
      <c r="W860" s="311"/>
      <c r="X860" s="330"/>
      <c r="Y860" s="311"/>
      <c r="Z860" s="311"/>
      <c r="AA860" s="330"/>
      <c r="AB860" s="330"/>
      <c r="AC860" s="955"/>
      <c r="AD860" s="311"/>
      <c r="AE860" s="311"/>
      <c r="AF860" s="330"/>
      <c r="AG860" s="330"/>
      <c r="AH860" s="311"/>
      <c r="AI860" s="311"/>
      <c r="AJ860" s="330"/>
      <c r="AK860" s="330"/>
      <c r="AL860" s="311"/>
      <c r="AM860" s="311"/>
      <c r="AN860" s="330"/>
      <c r="AO860" s="330"/>
      <c r="AP860" s="311"/>
      <c r="AQ860" s="311"/>
      <c r="AR860" s="330"/>
      <c r="AS860" s="330"/>
      <c r="AT860" s="311"/>
      <c r="AU860" s="311"/>
      <c r="AV860" s="330"/>
      <c r="AW860" s="311"/>
      <c r="AX860" s="311"/>
      <c r="AY860" s="311"/>
      <c r="AZ860" s="311"/>
      <c r="BA860" s="311"/>
    </row>
    <row r="861" spans="1:53" s="322" customFormat="1" ht="15.75" customHeight="1" x14ac:dyDescent="0.2">
      <c r="A861" s="324"/>
      <c r="B861" s="325"/>
      <c r="C861" s="326"/>
      <c r="D861" s="327"/>
      <c r="E861" s="329"/>
      <c r="F861" s="326"/>
      <c r="G861" s="328"/>
      <c r="H861" s="328"/>
      <c r="I861" s="326"/>
      <c r="J861" s="326"/>
      <c r="K861" s="326"/>
      <c r="L861" s="311"/>
      <c r="M861" s="311"/>
      <c r="N861" s="311"/>
      <c r="O861" s="311"/>
      <c r="P861" s="311"/>
      <c r="Q861" s="311"/>
      <c r="R861" s="311"/>
      <c r="S861" s="311"/>
      <c r="T861" s="330"/>
      <c r="U861" s="331"/>
      <c r="V861" s="311"/>
      <c r="W861" s="311"/>
      <c r="X861" s="330"/>
      <c r="Y861" s="311"/>
      <c r="Z861" s="311"/>
      <c r="AA861" s="330"/>
      <c r="AB861" s="330"/>
      <c r="AC861" s="955"/>
      <c r="AD861" s="311"/>
      <c r="AE861" s="311"/>
      <c r="AF861" s="330"/>
      <c r="AG861" s="330"/>
      <c r="AH861" s="311"/>
      <c r="AI861" s="311"/>
      <c r="AJ861" s="330"/>
      <c r="AK861" s="330"/>
      <c r="AL861" s="311"/>
      <c r="AM861" s="311"/>
      <c r="AN861" s="330"/>
      <c r="AO861" s="330"/>
      <c r="AP861" s="311"/>
      <c r="AQ861" s="311"/>
      <c r="AR861" s="330"/>
      <c r="AS861" s="330"/>
      <c r="AT861" s="311"/>
      <c r="AU861" s="311"/>
      <c r="AV861" s="330"/>
      <c r="AW861" s="311"/>
      <c r="AX861" s="311"/>
      <c r="AY861" s="311"/>
      <c r="AZ861" s="311"/>
      <c r="BA861" s="311"/>
    </row>
    <row r="862" spans="1:53" s="322" customFormat="1" ht="15.75" customHeight="1" x14ac:dyDescent="0.2">
      <c r="A862" s="324"/>
      <c r="B862" s="325"/>
      <c r="C862" s="326"/>
      <c r="D862" s="327"/>
      <c r="E862" s="329"/>
      <c r="F862" s="326"/>
      <c r="G862" s="328"/>
      <c r="H862" s="328"/>
      <c r="I862" s="326"/>
      <c r="J862" s="326"/>
      <c r="K862" s="326"/>
      <c r="L862" s="311"/>
      <c r="M862" s="311"/>
      <c r="N862" s="311"/>
      <c r="O862" s="311"/>
      <c r="P862" s="311"/>
      <c r="Q862" s="311"/>
      <c r="R862" s="311"/>
      <c r="S862" s="311"/>
      <c r="T862" s="330"/>
      <c r="U862" s="331"/>
      <c r="V862" s="311"/>
      <c r="W862" s="311"/>
      <c r="X862" s="330"/>
      <c r="Y862" s="311"/>
      <c r="Z862" s="311"/>
      <c r="AA862" s="330"/>
      <c r="AB862" s="330"/>
      <c r="AC862" s="955"/>
      <c r="AD862" s="311"/>
      <c r="AE862" s="311"/>
      <c r="AF862" s="330"/>
      <c r="AG862" s="330"/>
      <c r="AH862" s="311"/>
      <c r="AI862" s="311"/>
      <c r="AJ862" s="330"/>
      <c r="AK862" s="330"/>
      <c r="AL862" s="311"/>
      <c r="AM862" s="311"/>
      <c r="AN862" s="330"/>
      <c r="AO862" s="330"/>
      <c r="AP862" s="311"/>
      <c r="AQ862" s="311"/>
      <c r="AR862" s="330"/>
      <c r="AS862" s="330"/>
      <c r="AT862" s="311"/>
      <c r="AU862" s="311"/>
      <c r="AV862" s="330"/>
      <c r="AW862" s="311"/>
      <c r="AX862" s="311"/>
      <c r="AY862" s="311"/>
      <c r="AZ862" s="311"/>
      <c r="BA862" s="311"/>
    </row>
    <row r="863" spans="1:53" s="322" customFormat="1" ht="15.75" customHeight="1" x14ac:dyDescent="0.2">
      <c r="A863" s="324"/>
      <c r="B863" s="325"/>
      <c r="C863" s="326"/>
      <c r="D863" s="327"/>
      <c r="E863" s="329"/>
      <c r="F863" s="326"/>
      <c r="G863" s="328"/>
      <c r="H863" s="328"/>
      <c r="I863" s="326"/>
      <c r="J863" s="326"/>
      <c r="K863" s="326"/>
      <c r="L863" s="311"/>
      <c r="M863" s="311"/>
      <c r="N863" s="311"/>
      <c r="O863" s="311"/>
      <c r="P863" s="311"/>
      <c r="Q863" s="311"/>
      <c r="R863" s="311"/>
      <c r="S863" s="311"/>
      <c r="T863" s="330"/>
      <c r="U863" s="331"/>
      <c r="V863" s="311"/>
      <c r="W863" s="311"/>
      <c r="X863" s="330"/>
      <c r="Y863" s="311"/>
      <c r="Z863" s="311"/>
      <c r="AA863" s="330"/>
      <c r="AB863" s="330"/>
      <c r="AC863" s="955"/>
      <c r="AD863" s="311"/>
      <c r="AE863" s="311"/>
      <c r="AF863" s="330"/>
      <c r="AG863" s="330"/>
      <c r="AH863" s="311"/>
      <c r="AI863" s="311"/>
      <c r="AJ863" s="330"/>
      <c r="AK863" s="330"/>
      <c r="AL863" s="311"/>
      <c r="AM863" s="311"/>
      <c r="AN863" s="330"/>
      <c r="AO863" s="330"/>
      <c r="AP863" s="311"/>
      <c r="AQ863" s="311"/>
      <c r="AR863" s="330"/>
      <c r="AS863" s="330"/>
      <c r="AT863" s="311"/>
      <c r="AU863" s="311"/>
      <c r="AV863" s="330"/>
      <c r="AW863" s="311"/>
      <c r="AX863" s="311"/>
      <c r="AY863" s="311"/>
      <c r="AZ863" s="311"/>
      <c r="BA863" s="311"/>
    </row>
    <row r="864" spans="1:53" s="322" customFormat="1" ht="15.75" customHeight="1" x14ac:dyDescent="0.2">
      <c r="A864" s="324"/>
      <c r="B864" s="325"/>
      <c r="C864" s="326"/>
      <c r="D864" s="327"/>
      <c r="E864" s="329"/>
      <c r="F864" s="326"/>
      <c r="G864" s="328"/>
      <c r="H864" s="328"/>
      <c r="I864" s="326"/>
      <c r="J864" s="326"/>
      <c r="K864" s="326"/>
      <c r="L864" s="311"/>
      <c r="M864" s="311"/>
      <c r="N864" s="311"/>
      <c r="O864" s="311"/>
      <c r="P864" s="311"/>
      <c r="Q864" s="311"/>
      <c r="R864" s="311"/>
      <c r="S864" s="311"/>
      <c r="T864" s="330"/>
      <c r="U864" s="331"/>
      <c r="V864" s="311"/>
      <c r="W864" s="311"/>
      <c r="X864" s="330"/>
      <c r="Y864" s="311"/>
      <c r="Z864" s="311"/>
      <c r="AA864" s="330"/>
      <c r="AB864" s="330"/>
      <c r="AC864" s="955"/>
      <c r="AD864" s="311"/>
      <c r="AE864" s="311"/>
      <c r="AF864" s="330"/>
      <c r="AG864" s="330"/>
      <c r="AH864" s="311"/>
      <c r="AI864" s="311"/>
      <c r="AJ864" s="330"/>
      <c r="AK864" s="330"/>
      <c r="AL864" s="311"/>
      <c r="AM864" s="311"/>
      <c r="AN864" s="330"/>
      <c r="AO864" s="330"/>
      <c r="AP864" s="311"/>
      <c r="AQ864" s="311"/>
      <c r="AR864" s="330"/>
      <c r="AS864" s="330"/>
      <c r="AT864" s="311"/>
      <c r="AU864" s="311"/>
      <c r="AV864" s="330"/>
      <c r="AW864" s="311"/>
      <c r="AX864" s="311"/>
      <c r="AY864" s="311"/>
      <c r="AZ864" s="311"/>
      <c r="BA864" s="311"/>
    </row>
    <row r="865" spans="1:53" s="322" customFormat="1" ht="15.75" customHeight="1" x14ac:dyDescent="0.2">
      <c r="A865" s="324"/>
      <c r="B865" s="325"/>
      <c r="C865" s="326"/>
      <c r="D865" s="327"/>
      <c r="E865" s="329"/>
      <c r="F865" s="326"/>
      <c r="G865" s="328"/>
      <c r="H865" s="328"/>
      <c r="I865" s="326"/>
      <c r="J865" s="326"/>
      <c r="K865" s="326"/>
      <c r="L865" s="311"/>
      <c r="M865" s="311"/>
      <c r="N865" s="311"/>
      <c r="O865" s="311"/>
      <c r="P865" s="311"/>
      <c r="Q865" s="311"/>
      <c r="R865" s="311"/>
      <c r="S865" s="311"/>
      <c r="T865" s="330"/>
      <c r="U865" s="331"/>
      <c r="V865" s="311"/>
      <c r="W865" s="311"/>
      <c r="X865" s="330"/>
      <c r="Y865" s="311"/>
      <c r="Z865" s="311"/>
      <c r="AA865" s="330"/>
      <c r="AB865" s="330"/>
      <c r="AC865" s="955"/>
      <c r="AD865" s="311"/>
      <c r="AE865" s="311"/>
      <c r="AF865" s="330"/>
      <c r="AG865" s="330"/>
      <c r="AH865" s="311"/>
      <c r="AI865" s="311"/>
      <c r="AJ865" s="330"/>
      <c r="AK865" s="330"/>
      <c r="AL865" s="311"/>
      <c r="AM865" s="311"/>
      <c r="AN865" s="330"/>
      <c r="AO865" s="330"/>
      <c r="AP865" s="311"/>
      <c r="AQ865" s="311"/>
      <c r="AR865" s="330"/>
      <c r="AS865" s="330"/>
      <c r="AT865" s="311"/>
      <c r="AU865" s="311"/>
      <c r="AV865" s="330"/>
      <c r="AW865" s="311"/>
      <c r="AX865" s="311"/>
      <c r="AY865" s="311"/>
      <c r="AZ865" s="311"/>
      <c r="BA865" s="311"/>
    </row>
    <row r="866" spans="1:53" s="322" customFormat="1" ht="15.75" customHeight="1" x14ac:dyDescent="0.2">
      <c r="A866" s="324"/>
      <c r="B866" s="325"/>
      <c r="C866" s="326"/>
      <c r="D866" s="327"/>
      <c r="E866" s="329"/>
      <c r="F866" s="326"/>
      <c r="G866" s="328"/>
      <c r="H866" s="328"/>
      <c r="I866" s="326"/>
      <c r="J866" s="326"/>
      <c r="K866" s="326"/>
      <c r="L866" s="311"/>
      <c r="M866" s="311"/>
      <c r="N866" s="311"/>
      <c r="O866" s="311"/>
      <c r="P866" s="311"/>
      <c r="Q866" s="311"/>
      <c r="R866" s="311"/>
      <c r="S866" s="311"/>
      <c r="T866" s="330"/>
      <c r="U866" s="331"/>
      <c r="V866" s="311"/>
      <c r="W866" s="311"/>
      <c r="X866" s="330"/>
      <c r="Y866" s="311"/>
      <c r="Z866" s="311"/>
      <c r="AA866" s="330"/>
      <c r="AB866" s="330"/>
      <c r="AC866" s="955"/>
      <c r="AD866" s="311"/>
      <c r="AE866" s="311"/>
      <c r="AF866" s="330"/>
      <c r="AG866" s="330"/>
      <c r="AH866" s="311"/>
      <c r="AI866" s="311"/>
      <c r="AJ866" s="330"/>
      <c r="AK866" s="330"/>
      <c r="AL866" s="311"/>
      <c r="AM866" s="311"/>
      <c r="AN866" s="330"/>
      <c r="AO866" s="330"/>
      <c r="AP866" s="311"/>
      <c r="AQ866" s="311"/>
      <c r="AR866" s="330"/>
      <c r="AS866" s="330"/>
      <c r="AT866" s="311"/>
      <c r="AU866" s="311"/>
      <c r="AV866" s="330"/>
      <c r="AW866" s="311"/>
      <c r="AX866" s="311"/>
      <c r="AY866" s="311"/>
      <c r="AZ866" s="311"/>
      <c r="BA866" s="311"/>
    </row>
    <row r="867" spans="1:53" s="322" customFormat="1" ht="15.75" customHeight="1" x14ac:dyDescent="0.2">
      <c r="A867" s="324"/>
      <c r="B867" s="325"/>
      <c r="C867" s="326"/>
      <c r="D867" s="327"/>
      <c r="E867" s="329"/>
      <c r="F867" s="326"/>
      <c r="G867" s="328"/>
      <c r="H867" s="328"/>
      <c r="I867" s="326"/>
      <c r="J867" s="326"/>
      <c r="K867" s="326"/>
      <c r="L867" s="311"/>
      <c r="M867" s="311"/>
      <c r="N867" s="311"/>
      <c r="O867" s="311"/>
      <c r="P867" s="311"/>
      <c r="Q867" s="311"/>
      <c r="R867" s="311"/>
      <c r="S867" s="311"/>
      <c r="T867" s="330"/>
      <c r="U867" s="331"/>
      <c r="V867" s="311"/>
      <c r="W867" s="311"/>
      <c r="X867" s="330"/>
      <c r="Y867" s="311"/>
      <c r="Z867" s="311"/>
      <c r="AA867" s="330"/>
      <c r="AB867" s="330"/>
      <c r="AC867" s="955"/>
      <c r="AD867" s="311"/>
      <c r="AE867" s="311"/>
      <c r="AF867" s="330"/>
      <c r="AG867" s="330"/>
      <c r="AH867" s="311"/>
      <c r="AI867" s="311"/>
      <c r="AJ867" s="330"/>
      <c r="AK867" s="330"/>
      <c r="AL867" s="311"/>
      <c r="AM867" s="311"/>
      <c r="AN867" s="330"/>
      <c r="AO867" s="330"/>
      <c r="AP867" s="311"/>
      <c r="AQ867" s="311"/>
      <c r="AR867" s="330"/>
      <c r="AS867" s="330"/>
      <c r="AT867" s="311"/>
      <c r="AU867" s="311"/>
      <c r="AV867" s="330"/>
      <c r="AW867" s="311"/>
      <c r="AX867" s="311"/>
      <c r="AY867" s="311"/>
      <c r="AZ867" s="311"/>
      <c r="BA867" s="311"/>
    </row>
    <row r="868" spans="1:53" s="322" customFormat="1" ht="15.75" customHeight="1" x14ac:dyDescent="0.2">
      <c r="A868" s="324"/>
      <c r="B868" s="325"/>
      <c r="C868" s="326"/>
      <c r="D868" s="327"/>
      <c r="E868" s="329"/>
      <c r="F868" s="326"/>
      <c r="G868" s="328"/>
      <c r="H868" s="328"/>
      <c r="I868" s="326"/>
      <c r="J868" s="326"/>
      <c r="K868" s="326"/>
      <c r="L868" s="311"/>
      <c r="M868" s="311"/>
      <c r="N868" s="311"/>
      <c r="O868" s="311"/>
      <c r="P868" s="311"/>
      <c r="Q868" s="311"/>
      <c r="R868" s="311"/>
      <c r="S868" s="311"/>
      <c r="T868" s="330"/>
      <c r="U868" s="331"/>
      <c r="V868" s="311"/>
      <c r="W868" s="311"/>
      <c r="X868" s="330"/>
      <c r="Y868" s="311"/>
      <c r="Z868" s="311"/>
      <c r="AA868" s="330"/>
      <c r="AB868" s="330"/>
      <c r="AC868" s="955"/>
      <c r="AD868" s="311"/>
      <c r="AE868" s="311"/>
      <c r="AF868" s="330"/>
      <c r="AG868" s="330"/>
      <c r="AH868" s="311"/>
      <c r="AI868" s="311"/>
      <c r="AJ868" s="330"/>
      <c r="AK868" s="330"/>
      <c r="AL868" s="311"/>
      <c r="AM868" s="311"/>
      <c r="AN868" s="330"/>
      <c r="AO868" s="330"/>
      <c r="AP868" s="311"/>
      <c r="AQ868" s="311"/>
      <c r="AR868" s="330"/>
      <c r="AS868" s="330"/>
      <c r="AT868" s="311"/>
      <c r="AU868" s="311"/>
      <c r="AV868" s="330"/>
      <c r="AW868" s="311"/>
      <c r="AX868" s="311"/>
      <c r="AY868" s="311"/>
      <c r="AZ868" s="311"/>
      <c r="BA868" s="311"/>
    </row>
    <row r="869" spans="1:53" s="322" customFormat="1" ht="15.75" customHeight="1" x14ac:dyDescent="0.2">
      <c r="A869" s="324"/>
      <c r="B869" s="325"/>
      <c r="C869" s="326"/>
      <c r="D869" s="327"/>
      <c r="E869" s="329"/>
      <c r="F869" s="326"/>
      <c r="G869" s="328"/>
      <c r="H869" s="328"/>
      <c r="I869" s="326"/>
      <c r="J869" s="326"/>
      <c r="K869" s="326"/>
      <c r="L869" s="311"/>
      <c r="M869" s="311"/>
      <c r="N869" s="311"/>
      <c r="O869" s="311"/>
      <c r="P869" s="311"/>
      <c r="Q869" s="311"/>
      <c r="R869" s="311"/>
      <c r="S869" s="311"/>
      <c r="T869" s="330"/>
      <c r="U869" s="331"/>
      <c r="V869" s="311"/>
      <c r="W869" s="311"/>
      <c r="X869" s="330"/>
      <c r="Y869" s="311"/>
      <c r="Z869" s="311"/>
      <c r="AA869" s="330"/>
      <c r="AB869" s="330"/>
      <c r="AC869" s="955"/>
      <c r="AD869" s="311"/>
      <c r="AE869" s="311"/>
      <c r="AF869" s="330"/>
      <c r="AG869" s="330"/>
      <c r="AH869" s="311"/>
      <c r="AI869" s="311"/>
      <c r="AJ869" s="330"/>
      <c r="AK869" s="330"/>
      <c r="AL869" s="311"/>
      <c r="AM869" s="311"/>
      <c r="AN869" s="330"/>
      <c r="AO869" s="330"/>
      <c r="AP869" s="311"/>
      <c r="AQ869" s="311"/>
      <c r="AR869" s="330"/>
      <c r="AS869" s="330"/>
      <c r="AT869" s="311"/>
      <c r="AU869" s="311"/>
      <c r="AV869" s="330"/>
      <c r="AW869" s="311"/>
      <c r="AX869" s="311"/>
      <c r="AY869" s="311"/>
      <c r="AZ869" s="311"/>
      <c r="BA869" s="311"/>
    </row>
    <row r="870" spans="1:53" s="322" customFormat="1" ht="15.75" customHeight="1" x14ac:dyDescent="0.2">
      <c r="A870" s="324"/>
      <c r="B870" s="325"/>
      <c r="C870" s="326"/>
      <c r="D870" s="327"/>
      <c r="E870" s="329"/>
      <c r="F870" s="326"/>
      <c r="G870" s="328"/>
      <c r="H870" s="328"/>
      <c r="I870" s="326"/>
      <c r="J870" s="326"/>
      <c r="K870" s="326"/>
      <c r="L870" s="311"/>
      <c r="M870" s="311"/>
      <c r="N870" s="311"/>
      <c r="O870" s="311"/>
      <c r="P870" s="311"/>
      <c r="Q870" s="311"/>
      <c r="R870" s="311"/>
      <c r="S870" s="311"/>
      <c r="T870" s="330"/>
      <c r="U870" s="331"/>
      <c r="V870" s="311"/>
      <c r="W870" s="311"/>
      <c r="X870" s="330"/>
      <c r="Y870" s="311"/>
      <c r="Z870" s="311"/>
      <c r="AA870" s="330"/>
      <c r="AB870" s="330"/>
      <c r="AC870" s="955"/>
      <c r="AD870" s="311"/>
      <c r="AE870" s="311"/>
      <c r="AF870" s="330"/>
      <c r="AG870" s="330"/>
      <c r="AH870" s="311"/>
      <c r="AI870" s="311"/>
      <c r="AJ870" s="330"/>
      <c r="AK870" s="330"/>
      <c r="AL870" s="311"/>
      <c r="AM870" s="311"/>
      <c r="AN870" s="330"/>
      <c r="AO870" s="330"/>
      <c r="AP870" s="311"/>
      <c r="AQ870" s="311"/>
      <c r="AR870" s="330"/>
      <c r="AS870" s="330"/>
      <c r="AT870" s="311"/>
      <c r="AU870" s="311"/>
      <c r="AV870" s="330"/>
      <c r="AW870" s="311"/>
      <c r="AX870" s="311"/>
      <c r="AY870" s="311"/>
      <c r="AZ870" s="311"/>
      <c r="BA870" s="311"/>
    </row>
    <row r="871" spans="1:53" s="322" customFormat="1" ht="15.75" customHeight="1" x14ac:dyDescent="0.2">
      <c r="A871" s="324"/>
      <c r="B871" s="325"/>
      <c r="C871" s="326"/>
      <c r="D871" s="327"/>
      <c r="E871" s="329"/>
      <c r="F871" s="326"/>
      <c r="G871" s="328"/>
      <c r="H871" s="328"/>
      <c r="I871" s="326"/>
      <c r="J871" s="326"/>
      <c r="K871" s="326"/>
      <c r="L871" s="311"/>
      <c r="M871" s="311"/>
      <c r="N871" s="311"/>
      <c r="O871" s="311"/>
      <c r="P871" s="311"/>
      <c r="Q871" s="311"/>
      <c r="R871" s="311"/>
      <c r="S871" s="311"/>
      <c r="T871" s="330"/>
      <c r="U871" s="331"/>
      <c r="V871" s="311"/>
      <c r="W871" s="311"/>
      <c r="X871" s="330"/>
      <c r="Y871" s="311"/>
      <c r="Z871" s="311"/>
      <c r="AA871" s="330"/>
      <c r="AB871" s="330"/>
      <c r="AC871" s="955"/>
      <c r="AD871" s="311"/>
      <c r="AE871" s="311"/>
      <c r="AF871" s="330"/>
      <c r="AG871" s="330"/>
      <c r="AH871" s="311"/>
      <c r="AI871" s="311"/>
      <c r="AJ871" s="330"/>
      <c r="AK871" s="330"/>
      <c r="AL871" s="311"/>
      <c r="AM871" s="311"/>
      <c r="AN871" s="330"/>
      <c r="AO871" s="330"/>
      <c r="AP871" s="311"/>
      <c r="AQ871" s="311"/>
      <c r="AR871" s="330"/>
      <c r="AS871" s="330"/>
      <c r="AT871" s="311"/>
      <c r="AU871" s="311"/>
      <c r="AV871" s="330"/>
      <c r="AW871" s="311"/>
      <c r="AX871" s="311"/>
      <c r="AY871" s="311"/>
      <c r="AZ871" s="311"/>
      <c r="BA871" s="311"/>
    </row>
    <row r="872" spans="1:53" s="322" customFormat="1" ht="15.75" customHeight="1" x14ac:dyDescent="0.2">
      <c r="A872" s="324"/>
      <c r="B872" s="325"/>
      <c r="C872" s="326"/>
      <c r="D872" s="327"/>
      <c r="E872" s="329"/>
      <c r="F872" s="326"/>
      <c r="G872" s="328"/>
      <c r="H872" s="328"/>
      <c r="I872" s="326"/>
      <c r="J872" s="326"/>
      <c r="K872" s="326"/>
      <c r="L872" s="311"/>
      <c r="M872" s="311"/>
      <c r="N872" s="311"/>
      <c r="O872" s="311"/>
      <c r="P872" s="311"/>
      <c r="Q872" s="311"/>
      <c r="R872" s="311"/>
      <c r="S872" s="311"/>
      <c r="T872" s="330"/>
      <c r="U872" s="331"/>
      <c r="V872" s="311"/>
      <c r="W872" s="311"/>
      <c r="X872" s="330"/>
      <c r="Y872" s="311"/>
      <c r="Z872" s="311"/>
      <c r="AA872" s="330"/>
      <c r="AB872" s="330"/>
      <c r="AC872" s="955"/>
      <c r="AD872" s="311"/>
      <c r="AE872" s="311"/>
      <c r="AF872" s="330"/>
      <c r="AG872" s="330"/>
      <c r="AH872" s="311"/>
      <c r="AI872" s="311"/>
      <c r="AJ872" s="330"/>
      <c r="AK872" s="330"/>
      <c r="AL872" s="311"/>
      <c r="AM872" s="311"/>
      <c r="AN872" s="330"/>
      <c r="AO872" s="330"/>
      <c r="AP872" s="311"/>
      <c r="AQ872" s="311"/>
      <c r="AR872" s="330"/>
      <c r="AS872" s="330"/>
      <c r="AT872" s="311"/>
      <c r="AU872" s="311"/>
      <c r="AV872" s="330"/>
      <c r="AW872" s="311"/>
      <c r="AX872" s="311"/>
      <c r="AY872" s="311"/>
      <c r="AZ872" s="311"/>
      <c r="BA872" s="311"/>
    </row>
    <row r="873" spans="1:53" s="322" customFormat="1" ht="15.75" customHeight="1" x14ac:dyDescent="0.2">
      <c r="A873" s="324"/>
      <c r="B873" s="325"/>
      <c r="C873" s="326"/>
      <c r="D873" s="327"/>
      <c r="E873" s="329"/>
      <c r="F873" s="326"/>
      <c r="G873" s="328"/>
      <c r="H873" s="328"/>
      <c r="I873" s="326"/>
      <c r="J873" s="326"/>
      <c r="K873" s="326"/>
      <c r="L873" s="311"/>
      <c r="M873" s="311"/>
      <c r="N873" s="311"/>
      <c r="O873" s="311"/>
      <c r="P873" s="311"/>
      <c r="Q873" s="311"/>
      <c r="R873" s="311"/>
      <c r="S873" s="311"/>
      <c r="T873" s="330"/>
      <c r="U873" s="331"/>
      <c r="V873" s="311"/>
      <c r="W873" s="311"/>
      <c r="X873" s="330"/>
      <c r="Y873" s="311"/>
      <c r="Z873" s="311"/>
      <c r="AA873" s="330"/>
      <c r="AB873" s="330"/>
      <c r="AC873" s="955"/>
      <c r="AD873" s="311"/>
      <c r="AE873" s="311"/>
      <c r="AF873" s="330"/>
      <c r="AG873" s="330"/>
      <c r="AH873" s="311"/>
      <c r="AI873" s="311"/>
      <c r="AJ873" s="330"/>
      <c r="AK873" s="330"/>
      <c r="AL873" s="311"/>
      <c r="AM873" s="311"/>
      <c r="AN873" s="330"/>
      <c r="AO873" s="330"/>
      <c r="AP873" s="311"/>
      <c r="AQ873" s="311"/>
      <c r="AR873" s="330"/>
      <c r="AS873" s="330"/>
      <c r="AT873" s="311"/>
      <c r="AU873" s="311"/>
      <c r="AV873" s="330"/>
      <c r="AW873" s="311"/>
      <c r="AX873" s="311"/>
      <c r="AY873" s="311"/>
      <c r="AZ873" s="311"/>
      <c r="BA873" s="311"/>
    </row>
    <row r="874" spans="1:53" s="322" customFormat="1" ht="15.75" customHeight="1" x14ac:dyDescent="0.2">
      <c r="A874" s="324"/>
      <c r="B874" s="325"/>
      <c r="C874" s="326"/>
      <c r="D874" s="327"/>
      <c r="E874" s="329"/>
      <c r="F874" s="326"/>
      <c r="G874" s="328"/>
      <c r="H874" s="328"/>
      <c r="I874" s="326"/>
      <c r="J874" s="326"/>
      <c r="K874" s="326"/>
      <c r="L874" s="311"/>
      <c r="M874" s="311"/>
      <c r="N874" s="311"/>
      <c r="O874" s="311"/>
      <c r="P874" s="311"/>
      <c r="Q874" s="311"/>
      <c r="R874" s="311"/>
      <c r="S874" s="311"/>
      <c r="T874" s="330"/>
      <c r="U874" s="331"/>
      <c r="V874" s="311"/>
      <c r="W874" s="311"/>
      <c r="X874" s="330"/>
      <c r="Y874" s="311"/>
      <c r="Z874" s="311"/>
      <c r="AA874" s="330"/>
      <c r="AB874" s="330"/>
      <c r="AC874" s="955"/>
      <c r="AD874" s="311"/>
      <c r="AE874" s="311"/>
      <c r="AF874" s="330"/>
      <c r="AG874" s="330"/>
      <c r="AH874" s="311"/>
      <c r="AI874" s="311"/>
      <c r="AJ874" s="330"/>
      <c r="AK874" s="330"/>
      <c r="AL874" s="311"/>
      <c r="AM874" s="311"/>
      <c r="AN874" s="330"/>
      <c r="AO874" s="330"/>
      <c r="AP874" s="311"/>
      <c r="AQ874" s="311"/>
      <c r="AR874" s="330"/>
      <c r="AS874" s="330"/>
      <c r="AT874" s="311"/>
      <c r="AU874" s="311"/>
      <c r="AV874" s="330"/>
      <c r="AW874" s="311"/>
      <c r="AX874" s="311"/>
      <c r="AY874" s="311"/>
      <c r="AZ874" s="311"/>
      <c r="BA874" s="311"/>
    </row>
    <row r="875" spans="1:53" s="322" customFormat="1" ht="15.75" customHeight="1" x14ac:dyDescent="0.2">
      <c r="A875" s="324"/>
      <c r="B875" s="325"/>
      <c r="C875" s="326"/>
      <c r="D875" s="327"/>
      <c r="E875" s="329"/>
      <c r="F875" s="326"/>
      <c r="G875" s="328"/>
      <c r="H875" s="328"/>
      <c r="I875" s="326"/>
      <c r="J875" s="326"/>
      <c r="K875" s="326"/>
      <c r="L875" s="311"/>
      <c r="M875" s="311"/>
      <c r="N875" s="311"/>
      <c r="O875" s="311"/>
      <c r="P875" s="311"/>
      <c r="Q875" s="311"/>
      <c r="R875" s="311"/>
      <c r="S875" s="311"/>
      <c r="T875" s="330"/>
      <c r="U875" s="331"/>
      <c r="V875" s="311"/>
      <c r="W875" s="311"/>
      <c r="X875" s="330"/>
      <c r="Y875" s="311"/>
      <c r="Z875" s="311"/>
      <c r="AA875" s="330"/>
      <c r="AB875" s="330"/>
      <c r="AC875" s="955"/>
      <c r="AD875" s="311"/>
      <c r="AE875" s="311"/>
      <c r="AF875" s="330"/>
      <c r="AG875" s="330"/>
      <c r="AH875" s="311"/>
      <c r="AI875" s="311"/>
      <c r="AJ875" s="330"/>
      <c r="AK875" s="330"/>
      <c r="AL875" s="311"/>
      <c r="AM875" s="311"/>
      <c r="AN875" s="330"/>
      <c r="AO875" s="330"/>
      <c r="AP875" s="311"/>
      <c r="AQ875" s="311"/>
      <c r="AR875" s="330"/>
      <c r="AS875" s="330"/>
      <c r="AT875" s="311"/>
      <c r="AU875" s="311"/>
      <c r="AV875" s="330"/>
      <c r="AW875" s="311"/>
      <c r="AX875" s="311"/>
      <c r="AY875" s="311"/>
      <c r="AZ875" s="311"/>
      <c r="BA875" s="311"/>
    </row>
    <row r="876" spans="1:53" s="322" customFormat="1" ht="15.75" customHeight="1" x14ac:dyDescent="0.2">
      <c r="A876" s="324"/>
      <c r="B876" s="325"/>
      <c r="C876" s="326"/>
      <c r="D876" s="327"/>
      <c r="E876" s="329"/>
      <c r="F876" s="326"/>
      <c r="G876" s="328"/>
      <c r="H876" s="328"/>
      <c r="I876" s="326"/>
      <c r="J876" s="326"/>
      <c r="K876" s="326"/>
      <c r="L876" s="311"/>
      <c r="M876" s="311"/>
      <c r="N876" s="311"/>
      <c r="O876" s="311"/>
      <c r="P876" s="311"/>
      <c r="Q876" s="311"/>
      <c r="R876" s="311"/>
      <c r="S876" s="311"/>
      <c r="T876" s="330"/>
      <c r="U876" s="331"/>
      <c r="V876" s="311"/>
      <c r="W876" s="311"/>
      <c r="X876" s="330"/>
      <c r="Y876" s="311"/>
      <c r="Z876" s="311"/>
      <c r="AA876" s="330"/>
      <c r="AB876" s="330"/>
      <c r="AC876" s="955"/>
      <c r="AD876" s="311"/>
      <c r="AE876" s="311"/>
      <c r="AF876" s="330"/>
      <c r="AG876" s="330"/>
      <c r="AH876" s="311"/>
      <c r="AI876" s="311"/>
      <c r="AJ876" s="330"/>
      <c r="AK876" s="330"/>
      <c r="AL876" s="311"/>
      <c r="AM876" s="311"/>
      <c r="AN876" s="330"/>
      <c r="AO876" s="330"/>
      <c r="AP876" s="311"/>
      <c r="AQ876" s="311"/>
      <c r="AR876" s="330"/>
      <c r="AS876" s="330"/>
      <c r="AT876" s="311"/>
      <c r="AU876" s="311"/>
      <c r="AV876" s="330"/>
      <c r="AW876" s="311"/>
      <c r="AX876" s="311"/>
      <c r="AY876" s="311"/>
      <c r="AZ876" s="311"/>
      <c r="BA876" s="311"/>
    </row>
    <row r="877" spans="1:53" s="322" customFormat="1" ht="15.75" customHeight="1" x14ac:dyDescent="0.2">
      <c r="A877" s="324"/>
      <c r="B877" s="325"/>
      <c r="C877" s="326"/>
      <c r="D877" s="327"/>
      <c r="E877" s="329"/>
      <c r="F877" s="326"/>
      <c r="G877" s="328"/>
      <c r="H877" s="328"/>
      <c r="I877" s="326"/>
      <c r="J877" s="326"/>
      <c r="K877" s="326"/>
      <c r="L877" s="311"/>
      <c r="M877" s="311"/>
      <c r="N877" s="311"/>
      <c r="O877" s="311"/>
      <c r="P877" s="311"/>
      <c r="Q877" s="311"/>
      <c r="R877" s="311"/>
      <c r="S877" s="311"/>
      <c r="T877" s="330"/>
      <c r="U877" s="331"/>
      <c r="V877" s="311"/>
      <c r="W877" s="311"/>
      <c r="X877" s="330"/>
      <c r="Y877" s="311"/>
      <c r="Z877" s="311"/>
      <c r="AA877" s="330"/>
      <c r="AB877" s="330"/>
      <c r="AC877" s="955"/>
      <c r="AD877" s="311"/>
      <c r="AE877" s="311"/>
      <c r="AF877" s="330"/>
      <c r="AG877" s="330"/>
      <c r="AH877" s="311"/>
      <c r="AI877" s="311"/>
      <c r="AJ877" s="330"/>
      <c r="AK877" s="330"/>
      <c r="AL877" s="311"/>
      <c r="AM877" s="311"/>
      <c r="AN877" s="330"/>
      <c r="AO877" s="330"/>
      <c r="AP877" s="311"/>
      <c r="AQ877" s="311"/>
      <c r="AR877" s="330"/>
      <c r="AS877" s="330"/>
      <c r="AT877" s="311"/>
      <c r="AU877" s="311"/>
      <c r="AV877" s="330"/>
      <c r="AW877" s="311"/>
      <c r="AX877" s="311"/>
      <c r="AY877" s="311"/>
      <c r="AZ877" s="311"/>
      <c r="BA877" s="311"/>
    </row>
    <row r="878" spans="1:53" s="322" customFormat="1" ht="15.75" customHeight="1" x14ac:dyDescent="0.2">
      <c r="A878" s="324"/>
      <c r="B878" s="325"/>
      <c r="C878" s="326"/>
      <c r="D878" s="327"/>
      <c r="E878" s="329"/>
      <c r="F878" s="326"/>
      <c r="G878" s="328"/>
      <c r="H878" s="328"/>
      <c r="I878" s="326"/>
      <c r="J878" s="326"/>
      <c r="K878" s="326"/>
      <c r="L878" s="311"/>
      <c r="M878" s="311"/>
      <c r="N878" s="311"/>
      <c r="O878" s="311"/>
      <c r="P878" s="311"/>
      <c r="Q878" s="311"/>
      <c r="R878" s="311"/>
      <c r="S878" s="311"/>
      <c r="T878" s="330"/>
      <c r="U878" s="331"/>
      <c r="V878" s="311"/>
      <c r="W878" s="311"/>
      <c r="X878" s="330"/>
      <c r="Y878" s="311"/>
      <c r="Z878" s="311"/>
      <c r="AA878" s="330"/>
      <c r="AB878" s="330"/>
      <c r="AC878" s="955"/>
      <c r="AD878" s="311"/>
      <c r="AE878" s="311"/>
      <c r="AF878" s="330"/>
      <c r="AG878" s="330"/>
      <c r="AH878" s="311"/>
      <c r="AI878" s="311"/>
      <c r="AJ878" s="330"/>
      <c r="AK878" s="330"/>
      <c r="AL878" s="311"/>
      <c r="AM878" s="311"/>
      <c r="AN878" s="330"/>
      <c r="AO878" s="330"/>
      <c r="AP878" s="311"/>
      <c r="AQ878" s="311"/>
      <c r="AR878" s="330"/>
      <c r="AS878" s="330"/>
      <c r="AT878" s="311"/>
      <c r="AU878" s="311"/>
      <c r="AV878" s="330"/>
      <c r="AW878" s="311"/>
      <c r="AX878" s="311"/>
      <c r="AY878" s="311"/>
      <c r="AZ878" s="311"/>
      <c r="BA878" s="311"/>
    </row>
    <row r="879" spans="1:53" s="322" customFormat="1" ht="15.75" customHeight="1" x14ac:dyDescent="0.2">
      <c r="A879" s="324"/>
      <c r="B879" s="325"/>
      <c r="C879" s="326"/>
      <c r="D879" s="327"/>
      <c r="E879" s="329"/>
      <c r="F879" s="326"/>
      <c r="G879" s="328"/>
      <c r="H879" s="328"/>
      <c r="I879" s="326"/>
      <c r="J879" s="326"/>
      <c r="K879" s="326"/>
      <c r="L879" s="311"/>
      <c r="M879" s="311"/>
      <c r="N879" s="311"/>
      <c r="O879" s="311"/>
      <c r="P879" s="311"/>
      <c r="Q879" s="311"/>
      <c r="R879" s="311"/>
      <c r="S879" s="311"/>
      <c r="T879" s="330"/>
      <c r="U879" s="331"/>
      <c r="V879" s="311"/>
      <c r="W879" s="311"/>
      <c r="X879" s="330"/>
      <c r="Y879" s="311"/>
      <c r="Z879" s="311"/>
      <c r="AA879" s="330"/>
      <c r="AB879" s="330"/>
      <c r="AC879" s="955"/>
      <c r="AD879" s="311"/>
      <c r="AE879" s="311"/>
      <c r="AF879" s="330"/>
      <c r="AG879" s="330"/>
      <c r="AH879" s="311"/>
      <c r="AI879" s="311"/>
      <c r="AJ879" s="330"/>
      <c r="AK879" s="330"/>
      <c r="AL879" s="311"/>
      <c r="AM879" s="311"/>
      <c r="AN879" s="330"/>
      <c r="AO879" s="330"/>
      <c r="AP879" s="311"/>
      <c r="AQ879" s="311"/>
      <c r="AR879" s="330"/>
      <c r="AS879" s="330"/>
      <c r="AT879" s="311"/>
      <c r="AU879" s="311"/>
      <c r="AV879" s="330"/>
      <c r="AW879" s="311"/>
      <c r="AX879" s="311"/>
      <c r="AY879" s="311"/>
      <c r="AZ879" s="311"/>
      <c r="BA879" s="311"/>
    </row>
    <row r="880" spans="1:53" s="322" customFormat="1" ht="15.75" customHeight="1" x14ac:dyDescent="0.2">
      <c r="A880" s="324"/>
      <c r="B880" s="325"/>
      <c r="C880" s="326"/>
      <c r="D880" s="327"/>
      <c r="E880" s="329"/>
      <c r="F880" s="326"/>
      <c r="G880" s="328"/>
      <c r="H880" s="328"/>
      <c r="I880" s="326"/>
      <c r="J880" s="326"/>
      <c r="K880" s="326"/>
      <c r="L880" s="311"/>
      <c r="M880" s="311"/>
      <c r="N880" s="311"/>
      <c r="O880" s="311"/>
      <c r="P880" s="311"/>
      <c r="Q880" s="311"/>
      <c r="R880" s="311"/>
      <c r="S880" s="311"/>
      <c r="T880" s="330"/>
      <c r="U880" s="331"/>
      <c r="V880" s="311"/>
      <c r="W880" s="311"/>
      <c r="X880" s="330"/>
      <c r="Y880" s="311"/>
      <c r="Z880" s="311"/>
      <c r="AA880" s="330"/>
      <c r="AB880" s="330"/>
      <c r="AC880" s="955"/>
      <c r="AD880" s="311"/>
      <c r="AE880" s="311"/>
      <c r="AF880" s="330"/>
      <c r="AG880" s="330"/>
      <c r="AH880" s="311"/>
      <c r="AI880" s="311"/>
      <c r="AJ880" s="330"/>
      <c r="AK880" s="330"/>
      <c r="AL880" s="311"/>
      <c r="AM880" s="311"/>
      <c r="AN880" s="330"/>
      <c r="AO880" s="330"/>
      <c r="AP880" s="311"/>
      <c r="AQ880" s="311"/>
      <c r="AR880" s="330"/>
      <c r="AS880" s="330"/>
      <c r="AT880" s="311"/>
      <c r="AU880" s="311"/>
      <c r="AV880" s="330"/>
      <c r="AW880" s="311"/>
      <c r="AX880" s="311"/>
      <c r="AY880" s="311"/>
      <c r="AZ880" s="311"/>
      <c r="BA880" s="311"/>
    </row>
    <row r="881" spans="1:53" s="322" customFormat="1" ht="15.75" customHeight="1" x14ac:dyDescent="0.2">
      <c r="A881" s="324"/>
      <c r="B881" s="325"/>
      <c r="C881" s="326"/>
      <c r="D881" s="327"/>
      <c r="E881" s="329"/>
      <c r="F881" s="326"/>
      <c r="G881" s="328"/>
      <c r="H881" s="328"/>
      <c r="I881" s="326"/>
      <c r="J881" s="326"/>
      <c r="K881" s="326"/>
      <c r="L881" s="311"/>
      <c r="M881" s="311"/>
      <c r="N881" s="311"/>
      <c r="O881" s="311"/>
      <c r="P881" s="311"/>
      <c r="Q881" s="311"/>
      <c r="R881" s="311"/>
      <c r="S881" s="311"/>
      <c r="T881" s="330"/>
      <c r="U881" s="331"/>
      <c r="V881" s="311"/>
      <c r="W881" s="311"/>
      <c r="X881" s="330"/>
      <c r="Y881" s="311"/>
      <c r="Z881" s="311"/>
      <c r="AA881" s="330"/>
      <c r="AB881" s="330"/>
      <c r="AC881" s="955"/>
      <c r="AD881" s="311"/>
      <c r="AE881" s="311"/>
      <c r="AF881" s="330"/>
      <c r="AG881" s="330"/>
      <c r="AH881" s="311"/>
      <c r="AI881" s="311"/>
      <c r="AJ881" s="330"/>
      <c r="AK881" s="330"/>
      <c r="AL881" s="311"/>
      <c r="AM881" s="311"/>
      <c r="AN881" s="330"/>
      <c r="AO881" s="330"/>
      <c r="AP881" s="311"/>
      <c r="AQ881" s="311"/>
      <c r="AR881" s="330"/>
      <c r="AS881" s="330"/>
      <c r="AT881" s="311"/>
      <c r="AU881" s="311"/>
      <c r="AV881" s="330"/>
      <c r="AW881" s="311"/>
      <c r="AX881" s="311"/>
      <c r="AY881" s="311"/>
      <c r="AZ881" s="311"/>
      <c r="BA881" s="311"/>
    </row>
    <row r="882" spans="1:53" s="322" customFormat="1" ht="15.75" customHeight="1" x14ac:dyDescent="0.2">
      <c r="A882" s="324"/>
      <c r="B882" s="325"/>
      <c r="C882" s="326"/>
      <c r="D882" s="327"/>
      <c r="E882" s="329"/>
      <c r="F882" s="326"/>
      <c r="G882" s="328"/>
      <c r="H882" s="328"/>
      <c r="I882" s="326"/>
      <c r="J882" s="326"/>
      <c r="K882" s="326"/>
      <c r="L882" s="311"/>
      <c r="M882" s="311"/>
      <c r="N882" s="311"/>
      <c r="O882" s="311"/>
      <c r="P882" s="311"/>
      <c r="Q882" s="311"/>
      <c r="R882" s="311"/>
      <c r="S882" s="311"/>
      <c r="T882" s="330"/>
      <c r="U882" s="331"/>
      <c r="V882" s="311"/>
      <c r="W882" s="311"/>
      <c r="X882" s="330"/>
      <c r="Y882" s="311"/>
      <c r="Z882" s="311"/>
      <c r="AA882" s="330"/>
      <c r="AB882" s="330"/>
      <c r="AC882" s="955"/>
      <c r="AD882" s="311"/>
      <c r="AE882" s="311"/>
      <c r="AF882" s="330"/>
      <c r="AG882" s="330"/>
      <c r="AH882" s="311"/>
      <c r="AI882" s="311"/>
      <c r="AJ882" s="330"/>
      <c r="AK882" s="330"/>
      <c r="AL882" s="311"/>
      <c r="AM882" s="311"/>
      <c r="AN882" s="330"/>
      <c r="AO882" s="330"/>
      <c r="AP882" s="311"/>
      <c r="AQ882" s="311"/>
      <c r="AR882" s="330"/>
      <c r="AS882" s="330"/>
      <c r="AT882" s="311"/>
      <c r="AU882" s="311"/>
      <c r="AV882" s="330"/>
      <c r="AW882" s="311"/>
      <c r="AX882" s="311"/>
      <c r="AY882" s="311"/>
      <c r="AZ882" s="311"/>
      <c r="BA882" s="311"/>
    </row>
    <row r="883" spans="1:53" s="322" customFormat="1" ht="15.75" customHeight="1" x14ac:dyDescent="0.2">
      <c r="A883" s="324"/>
      <c r="B883" s="325"/>
      <c r="C883" s="326"/>
      <c r="D883" s="327"/>
      <c r="E883" s="329"/>
      <c r="F883" s="326"/>
      <c r="G883" s="328"/>
      <c r="H883" s="328"/>
      <c r="I883" s="326"/>
      <c r="J883" s="326"/>
      <c r="K883" s="326"/>
      <c r="L883" s="311"/>
      <c r="M883" s="311"/>
      <c r="N883" s="311"/>
      <c r="O883" s="311"/>
      <c r="P883" s="311"/>
      <c r="Q883" s="311"/>
      <c r="R883" s="311"/>
      <c r="S883" s="311"/>
      <c r="T883" s="330"/>
      <c r="U883" s="331"/>
      <c r="V883" s="311"/>
      <c r="W883" s="311"/>
      <c r="X883" s="330"/>
      <c r="Y883" s="311"/>
      <c r="Z883" s="311"/>
      <c r="AA883" s="330"/>
      <c r="AB883" s="330"/>
      <c r="AC883" s="955"/>
      <c r="AD883" s="311"/>
      <c r="AE883" s="311"/>
      <c r="AF883" s="330"/>
      <c r="AG883" s="330"/>
      <c r="AH883" s="311"/>
      <c r="AI883" s="311"/>
      <c r="AJ883" s="330"/>
      <c r="AK883" s="330"/>
      <c r="AL883" s="311"/>
      <c r="AM883" s="311"/>
      <c r="AN883" s="330"/>
      <c r="AO883" s="330"/>
      <c r="AP883" s="311"/>
      <c r="AQ883" s="311"/>
      <c r="AR883" s="330"/>
      <c r="AS883" s="330"/>
      <c r="AT883" s="311"/>
      <c r="AU883" s="311"/>
      <c r="AV883" s="330"/>
      <c r="AW883" s="311"/>
      <c r="AX883" s="311"/>
      <c r="AY883" s="311"/>
      <c r="AZ883" s="311"/>
      <c r="BA883" s="311"/>
    </row>
    <row r="884" spans="1:53" s="322" customFormat="1" ht="15.75" customHeight="1" x14ac:dyDescent="0.2">
      <c r="A884" s="324"/>
      <c r="B884" s="325"/>
      <c r="C884" s="326"/>
      <c r="D884" s="327"/>
      <c r="E884" s="329"/>
      <c r="F884" s="326"/>
      <c r="G884" s="328"/>
      <c r="H884" s="328"/>
      <c r="I884" s="326"/>
      <c r="J884" s="326"/>
      <c r="K884" s="326"/>
      <c r="L884" s="311"/>
      <c r="M884" s="311"/>
      <c r="N884" s="311"/>
      <c r="O884" s="311"/>
      <c r="P884" s="311"/>
      <c r="Q884" s="311"/>
      <c r="R884" s="311"/>
      <c r="S884" s="311"/>
      <c r="T884" s="330"/>
      <c r="U884" s="331"/>
      <c r="V884" s="311"/>
      <c r="W884" s="311"/>
      <c r="X884" s="330"/>
      <c r="Y884" s="311"/>
      <c r="Z884" s="311"/>
      <c r="AA884" s="330"/>
      <c r="AB884" s="330"/>
      <c r="AC884" s="955"/>
      <c r="AD884" s="311"/>
      <c r="AE884" s="311"/>
      <c r="AF884" s="330"/>
      <c r="AG884" s="330"/>
      <c r="AH884" s="311"/>
      <c r="AI884" s="311"/>
      <c r="AJ884" s="330"/>
      <c r="AK884" s="330"/>
      <c r="AL884" s="311"/>
      <c r="AM884" s="311"/>
      <c r="AN884" s="330"/>
      <c r="AO884" s="330"/>
      <c r="AP884" s="311"/>
      <c r="AQ884" s="311"/>
      <c r="AR884" s="330"/>
      <c r="AS884" s="330"/>
      <c r="AT884" s="311"/>
      <c r="AU884" s="311"/>
      <c r="AV884" s="330"/>
      <c r="AW884" s="311"/>
      <c r="AX884" s="311"/>
      <c r="AY884" s="311"/>
      <c r="AZ884" s="311"/>
      <c r="BA884" s="311"/>
    </row>
    <row r="885" spans="1:53" s="322" customFormat="1" ht="15.75" customHeight="1" x14ac:dyDescent="0.2">
      <c r="A885" s="324"/>
      <c r="B885" s="325"/>
      <c r="C885" s="326"/>
      <c r="D885" s="327"/>
      <c r="E885" s="329"/>
      <c r="F885" s="326"/>
      <c r="G885" s="328"/>
      <c r="H885" s="328"/>
      <c r="I885" s="326"/>
      <c r="J885" s="326"/>
      <c r="K885" s="326"/>
      <c r="L885" s="311"/>
      <c r="M885" s="311"/>
      <c r="N885" s="311"/>
      <c r="O885" s="311"/>
      <c r="P885" s="311"/>
      <c r="Q885" s="311"/>
      <c r="R885" s="311"/>
      <c r="S885" s="311"/>
      <c r="T885" s="330"/>
      <c r="U885" s="331"/>
      <c r="V885" s="311"/>
      <c r="W885" s="311"/>
      <c r="X885" s="330"/>
      <c r="Y885" s="311"/>
      <c r="Z885" s="311"/>
      <c r="AA885" s="330"/>
      <c r="AB885" s="330"/>
      <c r="AC885" s="955"/>
      <c r="AD885" s="311"/>
      <c r="AE885" s="311"/>
      <c r="AF885" s="330"/>
      <c r="AG885" s="330"/>
      <c r="AH885" s="311"/>
      <c r="AI885" s="311"/>
      <c r="AJ885" s="330"/>
      <c r="AK885" s="330"/>
      <c r="AL885" s="311"/>
      <c r="AM885" s="311"/>
      <c r="AN885" s="330"/>
      <c r="AO885" s="330"/>
      <c r="AP885" s="311"/>
      <c r="AQ885" s="311"/>
      <c r="AR885" s="330"/>
      <c r="AS885" s="330"/>
      <c r="AT885" s="311"/>
      <c r="AU885" s="311"/>
      <c r="AV885" s="330"/>
      <c r="AW885" s="311"/>
      <c r="AX885" s="311"/>
      <c r="AY885" s="311"/>
      <c r="AZ885" s="311"/>
      <c r="BA885" s="311"/>
    </row>
    <row r="886" spans="1:53" s="322" customFormat="1" ht="15.75" customHeight="1" x14ac:dyDescent="0.2">
      <c r="A886" s="324"/>
      <c r="B886" s="325"/>
      <c r="C886" s="326"/>
      <c r="D886" s="327"/>
      <c r="E886" s="329"/>
      <c r="F886" s="326"/>
      <c r="G886" s="328"/>
      <c r="H886" s="328"/>
      <c r="I886" s="326"/>
      <c r="J886" s="326"/>
      <c r="K886" s="326"/>
      <c r="L886" s="311"/>
      <c r="M886" s="311"/>
      <c r="N886" s="311"/>
      <c r="O886" s="311"/>
      <c r="P886" s="311"/>
      <c r="Q886" s="311"/>
      <c r="R886" s="311"/>
      <c r="S886" s="311"/>
      <c r="T886" s="330"/>
      <c r="U886" s="331"/>
      <c r="V886" s="311"/>
      <c r="W886" s="311"/>
      <c r="X886" s="330"/>
      <c r="Y886" s="311"/>
      <c r="Z886" s="311"/>
      <c r="AA886" s="330"/>
      <c r="AB886" s="330"/>
      <c r="AC886" s="955"/>
      <c r="AD886" s="311"/>
      <c r="AE886" s="311"/>
      <c r="AF886" s="330"/>
      <c r="AG886" s="330"/>
      <c r="AH886" s="311"/>
      <c r="AI886" s="311"/>
      <c r="AJ886" s="330"/>
      <c r="AK886" s="330"/>
      <c r="AL886" s="311"/>
      <c r="AM886" s="311"/>
      <c r="AN886" s="330"/>
      <c r="AO886" s="330"/>
      <c r="AP886" s="311"/>
      <c r="AQ886" s="311"/>
      <c r="AR886" s="330"/>
      <c r="AS886" s="330"/>
      <c r="AT886" s="311"/>
      <c r="AU886" s="311"/>
      <c r="AV886" s="330"/>
      <c r="AW886" s="311"/>
      <c r="AX886" s="311"/>
      <c r="AY886" s="311"/>
      <c r="AZ886" s="311"/>
      <c r="BA886" s="311"/>
    </row>
    <row r="887" spans="1:53" s="322" customFormat="1" ht="15.75" customHeight="1" x14ac:dyDescent="0.2">
      <c r="A887" s="324"/>
      <c r="B887" s="325"/>
      <c r="C887" s="326"/>
      <c r="D887" s="327"/>
      <c r="E887" s="329"/>
      <c r="F887" s="326"/>
      <c r="G887" s="328"/>
      <c r="H887" s="328"/>
      <c r="I887" s="326"/>
      <c r="J887" s="326"/>
      <c r="K887" s="326"/>
      <c r="L887" s="311"/>
      <c r="M887" s="311"/>
      <c r="N887" s="311"/>
      <c r="O887" s="311"/>
      <c r="P887" s="311"/>
      <c r="Q887" s="311"/>
      <c r="R887" s="311"/>
      <c r="S887" s="311"/>
      <c r="T887" s="330"/>
      <c r="U887" s="331"/>
      <c r="V887" s="311"/>
      <c r="W887" s="311"/>
      <c r="X887" s="330"/>
      <c r="Y887" s="311"/>
      <c r="Z887" s="311"/>
      <c r="AA887" s="330"/>
      <c r="AB887" s="330"/>
      <c r="AC887" s="955"/>
      <c r="AD887" s="311"/>
      <c r="AE887" s="311"/>
      <c r="AF887" s="330"/>
      <c r="AG887" s="330"/>
      <c r="AH887" s="311"/>
      <c r="AI887" s="311"/>
      <c r="AJ887" s="330"/>
      <c r="AK887" s="330"/>
      <c r="AL887" s="311"/>
      <c r="AM887" s="311"/>
      <c r="AN887" s="330"/>
      <c r="AO887" s="330"/>
      <c r="AP887" s="311"/>
      <c r="AQ887" s="311"/>
      <c r="AR887" s="330"/>
      <c r="AS887" s="330"/>
      <c r="AT887" s="311"/>
      <c r="AU887" s="311"/>
      <c r="AV887" s="330"/>
      <c r="AW887" s="311"/>
      <c r="AX887" s="311"/>
      <c r="AY887" s="311"/>
      <c r="AZ887" s="311"/>
      <c r="BA887" s="311"/>
    </row>
    <row r="888" spans="1:53" s="322" customFormat="1" ht="15.75" customHeight="1" x14ac:dyDescent="0.2">
      <c r="A888" s="324"/>
      <c r="B888" s="325"/>
      <c r="C888" s="326"/>
      <c r="D888" s="327"/>
      <c r="E888" s="329"/>
      <c r="F888" s="326"/>
      <c r="G888" s="328"/>
      <c r="H888" s="328"/>
      <c r="I888" s="326"/>
      <c r="J888" s="326"/>
      <c r="K888" s="326"/>
      <c r="L888" s="311"/>
      <c r="M888" s="311"/>
      <c r="N888" s="311"/>
      <c r="O888" s="311"/>
      <c r="P888" s="311"/>
      <c r="Q888" s="311"/>
      <c r="R888" s="311"/>
      <c r="S888" s="311"/>
      <c r="T888" s="330"/>
      <c r="U888" s="331"/>
      <c r="V888" s="311"/>
      <c r="W888" s="311"/>
      <c r="X888" s="330"/>
      <c r="Y888" s="311"/>
      <c r="Z888" s="311"/>
      <c r="AA888" s="330"/>
      <c r="AB888" s="330"/>
      <c r="AC888" s="955"/>
      <c r="AD888" s="311"/>
      <c r="AE888" s="311"/>
      <c r="AF888" s="330"/>
      <c r="AG888" s="330"/>
      <c r="AH888" s="311"/>
      <c r="AI888" s="311"/>
      <c r="AJ888" s="330"/>
      <c r="AK888" s="330"/>
      <c r="AL888" s="311"/>
      <c r="AM888" s="311"/>
      <c r="AN888" s="330"/>
      <c r="AO888" s="330"/>
      <c r="AP888" s="311"/>
      <c r="AQ888" s="311"/>
      <c r="AR888" s="330"/>
      <c r="AS888" s="330"/>
      <c r="AT888" s="311"/>
      <c r="AU888" s="311"/>
      <c r="AV888" s="330"/>
      <c r="AW888" s="311"/>
      <c r="AX888" s="311"/>
      <c r="AY888" s="311"/>
      <c r="AZ888" s="311"/>
      <c r="BA888" s="311"/>
    </row>
    <row r="889" spans="1:53" s="322" customFormat="1" ht="15.75" customHeight="1" x14ac:dyDescent="0.2">
      <c r="A889" s="324"/>
      <c r="B889" s="325"/>
      <c r="C889" s="326"/>
      <c r="D889" s="327"/>
      <c r="E889" s="329"/>
      <c r="F889" s="326"/>
      <c r="G889" s="328"/>
      <c r="H889" s="328"/>
      <c r="I889" s="326"/>
      <c r="J889" s="326"/>
      <c r="K889" s="326"/>
      <c r="L889" s="311"/>
      <c r="M889" s="311"/>
      <c r="N889" s="311"/>
      <c r="O889" s="311"/>
      <c r="P889" s="311"/>
      <c r="Q889" s="311"/>
      <c r="R889" s="311"/>
      <c r="S889" s="311"/>
      <c r="T889" s="330"/>
      <c r="U889" s="331"/>
      <c r="V889" s="311"/>
      <c r="W889" s="311"/>
      <c r="X889" s="330"/>
      <c r="Y889" s="311"/>
      <c r="Z889" s="311"/>
      <c r="AA889" s="330"/>
      <c r="AB889" s="330"/>
      <c r="AC889" s="955"/>
      <c r="AD889" s="311"/>
      <c r="AE889" s="311"/>
      <c r="AF889" s="330"/>
      <c r="AG889" s="330"/>
      <c r="AH889" s="311"/>
      <c r="AI889" s="311"/>
      <c r="AJ889" s="330"/>
      <c r="AK889" s="330"/>
      <c r="AL889" s="311"/>
      <c r="AM889" s="311"/>
      <c r="AN889" s="330"/>
      <c r="AO889" s="330"/>
      <c r="AP889" s="311"/>
      <c r="AQ889" s="311"/>
      <c r="AR889" s="330"/>
      <c r="AS889" s="330"/>
      <c r="AT889" s="311"/>
      <c r="AU889" s="311"/>
      <c r="AV889" s="330"/>
      <c r="AW889" s="311"/>
      <c r="AX889" s="311"/>
      <c r="AY889" s="311"/>
      <c r="AZ889" s="311"/>
      <c r="BA889" s="311"/>
    </row>
    <row r="890" spans="1:53" s="322" customFormat="1" ht="15.75" customHeight="1" x14ac:dyDescent="0.2">
      <c r="A890" s="324"/>
      <c r="B890" s="325"/>
      <c r="C890" s="326"/>
      <c r="D890" s="327"/>
      <c r="E890" s="329"/>
      <c r="F890" s="326"/>
      <c r="G890" s="328"/>
      <c r="H890" s="328"/>
      <c r="I890" s="326"/>
      <c r="J890" s="326"/>
      <c r="K890" s="326"/>
      <c r="L890" s="311"/>
      <c r="M890" s="311"/>
      <c r="N890" s="311"/>
      <c r="O890" s="311"/>
      <c r="P890" s="311"/>
      <c r="Q890" s="311"/>
      <c r="R890" s="311"/>
      <c r="S890" s="311"/>
      <c r="T890" s="330"/>
      <c r="U890" s="331"/>
      <c r="V890" s="311"/>
      <c r="W890" s="311"/>
      <c r="X890" s="330"/>
      <c r="Y890" s="311"/>
      <c r="Z890" s="311"/>
      <c r="AA890" s="330"/>
      <c r="AB890" s="330"/>
      <c r="AC890" s="955"/>
      <c r="AD890" s="311"/>
      <c r="AE890" s="311"/>
      <c r="AF890" s="330"/>
      <c r="AG890" s="330"/>
      <c r="AH890" s="311"/>
      <c r="AI890" s="311"/>
      <c r="AJ890" s="330"/>
      <c r="AK890" s="330"/>
      <c r="AL890" s="311"/>
      <c r="AM890" s="311"/>
      <c r="AN890" s="330"/>
      <c r="AO890" s="330"/>
      <c r="AP890" s="311"/>
      <c r="AQ890" s="311"/>
      <c r="AR890" s="330"/>
      <c r="AS890" s="330"/>
      <c r="AT890" s="311"/>
      <c r="AU890" s="311"/>
      <c r="AV890" s="330"/>
      <c r="AW890" s="311"/>
      <c r="AX890" s="311"/>
      <c r="AY890" s="311"/>
      <c r="AZ890" s="311"/>
      <c r="BA890" s="311"/>
    </row>
    <row r="891" spans="1:53" s="322" customFormat="1" ht="15.75" customHeight="1" x14ac:dyDescent="0.2">
      <c r="A891" s="324"/>
      <c r="B891" s="325"/>
      <c r="C891" s="326"/>
      <c r="D891" s="327"/>
      <c r="E891" s="329"/>
      <c r="F891" s="326"/>
      <c r="G891" s="328"/>
      <c r="H891" s="328"/>
      <c r="I891" s="326"/>
      <c r="J891" s="326"/>
      <c r="K891" s="326"/>
      <c r="L891" s="311"/>
      <c r="M891" s="311"/>
      <c r="N891" s="311"/>
      <c r="O891" s="311"/>
      <c r="P891" s="311"/>
      <c r="Q891" s="311"/>
      <c r="R891" s="311"/>
      <c r="S891" s="311"/>
      <c r="T891" s="330"/>
      <c r="U891" s="331"/>
      <c r="V891" s="311"/>
      <c r="W891" s="311"/>
      <c r="X891" s="330"/>
      <c r="Y891" s="311"/>
      <c r="Z891" s="311"/>
      <c r="AA891" s="330"/>
      <c r="AB891" s="330"/>
      <c r="AC891" s="955"/>
      <c r="AD891" s="311"/>
      <c r="AE891" s="311"/>
      <c r="AF891" s="330"/>
      <c r="AG891" s="330"/>
      <c r="AH891" s="311"/>
      <c r="AI891" s="311"/>
      <c r="AJ891" s="330"/>
      <c r="AK891" s="330"/>
      <c r="AL891" s="311"/>
      <c r="AM891" s="311"/>
      <c r="AN891" s="330"/>
      <c r="AO891" s="330"/>
      <c r="AP891" s="311"/>
      <c r="AQ891" s="311"/>
      <c r="AR891" s="330"/>
      <c r="AS891" s="330"/>
      <c r="AT891" s="311"/>
      <c r="AU891" s="311"/>
      <c r="AV891" s="330"/>
      <c r="AW891" s="311"/>
      <c r="AX891" s="311"/>
      <c r="AY891" s="311"/>
      <c r="AZ891" s="311"/>
      <c r="BA891" s="311"/>
    </row>
    <row r="892" spans="1:53" s="322" customFormat="1" ht="15.75" customHeight="1" x14ac:dyDescent="0.2">
      <c r="A892" s="324"/>
      <c r="B892" s="325"/>
      <c r="C892" s="326"/>
      <c r="D892" s="327"/>
      <c r="E892" s="329"/>
      <c r="F892" s="326"/>
      <c r="G892" s="328"/>
      <c r="H892" s="328"/>
      <c r="I892" s="326"/>
      <c r="J892" s="326"/>
      <c r="K892" s="326"/>
      <c r="L892" s="311"/>
      <c r="M892" s="311"/>
      <c r="N892" s="311"/>
      <c r="O892" s="311"/>
      <c r="P892" s="311"/>
      <c r="Q892" s="311"/>
      <c r="R892" s="311"/>
      <c r="S892" s="311"/>
      <c r="T892" s="330"/>
      <c r="U892" s="331"/>
      <c r="V892" s="311"/>
      <c r="W892" s="311"/>
      <c r="X892" s="330"/>
      <c r="Y892" s="311"/>
      <c r="Z892" s="311"/>
      <c r="AA892" s="330"/>
      <c r="AB892" s="330"/>
      <c r="AC892" s="955"/>
      <c r="AD892" s="311"/>
      <c r="AE892" s="311"/>
      <c r="AF892" s="330"/>
      <c r="AG892" s="330"/>
      <c r="AH892" s="311"/>
      <c r="AI892" s="311"/>
      <c r="AJ892" s="330"/>
      <c r="AK892" s="330"/>
      <c r="AL892" s="311"/>
      <c r="AM892" s="311"/>
      <c r="AN892" s="330"/>
      <c r="AO892" s="330"/>
      <c r="AP892" s="311"/>
      <c r="AQ892" s="311"/>
      <c r="AR892" s="330"/>
      <c r="AS892" s="330"/>
      <c r="AT892" s="311"/>
      <c r="AU892" s="311"/>
      <c r="AV892" s="330"/>
      <c r="AW892" s="311"/>
      <c r="AX892" s="311"/>
      <c r="AY892" s="311"/>
      <c r="AZ892" s="311"/>
      <c r="BA892" s="311"/>
    </row>
    <row r="893" spans="1:53" s="322" customFormat="1" ht="15.75" customHeight="1" x14ac:dyDescent="0.2">
      <c r="A893" s="324"/>
      <c r="B893" s="325"/>
      <c r="C893" s="326"/>
      <c r="D893" s="327"/>
      <c r="E893" s="329"/>
      <c r="F893" s="326"/>
      <c r="G893" s="328"/>
      <c r="H893" s="328"/>
      <c r="I893" s="326"/>
      <c r="J893" s="326"/>
      <c r="K893" s="326"/>
      <c r="L893" s="311"/>
      <c r="M893" s="311"/>
      <c r="N893" s="311"/>
      <c r="O893" s="311"/>
      <c r="P893" s="311"/>
      <c r="Q893" s="311"/>
      <c r="R893" s="311"/>
      <c r="S893" s="311"/>
      <c r="T893" s="330"/>
      <c r="U893" s="331"/>
      <c r="V893" s="311"/>
      <c r="W893" s="311"/>
      <c r="X893" s="330"/>
      <c r="Y893" s="311"/>
      <c r="Z893" s="311"/>
      <c r="AA893" s="330"/>
      <c r="AB893" s="330"/>
      <c r="AC893" s="955"/>
      <c r="AD893" s="311"/>
      <c r="AE893" s="311"/>
      <c r="AF893" s="330"/>
      <c r="AG893" s="330"/>
      <c r="AH893" s="311"/>
      <c r="AI893" s="311"/>
      <c r="AJ893" s="330"/>
      <c r="AK893" s="330"/>
      <c r="AL893" s="311"/>
      <c r="AM893" s="311"/>
      <c r="AN893" s="330"/>
      <c r="AO893" s="330"/>
      <c r="AP893" s="311"/>
      <c r="AQ893" s="311"/>
      <c r="AR893" s="330"/>
      <c r="AS893" s="330"/>
      <c r="AT893" s="311"/>
      <c r="AU893" s="311"/>
      <c r="AV893" s="330"/>
      <c r="AW893" s="311"/>
      <c r="AX893" s="311"/>
      <c r="AY893" s="311"/>
      <c r="AZ893" s="311"/>
      <c r="BA893" s="311"/>
    </row>
    <row r="894" spans="1:53" s="322" customFormat="1" ht="15.75" customHeight="1" x14ac:dyDescent="0.2">
      <c r="A894" s="324"/>
      <c r="B894" s="325"/>
      <c r="C894" s="326"/>
      <c r="D894" s="327"/>
      <c r="E894" s="329"/>
      <c r="F894" s="326"/>
      <c r="G894" s="328"/>
      <c r="H894" s="328"/>
      <c r="I894" s="326"/>
      <c r="J894" s="326"/>
      <c r="K894" s="326"/>
      <c r="L894" s="311"/>
      <c r="M894" s="311"/>
      <c r="N894" s="311"/>
      <c r="O894" s="311"/>
      <c r="P894" s="311"/>
      <c r="Q894" s="311"/>
      <c r="R894" s="311"/>
      <c r="S894" s="311"/>
      <c r="T894" s="330"/>
      <c r="U894" s="331"/>
      <c r="V894" s="311"/>
      <c r="W894" s="311"/>
      <c r="X894" s="330"/>
      <c r="Y894" s="311"/>
      <c r="Z894" s="311"/>
      <c r="AA894" s="330"/>
      <c r="AB894" s="330"/>
      <c r="AC894" s="955"/>
      <c r="AD894" s="311"/>
      <c r="AE894" s="311"/>
      <c r="AF894" s="330"/>
      <c r="AG894" s="330"/>
      <c r="AH894" s="311"/>
      <c r="AI894" s="311"/>
      <c r="AJ894" s="330"/>
      <c r="AK894" s="330"/>
      <c r="AL894" s="311"/>
      <c r="AM894" s="311"/>
      <c r="AN894" s="330"/>
      <c r="AO894" s="330"/>
      <c r="AP894" s="311"/>
      <c r="AQ894" s="311"/>
      <c r="AR894" s="330"/>
      <c r="AS894" s="330"/>
      <c r="AT894" s="311"/>
      <c r="AU894" s="311"/>
      <c r="AV894" s="330"/>
      <c r="AW894" s="311"/>
      <c r="AX894" s="311"/>
      <c r="AY894" s="311"/>
      <c r="AZ894" s="311"/>
      <c r="BA894" s="311"/>
    </row>
    <row r="895" spans="1:53" s="322" customFormat="1" ht="15.75" customHeight="1" x14ac:dyDescent="0.2">
      <c r="A895" s="324"/>
      <c r="B895" s="325"/>
      <c r="C895" s="326"/>
      <c r="D895" s="327"/>
      <c r="E895" s="329"/>
      <c r="F895" s="326"/>
      <c r="G895" s="328"/>
      <c r="H895" s="328"/>
      <c r="I895" s="326"/>
      <c r="J895" s="326"/>
      <c r="K895" s="326"/>
      <c r="L895" s="311"/>
      <c r="M895" s="311"/>
      <c r="N895" s="311"/>
      <c r="O895" s="311"/>
      <c r="P895" s="311"/>
      <c r="Q895" s="311"/>
      <c r="R895" s="311"/>
      <c r="S895" s="311"/>
      <c r="T895" s="330"/>
      <c r="U895" s="331"/>
      <c r="V895" s="311"/>
      <c r="W895" s="311"/>
      <c r="X895" s="330"/>
      <c r="Y895" s="311"/>
      <c r="Z895" s="311"/>
      <c r="AA895" s="330"/>
      <c r="AB895" s="330"/>
      <c r="AC895" s="955"/>
      <c r="AD895" s="311"/>
      <c r="AE895" s="311"/>
      <c r="AF895" s="330"/>
      <c r="AG895" s="330"/>
      <c r="AH895" s="311"/>
      <c r="AI895" s="311"/>
      <c r="AJ895" s="330"/>
      <c r="AK895" s="330"/>
      <c r="AL895" s="311"/>
      <c r="AM895" s="311"/>
      <c r="AN895" s="330"/>
      <c r="AO895" s="330"/>
      <c r="AP895" s="311"/>
      <c r="AQ895" s="311"/>
      <c r="AR895" s="330"/>
      <c r="AS895" s="330"/>
      <c r="AT895" s="311"/>
      <c r="AU895" s="311"/>
      <c r="AV895" s="330"/>
      <c r="AW895" s="311"/>
      <c r="AX895" s="311"/>
      <c r="AY895" s="311"/>
      <c r="AZ895" s="311"/>
      <c r="BA895" s="311"/>
    </row>
    <row r="896" spans="1:53" s="322" customFormat="1" ht="15.75" customHeight="1" x14ac:dyDescent="0.2">
      <c r="A896" s="324"/>
      <c r="B896" s="325"/>
      <c r="C896" s="326"/>
      <c r="D896" s="327"/>
      <c r="E896" s="329"/>
      <c r="F896" s="326"/>
      <c r="G896" s="328"/>
      <c r="H896" s="328"/>
      <c r="I896" s="326"/>
      <c r="J896" s="326"/>
      <c r="K896" s="326"/>
      <c r="L896" s="311"/>
      <c r="M896" s="311"/>
      <c r="N896" s="311"/>
      <c r="O896" s="311"/>
      <c r="P896" s="311"/>
      <c r="Q896" s="311"/>
      <c r="R896" s="311"/>
      <c r="S896" s="311"/>
      <c r="T896" s="330"/>
      <c r="U896" s="331"/>
      <c r="V896" s="311"/>
      <c r="W896" s="311"/>
      <c r="X896" s="330"/>
      <c r="Y896" s="311"/>
      <c r="Z896" s="311"/>
      <c r="AA896" s="330"/>
      <c r="AB896" s="330"/>
      <c r="AC896" s="955"/>
      <c r="AD896" s="311"/>
      <c r="AE896" s="311"/>
      <c r="AF896" s="330"/>
      <c r="AG896" s="330"/>
      <c r="AH896" s="311"/>
      <c r="AI896" s="311"/>
      <c r="AJ896" s="330"/>
      <c r="AK896" s="330"/>
      <c r="AL896" s="311"/>
      <c r="AM896" s="311"/>
      <c r="AN896" s="330"/>
      <c r="AO896" s="330"/>
      <c r="AP896" s="311"/>
      <c r="AQ896" s="311"/>
      <c r="AR896" s="330"/>
      <c r="AS896" s="330"/>
      <c r="AT896" s="311"/>
      <c r="AU896" s="311"/>
      <c r="AV896" s="330"/>
      <c r="AW896" s="311"/>
      <c r="AX896" s="311"/>
      <c r="AY896" s="311"/>
      <c r="AZ896" s="311"/>
      <c r="BA896" s="311"/>
    </row>
    <row r="897" spans="1:53" s="322" customFormat="1" ht="15.75" customHeight="1" x14ac:dyDescent="0.2">
      <c r="A897" s="324"/>
      <c r="B897" s="325"/>
      <c r="C897" s="326"/>
      <c r="D897" s="327"/>
      <c r="E897" s="329"/>
      <c r="F897" s="326"/>
      <c r="G897" s="328"/>
      <c r="H897" s="328"/>
      <c r="I897" s="326"/>
      <c r="J897" s="326"/>
      <c r="K897" s="326"/>
      <c r="L897" s="311"/>
      <c r="M897" s="311"/>
      <c r="N897" s="311"/>
      <c r="O897" s="311"/>
      <c r="P897" s="311"/>
      <c r="Q897" s="311"/>
      <c r="R897" s="311"/>
      <c r="S897" s="311"/>
      <c r="T897" s="330"/>
      <c r="U897" s="331"/>
      <c r="V897" s="311"/>
      <c r="W897" s="311"/>
      <c r="X897" s="330"/>
      <c r="Y897" s="311"/>
      <c r="Z897" s="311"/>
      <c r="AA897" s="330"/>
      <c r="AB897" s="330"/>
      <c r="AC897" s="955"/>
      <c r="AD897" s="311"/>
      <c r="AE897" s="311"/>
      <c r="AF897" s="330"/>
      <c r="AG897" s="330"/>
      <c r="AH897" s="311"/>
      <c r="AI897" s="311"/>
      <c r="AJ897" s="330"/>
      <c r="AK897" s="330"/>
      <c r="AL897" s="311"/>
      <c r="AM897" s="311"/>
      <c r="AN897" s="330"/>
      <c r="AO897" s="330"/>
      <c r="AP897" s="311"/>
      <c r="AQ897" s="311"/>
      <c r="AR897" s="330"/>
      <c r="AS897" s="330"/>
      <c r="AT897" s="311"/>
      <c r="AU897" s="311"/>
      <c r="AV897" s="330"/>
      <c r="AW897" s="311"/>
      <c r="AX897" s="311"/>
      <c r="AY897" s="311"/>
      <c r="AZ897" s="311"/>
      <c r="BA897" s="311"/>
    </row>
    <row r="898" spans="1:53" s="322" customFormat="1" ht="15.75" customHeight="1" x14ac:dyDescent="0.2">
      <c r="A898" s="324"/>
      <c r="B898" s="325"/>
      <c r="C898" s="326"/>
      <c r="D898" s="327"/>
      <c r="E898" s="329"/>
      <c r="F898" s="326"/>
      <c r="G898" s="328"/>
      <c r="H898" s="328"/>
      <c r="I898" s="326"/>
      <c r="J898" s="326"/>
      <c r="K898" s="326"/>
      <c r="L898" s="311"/>
      <c r="M898" s="311"/>
      <c r="N898" s="311"/>
      <c r="O898" s="311"/>
      <c r="P898" s="311"/>
      <c r="Q898" s="311"/>
      <c r="R898" s="311"/>
      <c r="S898" s="311"/>
      <c r="T898" s="330"/>
      <c r="U898" s="331"/>
      <c r="V898" s="311"/>
      <c r="W898" s="311"/>
      <c r="X898" s="330"/>
      <c r="Y898" s="311"/>
      <c r="Z898" s="311"/>
      <c r="AA898" s="330"/>
      <c r="AB898" s="330"/>
      <c r="AC898" s="955"/>
      <c r="AD898" s="311"/>
      <c r="AE898" s="311"/>
      <c r="AF898" s="330"/>
      <c r="AG898" s="330"/>
      <c r="AH898" s="311"/>
      <c r="AI898" s="311"/>
      <c r="AJ898" s="330"/>
      <c r="AK898" s="330"/>
      <c r="AL898" s="311"/>
      <c r="AM898" s="311"/>
      <c r="AN898" s="330"/>
      <c r="AO898" s="330"/>
      <c r="AP898" s="311"/>
      <c r="AQ898" s="311"/>
      <c r="AR898" s="330"/>
      <c r="AS898" s="330"/>
      <c r="AT898" s="311"/>
      <c r="AU898" s="311"/>
      <c r="AV898" s="330"/>
      <c r="AW898" s="311"/>
      <c r="AX898" s="311"/>
      <c r="AY898" s="311"/>
      <c r="AZ898" s="311"/>
      <c r="BA898" s="311"/>
    </row>
    <row r="899" spans="1:53" s="322" customFormat="1" ht="15.75" customHeight="1" x14ac:dyDescent="0.2">
      <c r="A899" s="324"/>
      <c r="B899" s="325"/>
      <c r="C899" s="326"/>
      <c r="D899" s="327"/>
      <c r="E899" s="329"/>
      <c r="F899" s="326"/>
      <c r="G899" s="328"/>
      <c r="H899" s="328"/>
      <c r="I899" s="326"/>
      <c r="J899" s="326"/>
      <c r="K899" s="326"/>
      <c r="L899" s="311"/>
      <c r="M899" s="311"/>
      <c r="N899" s="311"/>
      <c r="O899" s="311"/>
      <c r="P899" s="311"/>
      <c r="Q899" s="311"/>
      <c r="R899" s="311"/>
      <c r="S899" s="311"/>
      <c r="T899" s="330"/>
      <c r="U899" s="331"/>
      <c r="V899" s="311"/>
      <c r="W899" s="311"/>
      <c r="X899" s="330"/>
      <c r="Y899" s="311"/>
      <c r="Z899" s="311"/>
      <c r="AA899" s="330"/>
      <c r="AB899" s="330"/>
      <c r="AC899" s="955"/>
      <c r="AD899" s="311"/>
      <c r="AE899" s="311"/>
      <c r="AF899" s="330"/>
      <c r="AG899" s="330"/>
      <c r="AH899" s="311"/>
      <c r="AI899" s="311"/>
      <c r="AJ899" s="330"/>
      <c r="AK899" s="330"/>
      <c r="AL899" s="311"/>
      <c r="AM899" s="311"/>
      <c r="AN899" s="330"/>
      <c r="AO899" s="330"/>
      <c r="AP899" s="311"/>
      <c r="AQ899" s="311"/>
      <c r="AR899" s="330"/>
      <c r="AS899" s="330"/>
      <c r="AT899" s="311"/>
      <c r="AU899" s="311"/>
      <c r="AV899" s="330"/>
      <c r="AW899" s="311"/>
      <c r="AX899" s="311"/>
      <c r="AY899" s="311"/>
      <c r="AZ899" s="311"/>
      <c r="BA899" s="311"/>
    </row>
    <row r="900" spans="1:53" s="322" customFormat="1" ht="15.75" customHeight="1" x14ac:dyDescent="0.2">
      <c r="A900" s="324"/>
      <c r="B900" s="325"/>
      <c r="C900" s="326"/>
      <c r="D900" s="327"/>
      <c r="E900" s="329"/>
      <c r="F900" s="326"/>
      <c r="G900" s="328"/>
      <c r="H900" s="328"/>
      <c r="I900" s="326"/>
      <c r="J900" s="326"/>
      <c r="K900" s="326"/>
      <c r="L900" s="311"/>
      <c r="M900" s="311"/>
      <c r="N900" s="311"/>
      <c r="O900" s="311"/>
      <c r="P900" s="311"/>
      <c r="Q900" s="311"/>
      <c r="R900" s="311"/>
      <c r="S900" s="311"/>
      <c r="T900" s="330"/>
      <c r="U900" s="331"/>
      <c r="V900" s="311"/>
      <c r="W900" s="311"/>
      <c r="X900" s="330"/>
      <c r="Y900" s="311"/>
      <c r="Z900" s="311"/>
      <c r="AA900" s="330"/>
      <c r="AB900" s="330"/>
      <c r="AC900" s="955"/>
      <c r="AD900" s="311"/>
      <c r="AE900" s="311"/>
      <c r="AF900" s="330"/>
      <c r="AG900" s="330"/>
      <c r="AH900" s="311"/>
      <c r="AI900" s="311"/>
      <c r="AJ900" s="330"/>
      <c r="AK900" s="330"/>
      <c r="AL900" s="311"/>
      <c r="AM900" s="311"/>
      <c r="AN900" s="330"/>
      <c r="AO900" s="330"/>
      <c r="AP900" s="311"/>
      <c r="AQ900" s="311"/>
      <c r="AR900" s="330"/>
      <c r="AS900" s="330"/>
      <c r="AT900" s="311"/>
      <c r="AU900" s="311"/>
      <c r="AV900" s="330"/>
      <c r="AW900" s="311"/>
      <c r="AX900" s="311"/>
      <c r="AY900" s="311"/>
      <c r="AZ900" s="311"/>
      <c r="BA900" s="311"/>
    </row>
    <row r="901" spans="1:53" s="322" customFormat="1" ht="15.75" customHeight="1" x14ac:dyDescent="0.2">
      <c r="A901" s="324"/>
      <c r="B901" s="325"/>
      <c r="C901" s="326"/>
      <c r="D901" s="327"/>
      <c r="E901" s="329"/>
      <c r="F901" s="326"/>
      <c r="G901" s="328"/>
      <c r="H901" s="328"/>
      <c r="I901" s="326"/>
      <c r="J901" s="326"/>
      <c r="K901" s="326"/>
      <c r="L901" s="311"/>
      <c r="M901" s="311"/>
      <c r="N901" s="311"/>
      <c r="O901" s="311"/>
      <c r="P901" s="311"/>
      <c r="Q901" s="311"/>
      <c r="R901" s="311"/>
      <c r="S901" s="311"/>
      <c r="T901" s="330"/>
      <c r="U901" s="331"/>
      <c r="V901" s="311"/>
      <c r="W901" s="311"/>
      <c r="X901" s="330"/>
      <c r="Y901" s="311"/>
      <c r="Z901" s="311"/>
      <c r="AA901" s="330"/>
      <c r="AB901" s="330"/>
      <c r="AC901" s="955"/>
      <c r="AD901" s="311"/>
      <c r="AE901" s="311"/>
      <c r="AF901" s="330"/>
      <c r="AG901" s="330"/>
      <c r="AH901" s="311"/>
      <c r="AI901" s="311"/>
      <c r="AJ901" s="330"/>
      <c r="AK901" s="330"/>
      <c r="AL901" s="311"/>
      <c r="AM901" s="311"/>
      <c r="AN901" s="330"/>
      <c r="AO901" s="330"/>
      <c r="AP901" s="311"/>
      <c r="AQ901" s="311"/>
      <c r="AR901" s="330"/>
      <c r="AS901" s="330"/>
      <c r="AT901" s="311"/>
      <c r="AU901" s="311"/>
      <c r="AV901" s="330"/>
      <c r="AW901" s="311"/>
      <c r="AX901" s="311"/>
      <c r="AY901" s="311"/>
      <c r="AZ901" s="311"/>
      <c r="BA901" s="311"/>
    </row>
    <row r="902" spans="1:53" s="322" customFormat="1" ht="15.75" customHeight="1" x14ac:dyDescent="0.2">
      <c r="A902" s="324"/>
      <c r="B902" s="325"/>
      <c r="C902" s="326"/>
      <c r="D902" s="327"/>
      <c r="E902" s="329"/>
      <c r="F902" s="326"/>
      <c r="G902" s="328"/>
      <c r="H902" s="328"/>
      <c r="I902" s="326"/>
      <c r="J902" s="326"/>
      <c r="K902" s="326"/>
      <c r="L902" s="311"/>
      <c r="M902" s="311"/>
      <c r="N902" s="311"/>
      <c r="O902" s="311"/>
      <c r="P902" s="311"/>
      <c r="Q902" s="311"/>
      <c r="R902" s="311"/>
      <c r="S902" s="311"/>
      <c r="T902" s="330"/>
      <c r="U902" s="331"/>
      <c r="V902" s="311"/>
      <c r="W902" s="311"/>
      <c r="X902" s="330"/>
      <c r="Y902" s="311"/>
      <c r="Z902" s="311"/>
      <c r="AA902" s="330"/>
      <c r="AB902" s="330"/>
      <c r="AC902" s="955"/>
      <c r="AD902" s="311"/>
      <c r="AE902" s="311"/>
      <c r="AF902" s="330"/>
      <c r="AG902" s="330"/>
      <c r="AH902" s="311"/>
      <c r="AI902" s="311"/>
      <c r="AJ902" s="330"/>
      <c r="AK902" s="330"/>
      <c r="AL902" s="311"/>
      <c r="AM902" s="311"/>
      <c r="AN902" s="330"/>
      <c r="AO902" s="330"/>
      <c r="AP902" s="311"/>
      <c r="AQ902" s="311"/>
      <c r="AR902" s="330"/>
      <c r="AS902" s="330"/>
      <c r="AT902" s="311"/>
      <c r="AU902" s="311"/>
      <c r="AV902" s="330"/>
      <c r="AW902" s="311"/>
      <c r="AX902" s="311"/>
      <c r="AY902" s="311"/>
      <c r="AZ902" s="311"/>
      <c r="BA902" s="311"/>
    </row>
    <row r="903" spans="1:53" s="322" customFormat="1" ht="15.75" customHeight="1" x14ac:dyDescent="0.2">
      <c r="A903" s="324"/>
      <c r="B903" s="325"/>
      <c r="C903" s="326"/>
      <c r="D903" s="327"/>
      <c r="E903" s="329"/>
      <c r="F903" s="326"/>
      <c r="G903" s="328"/>
      <c r="H903" s="328"/>
      <c r="I903" s="326"/>
      <c r="J903" s="326"/>
      <c r="K903" s="326"/>
      <c r="L903" s="311"/>
      <c r="M903" s="311"/>
      <c r="N903" s="311"/>
      <c r="O903" s="311"/>
      <c r="P903" s="311"/>
      <c r="Q903" s="311"/>
      <c r="R903" s="311"/>
      <c r="S903" s="311"/>
      <c r="T903" s="330"/>
      <c r="U903" s="331"/>
      <c r="V903" s="311"/>
      <c r="W903" s="311"/>
      <c r="X903" s="330"/>
      <c r="Y903" s="311"/>
      <c r="Z903" s="311"/>
      <c r="AA903" s="330"/>
      <c r="AB903" s="330"/>
      <c r="AC903" s="955"/>
      <c r="AD903" s="311"/>
      <c r="AE903" s="311"/>
      <c r="AF903" s="330"/>
      <c r="AG903" s="330"/>
      <c r="AH903" s="311"/>
      <c r="AI903" s="311"/>
      <c r="AJ903" s="330"/>
      <c r="AK903" s="330"/>
      <c r="AL903" s="311"/>
      <c r="AM903" s="311"/>
      <c r="AN903" s="330"/>
      <c r="AO903" s="330"/>
      <c r="AP903" s="311"/>
      <c r="AQ903" s="311"/>
      <c r="AR903" s="330"/>
      <c r="AS903" s="330"/>
      <c r="AT903" s="311"/>
      <c r="AU903" s="311"/>
      <c r="AV903" s="330"/>
      <c r="AW903" s="311"/>
      <c r="AX903" s="311"/>
      <c r="AY903" s="311"/>
      <c r="AZ903" s="311"/>
      <c r="BA903" s="311"/>
    </row>
    <row r="904" spans="1:53" s="322" customFormat="1" ht="15.75" customHeight="1" x14ac:dyDescent="0.2">
      <c r="A904" s="324"/>
      <c r="B904" s="325"/>
      <c r="C904" s="326"/>
      <c r="D904" s="327"/>
      <c r="E904" s="329"/>
      <c r="F904" s="326"/>
      <c r="G904" s="328"/>
      <c r="H904" s="328"/>
      <c r="I904" s="326"/>
      <c r="J904" s="326"/>
      <c r="K904" s="326"/>
      <c r="L904" s="311"/>
      <c r="M904" s="311"/>
      <c r="N904" s="311"/>
      <c r="O904" s="311"/>
      <c r="P904" s="311"/>
      <c r="Q904" s="311"/>
      <c r="R904" s="311"/>
      <c r="S904" s="311"/>
      <c r="T904" s="330"/>
      <c r="U904" s="331"/>
      <c r="V904" s="311"/>
      <c r="W904" s="311"/>
      <c r="X904" s="330"/>
      <c r="Y904" s="311"/>
      <c r="Z904" s="311"/>
      <c r="AA904" s="330"/>
      <c r="AB904" s="330"/>
      <c r="AC904" s="955"/>
      <c r="AD904" s="311"/>
      <c r="AE904" s="311"/>
      <c r="AF904" s="330"/>
      <c r="AG904" s="330"/>
      <c r="AH904" s="311"/>
      <c r="AI904" s="311"/>
      <c r="AJ904" s="330"/>
      <c r="AK904" s="330"/>
      <c r="AL904" s="311"/>
      <c r="AM904" s="311"/>
      <c r="AN904" s="330"/>
      <c r="AO904" s="330"/>
      <c r="AP904" s="311"/>
      <c r="AQ904" s="311"/>
      <c r="AR904" s="330"/>
      <c r="AS904" s="330"/>
      <c r="AT904" s="311"/>
      <c r="AU904" s="311"/>
      <c r="AV904" s="330"/>
      <c r="AW904" s="311"/>
      <c r="AX904" s="311"/>
      <c r="AY904" s="311"/>
      <c r="AZ904" s="311"/>
      <c r="BA904" s="311"/>
    </row>
    <row r="905" spans="1:53" s="322" customFormat="1" ht="15.75" customHeight="1" x14ac:dyDescent="0.2">
      <c r="A905" s="324"/>
      <c r="B905" s="325"/>
      <c r="C905" s="326"/>
      <c r="D905" s="327"/>
      <c r="E905" s="329"/>
      <c r="F905" s="326"/>
      <c r="G905" s="328"/>
      <c r="H905" s="328"/>
      <c r="I905" s="326"/>
      <c r="J905" s="326"/>
      <c r="K905" s="326"/>
      <c r="L905" s="311"/>
      <c r="M905" s="311"/>
      <c r="N905" s="311"/>
      <c r="O905" s="311"/>
      <c r="P905" s="311"/>
      <c r="Q905" s="311"/>
      <c r="R905" s="311"/>
      <c r="S905" s="311"/>
      <c r="T905" s="330"/>
      <c r="U905" s="331"/>
      <c r="V905" s="311"/>
      <c r="W905" s="311"/>
      <c r="X905" s="330"/>
      <c r="Y905" s="311"/>
      <c r="Z905" s="311"/>
      <c r="AA905" s="330"/>
      <c r="AB905" s="330"/>
      <c r="AC905" s="955"/>
      <c r="AD905" s="311"/>
      <c r="AE905" s="311"/>
      <c r="AF905" s="330"/>
      <c r="AG905" s="330"/>
      <c r="AH905" s="311"/>
      <c r="AI905" s="311"/>
      <c r="AJ905" s="330"/>
      <c r="AK905" s="330"/>
      <c r="AL905" s="311"/>
      <c r="AM905" s="311"/>
      <c r="AN905" s="330"/>
      <c r="AO905" s="330"/>
      <c r="AP905" s="311"/>
      <c r="AQ905" s="311"/>
      <c r="AR905" s="330"/>
      <c r="AS905" s="330"/>
      <c r="AT905" s="311"/>
      <c r="AU905" s="311"/>
      <c r="AV905" s="330"/>
      <c r="AW905" s="311"/>
      <c r="AX905" s="311"/>
      <c r="AY905" s="311"/>
      <c r="AZ905" s="311"/>
      <c r="BA905" s="311"/>
    </row>
    <row r="906" spans="1:53" s="322" customFormat="1" ht="15.75" customHeight="1" x14ac:dyDescent="0.2">
      <c r="A906" s="324"/>
      <c r="B906" s="325"/>
      <c r="C906" s="326"/>
      <c r="D906" s="327"/>
      <c r="E906" s="329"/>
      <c r="F906" s="326"/>
      <c r="G906" s="328"/>
      <c r="H906" s="328"/>
      <c r="I906" s="326"/>
      <c r="J906" s="326"/>
      <c r="K906" s="326"/>
      <c r="L906" s="311"/>
      <c r="M906" s="311"/>
      <c r="N906" s="311"/>
      <c r="O906" s="311"/>
      <c r="P906" s="311"/>
      <c r="Q906" s="311"/>
      <c r="R906" s="311"/>
      <c r="S906" s="311"/>
      <c r="T906" s="330"/>
      <c r="U906" s="331"/>
      <c r="V906" s="311"/>
      <c r="W906" s="311"/>
      <c r="X906" s="330"/>
      <c r="Y906" s="311"/>
      <c r="Z906" s="311"/>
      <c r="AA906" s="330"/>
      <c r="AB906" s="330"/>
      <c r="AC906" s="955"/>
      <c r="AD906" s="311"/>
      <c r="AE906" s="311"/>
      <c r="AF906" s="330"/>
      <c r="AG906" s="330"/>
      <c r="AH906" s="311"/>
      <c r="AI906" s="311"/>
      <c r="AJ906" s="330"/>
      <c r="AK906" s="330"/>
      <c r="AL906" s="311"/>
      <c r="AM906" s="311"/>
      <c r="AN906" s="330"/>
      <c r="AO906" s="330"/>
      <c r="AP906" s="311"/>
      <c r="AQ906" s="311"/>
      <c r="AR906" s="330"/>
      <c r="AS906" s="330"/>
      <c r="AT906" s="311"/>
      <c r="AU906" s="311"/>
      <c r="AV906" s="330"/>
      <c r="AW906" s="311"/>
      <c r="AX906" s="311"/>
      <c r="AY906" s="311"/>
      <c r="AZ906" s="311"/>
      <c r="BA906" s="311"/>
    </row>
    <row r="907" spans="1:53" s="322" customFormat="1" ht="15.75" customHeight="1" x14ac:dyDescent="0.2">
      <c r="A907" s="324"/>
      <c r="B907" s="325"/>
      <c r="C907" s="326"/>
      <c r="D907" s="327"/>
      <c r="E907" s="329"/>
      <c r="F907" s="326"/>
      <c r="G907" s="328"/>
      <c r="H907" s="328"/>
      <c r="I907" s="326"/>
      <c r="J907" s="326"/>
      <c r="K907" s="326"/>
      <c r="L907" s="311"/>
      <c r="M907" s="311"/>
      <c r="N907" s="311"/>
      <c r="O907" s="311"/>
      <c r="P907" s="311"/>
      <c r="Q907" s="311"/>
      <c r="R907" s="311"/>
      <c r="S907" s="311"/>
      <c r="T907" s="330"/>
      <c r="U907" s="331"/>
      <c r="V907" s="311"/>
      <c r="W907" s="311"/>
      <c r="X907" s="330"/>
      <c r="Y907" s="311"/>
      <c r="Z907" s="311"/>
      <c r="AA907" s="330"/>
      <c r="AB907" s="330"/>
      <c r="AC907" s="955"/>
      <c r="AD907" s="311"/>
      <c r="AE907" s="311"/>
      <c r="AF907" s="330"/>
      <c r="AG907" s="330"/>
      <c r="AH907" s="311"/>
      <c r="AI907" s="311"/>
      <c r="AJ907" s="330"/>
      <c r="AK907" s="330"/>
      <c r="AL907" s="311"/>
      <c r="AM907" s="311"/>
      <c r="AN907" s="330"/>
      <c r="AO907" s="330"/>
      <c r="AP907" s="311"/>
      <c r="AQ907" s="311"/>
      <c r="AR907" s="330"/>
      <c r="AS907" s="330"/>
      <c r="AT907" s="311"/>
      <c r="AU907" s="311"/>
      <c r="AV907" s="330"/>
      <c r="AW907" s="311"/>
      <c r="AX907" s="311"/>
      <c r="AY907" s="311"/>
      <c r="AZ907" s="311"/>
      <c r="BA907" s="311"/>
    </row>
    <row r="908" spans="1:53" s="322" customFormat="1" ht="15.75" customHeight="1" x14ac:dyDescent="0.2">
      <c r="A908" s="324"/>
      <c r="B908" s="325"/>
      <c r="C908" s="326"/>
      <c r="D908" s="327"/>
      <c r="E908" s="329"/>
      <c r="F908" s="326"/>
      <c r="G908" s="328"/>
      <c r="H908" s="328"/>
      <c r="I908" s="326"/>
      <c r="J908" s="326"/>
      <c r="K908" s="326"/>
      <c r="L908" s="311"/>
      <c r="M908" s="311"/>
      <c r="N908" s="311"/>
      <c r="O908" s="311"/>
      <c r="P908" s="311"/>
      <c r="Q908" s="311"/>
      <c r="R908" s="311"/>
      <c r="S908" s="311"/>
      <c r="T908" s="330"/>
      <c r="U908" s="331"/>
      <c r="V908" s="311"/>
      <c r="W908" s="311"/>
      <c r="X908" s="330"/>
      <c r="Y908" s="311"/>
      <c r="Z908" s="311"/>
      <c r="AA908" s="330"/>
      <c r="AB908" s="330"/>
      <c r="AC908" s="955"/>
      <c r="AD908" s="311"/>
      <c r="AE908" s="311"/>
      <c r="AF908" s="330"/>
      <c r="AG908" s="330"/>
      <c r="AH908" s="311"/>
      <c r="AI908" s="311"/>
      <c r="AJ908" s="330"/>
      <c r="AK908" s="330"/>
      <c r="AL908" s="311"/>
      <c r="AM908" s="311"/>
      <c r="AN908" s="330"/>
      <c r="AO908" s="330"/>
      <c r="AP908" s="311"/>
      <c r="AQ908" s="311"/>
      <c r="AR908" s="330"/>
      <c r="AS908" s="330"/>
      <c r="AT908" s="311"/>
      <c r="AU908" s="311"/>
      <c r="AV908" s="330"/>
      <c r="AW908" s="311"/>
      <c r="AX908" s="311"/>
      <c r="AY908" s="311"/>
      <c r="AZ908" s="311"/>
      <c r="BA908" s="311"/>
    </row>
    <row r="909" spans="1:53" s="322" customFormat="1" ht="15.75" customHeight="1" x14ac:dyDescent="0.2">
      <c r="A909" s="324"/>
      <c r="B909" s="325"/>
      <c r="C909" s="326"/>
      <c r="D909" s="327"/>
      <c r="E909" s="329"/>
      <c r="F909" s="326"/>
      <c r="G909" s="328"/>
      <c r="H909" s="328"/>
      <c r="I909" s="326"/>
      <c r="J909" s="326"/>
      <c r="K909" s="326"/>
      <c r="L909" s="311"/>
      <c r="M909" s="311"/>
      <c r="N909" s="311"/>
      <c r="O909" s="311"/>
      <c r="P909" s="311"/>
      <c r="Q909" s="311"/>
      <c r="R909" s="311"/>
      <c r="S909" s="311"/>
      <c r="T909" s="330"/>
      <c r="U909" s="331"/>
      <c r="V909" s="311"/>
      <c r="W909" s="311"/>
      <c r="X909" s="330"/>
      <c r="Y909" s="311"/>
      <c r="Z909" s="311"/>
      <c r="AA909" s="330"/>
      <c r="AB909" s="330"/>
      <c r="AC909" s="955"/>
      <c r="AD909" s="311"/>
      <c r="AE909" s="311"/>
      <c r="AF909" s="330"/>
      <c r="AG909" s="330"/>
      <c r="AH909" s="311"/>
      <c r="AI909" s="311"/>
      <c r="AJ909" s="330"/>
      <c r="AK909" s="330"/>
      <c r="AL909" s="311"/>
      <c r="AM909" s="311"/>
      <c r="AN909" s="330"/>
      <c r="AO909" s="330"/>
      <c r="AP909" s="311"/>
      <c r="AQ909" s="311"/>
      <c r="AR909" s="330"/>
      <c r="AS909" s="330"/>
      <c r="AT909" s="311"/>
      <c r="AU909" s="311"/>
      <c r="AV909" s="330"/>
      <c r="AW909" s="311"/>
      <c r="AX909" s="311"/>
      <c r="AY909" s="311"/>
      <c r="AZ909" s="311"/>
      <c r="BA909" s="311"/>
    </row>
    <row r="910" spans="1:53" s="322" customFormat="1" ht="15.75" customHeight="1" x14ac:dyDescent="0.2">
      <c r="A910" s="324"/>
      <c r="B910" s="325"/>
      <c r="C910" s="326"/>
      <c r="D910" s="327"/>
      <c r="E910" s="329"/>
      <c r="F910" s="326"/>
      <c r="G910" s="328"/>
      <c r="H910" s="328"/>
      <c r="I910" s="326"/>
      <c r="J910" s="326"/>
      <c r="K910" s="326"/>
      <c r="L910" s="311"/>
      <c r="M910" s="311"/>
      <c r="N910" s="311"/>
      <c r="O910" s="311"/>
      <c r="P910" s="311"/>
      <c r="Q910" s="311"/>
      <c r="R910" s="311"/>
      <c r="S910" s="311"/>
      <c r="T910" s="330"/>
      <c r="U910" s="331"/>
      <c r="V910" s="311"/>
      <c r="W910" s="311"/>
      <c r="X910" s="330"/>
      <c r="Y910" s="311"/>
      <c r="Z910" s="311"/>
      <c r="AA910" s="330"/>
      <c r="AB910" s="330"/>
      <c r="AC910" s="955"/>
      <c r="AD910" s="311"/>
      <c r="AE910" s="311"/>
      <c r="AF910" s="330"/>
      <c r="AG910" s="330"/>
      <c r="AH910" s="311"/>
      <c r="AI910" s="311"/>
      <c r="AJ910" s="330"/>
      <c r="AK910" s="330"/>
      <c r="AL910" s="311"/>
      <c r="AM910" s="311"/>
      <c r="AN910" s="330"/>
      <c r="AO910" s="330"/>
      <c r="AP910" s="311"/>
      <c r="AQ910" s="311"/>
      <c r="AR910" s="330"/>
      <c r="AS910" s="330"/>
      <c r="AT910" s="311"/>
      <c r="AU910" s="311"/>
      <c r="AV910" s="330"/>
      <c r="AW910" s="311"/>
      <c r="AX910" s="311"/>
      <c r="AY910" s="311"/>
      <c r="AZ910" s="311"/>
      <c r="BA910" s="311"/>
    </row>
    <row r="911" spans="1:53" s="322" customFormat="1" ht="15.75" customHeight="1" x14ac:dyDescent="0.2">
      <c r="A911" s="324"/>
      <c r="B911" s="325"/>
      <c r="C911" s="326"/>
      <c r="D911" s="327"/>
      <c r="E911" s="329"/>
      <c r="F911" s="326"/>
      <c r="G911" s="328"/>
      <c r="H911" s="328"/>
      <c r="I911" s="326"/>
      <c r="J911" s="326"/>
      <c r="K911" s="326"/>
      <c r="L911" s="311"/>
      <c r="M911" s="311"/>
      <c r="N911" s="311"/>
      <c r="O911" s="311"/>
      <c r="P911" s="311"/>
      <c r="Q911" s="311"/>
      <c r="R911" s="311"/>
      <c r="S911" s="311"/>
      <c r="T911" s="330"/>
      <c r="U911" s="331"/>
      <c r="V911" s="311"/>
      <c r="W911" s="311"/>
      <c r="X911" s="330"/>
      <c r="Y911" s="311"/>
      <c r="Z911" s="311"/>
      <c r="AA911" s="330"/>
      <c r="AB911" s="330"/>
      <c r="AC911" s="955"/>
      <c r="AD911" s="311"/>
      <c r="AE911" s="311"/>
      <c r="AF911" s="330"/>
      <c r="AG911" s="330"/>
      <c r="AH911" s="311"/>
      <c r="AI911" s="311"/>
      <c r="AJ911" s="330"/>
      <c r="AK911" s="330"/>
      <c r="AL911" s="311"/>
      <c r="AM911" s="311"/>
      <c r="AN911" s="330"/>
      <c r="AO911" s="330"/>
      <c r="AP911" s="311"/>
      <c r="AQ911" s="311"/>
      <c r="AR911" s="330"/>
      <c r="AS911" s="330"/>
      <c r="AT911" s="311"/>
      <c r="AU911" s="311"/>
      <c r="AV911" s="330"/>
      <c r="AW911" s="311"/>
      <c r="AX911" s="311"/>
      <c r="AY911" s="311"/>
      <c r="AZ911" s="311"/>
      <c r="BA911" s="311"/>
    </row>
    <row r="912" spans="1:53" s="322" customFormat="1" ht="15.75" customHeight="1" x14ac:dyDescent="0.2">
      <c r="A912" s="324"/>
      <c r="B912" s="325"/>
      <c r="C912" s="326"/>
      <c r="D912" s="327"/>
      <c r="E912" s="329"/>
      <c r="F912" s="326"/>
      <c r="G912" s="328"/>
      <c r="H912" s="328"/>
      <c r="I912" s="326"/>
      <c r="J912" s="326"/>
      <c r="K912" s="326"/>
      <c r="L912" s="311"/>
      <c r="M912" s="311"/>
      <c r="N912" s="311"/>
      <c r="O912" s="311"/>
      <c r="P912" s="311"/>
      <c r="Q912" s="311"/>
      <c r="R912" s="311"/>
      <c r="S912" s="311"/>
      <c r="T912" s="330"/>
      <c r="U912" s="331"/>
      <c r="V912" s="311"/>
      <c r="W912" s="311"/>
      <c r="X912" s="330"/>
      <c r="Y912" s="311"/>
      <c r="Z912" s="311"/>
      <c r="AA912" s="330"/>
      <c r="AB912" s="330"/>
      <c r="AC912" s="955"/>
      <c r="AD912" s="311"/>
      <c r="AE912" s="311"/>
      <c r="AF912" s="330"/>
      <c r="AG912" s="330"/>
      <c r="AH912" s="311"/>
      <c r="AI912" s="311"/>
      <c r="AJ912" s="330"/>
      <c r="AK912" s="330"/>
      <c r="AL912" s="311"/>
      <c r="AM912" s="311"/>
      <c r="AN912" s="330"/>
      <c r="AO912" s="330"/>
      <c r="AP912" s="311"/>
      <c r="AQ912" s="311"/>
      <c r="AR912" s="330"/>
      <c r="AS912" s="330"/>
      <c r="AT912" s="311"/>
      <c r="AU912" s="311"/>
      <c r="AV912" s="330"/>
      <c r="AW912" s="311"/>
      <c r="AX912" s="311"/>
      <c r="AY912" s="311"/>
      <c r="AZ912" s="311"/>
      <c r="BA912" s="311"/>
    </row>
    <row r="913" spans="1:53" s="322" customFormat="1" ht="15.75" customHeight="1" x14ac:dyDescent="0.2">
      <c r="A913" s="324"/>
      <c r="B913" s="325"/>
      <c r="C913" s="326"/>
      <c r="D913" s="327"/>
      <c r="E913" s="329"/>
      <c r="F913" s="326"/>
      <c r="G913" s="328"/>
      <c r="H913" s="328"/>
      <c r="I913" s="326"/>
      <c r="J913" s="326"/>
      <c r="K913" s="326"/>
      <c r="L913" s="311"/>
      <c r="M913" s="311"/>
      <c r="N913" s="311"/>
      <c r="O913" s="311"/>
      <c r="P913" s="311"/>
      <c r="Q913" s="311"/>
      <c r="R913" s="311"/>
      <c r="S913" s="311"/>
      <c r="T913" s="330"/>
      <c r="U913" s="331"/>
      <c r="V913" s="311"/>
      <c r="W913" s="311"/>
      <c r="X913" s="330"/>
      <c r="Y913" s="311"/>
      <c r="Z913" s="311"/>
      <c r="AA913" s="330"/>
      <c r="AB913" s="330"/>
      <c r="AC913" s="955"/>
      <c r="AD913" s="311"/>
      <c r="AE913" s="311"/>
      <c r="AF913" s="330"/>
      <c r="AG913" s="330"/>
      <c r="AH913" s="311"/>
      <c r="AI913" s="311"/>
      <c r="AJ913" s="330"/>
      <c r="AK913" s="330"/>
      <c r="AL913" s="311"/>
      <c r="AM913" s="311"/>
      <c r="AN913" s="330"/>
      <c r="AO913" s="330"/>
      <c r="AP913" s="311"/>
      <c r="AQ913" s="311"/>
      <c r="AR913" s="330"/>
      <c r="AS913" s="330"/>
      <c r="AT913" s="311"/>
      <c r="AU913" s="311"/>
      <c r="AV913" s="330"/>
      <c r="AW913" s="311"/>
      <c r="AX913" s="311"/>
      <c r="AY913" s="311"/>
      <c r="AZ913" s="311"/>
      <c r="BA913" s="311"/>
    </row>
    <row r="914" spans="1:53" s="322" customFormat="1" ht="15.75" customHeight="1" x14ac:dyDescent="0.2">
      <c r="A914" s="324"/>
      <c r="B914" s="325"/>
      <c r="C914" s="326"/>
      <c r="D914" s="327"/>
      <c r="E914" s="329"/>
      <c r="F914" s="326"/>
      <c r="G914" s="328"/>
      <c r="H914" s="328"/>
      <c r="I914" s="326"/>
      <c r="J914" s="326"/>
      <c r="K914" s="326"/>
      <c r="L914" s="311"/>
      <c r="M914" s="311"/>
      <c r="N914" s="311"/>
      <c r="O914" s="311"/>
      <c r="P914" s="311"/>
      <c r="Q914" s="311"/>
      <c r="R914" s="311"/>
      <c r="S914" s="311"/>
      <c r="T914" s="330"/>
      <c r="U914" s="331"/>
      <c r="V914" s="311"/>
      <c r="W914" s="311"/>
      <c r="X914" s="330"/>
      <c r="Y914" s="311"/>
      <c r="Z914" s="311"/>
      <c r="AA914" s="330"/>
      <c r="AB914" s="330"/>
      <c r="AC914" s="955"/>
      <c r="AD914" s="311"/>
      <c r="AE914" s="311"/>
      <c r="AF914" s="330"/>
      <c r="AG914" s="330"/>
      <c r="AH914" s="311"/>
      <c r="AI914" s="311"/>
      <c r="AJ914" s="330"/>
      <c r="AK914" s="330"/>
      <c r="AL914" s="311"/>
      <c r="AM914" s="311"/>
      <c r="AN914" s="330"/>
      <c r="AO914" s="330"/>
      <c r="AP914" s="311"/>
      <c r="AQ914" s="311"/>
      <c r="AR914" s="330"/>
      <c r="AS914" s="330"/>
      <c r="AT914" s="311"/>
      <c r="AU914" s="311"/>
      <c r="AV914" s="330"/>
      <c r="AW914" s="311"/>
      <c r="AX914" s="311"/>
      <c r="AY914" s="311"/>
      <c r="AZ914" s="311"/>
      <c r="BA914" s="311"/>
    </row>
    <row r="915" spans="1:53" s="322" customFormat="1" ht="15.75" customHeight="1" x14ac:dyDescent="0.2">
      <c r="A915" s="324"/>
      <c r="B915" s="325"/>
      <c r="C915" s="326"/>
      <c r="D915" s="327"/>
      <c r="E915" s="329"/>
      <c r="F915" s="326"/>
      <c r="G915" s="328"/>
      <c r="H915" s="328"/>
      <c r="I915" s="326"/>
      <c r="J915" s="326"/>
      <c r="K915" s="326"/>
      <c r="L915" s="311"/>
      <c r="M915" s="311"/>
      <c r="N915" s="311"/>
      <c r="O915" s="311"/>
      <c r="P915" s="311"/>
      <c r="Q915" s="311"/>
      <c r="R915" s="311"/>
      <c r="S915" s="311"/>
      <c r="T915" s="330"/>
      <c r="U915" s="331"/>
      <c r="V915" s="311"/>
      <c r="W915" s="311"/>
      <c r="X915" s="330"/>
      <c r="Y915" s="311"/>
      <c r="Z915" s="311"/>
      <c r="AA915" s="330"/>
      <c r="AB915" s="330"/>
      <c r="AC915" s="955"/>
      <c r="AD915" s="311"/>
      <c r="AE915" s="311"/>
      <c r="AF915" s="330"/>
      <c r="AG915" s="330"/>
      <c r="AH915" s="311"/>
      <c r="AI915" s="311"/>
      <c r="AJ915" s="330"/>
      <c r="AK915" s="330"/>
      <c r="AL915" s="311"/>
      <c r="AM915" s="311"/>
      <c r="AN915" s="330"/>
      <c r="AO915" s="330"/>
      <c r="AP915" s="311"/>
      <c r="AQ915" s="311"/>
      <c r="AR915" s="330"/>
      <c r="AS915" s="330"/>
      <c r="AT915" s="311"/>
      <c r="AU915" s="311"/>
      <c r="AV915" s="330"/>
      <c r="AW915" s="311"/>
      <c r="AX915" s="311"/>
      <c r="AY915" s="311"/>
      <c r="AZ915" s="311"/>
      <c r="BA915" s="311"/>
    </row>
    <row r="916" spans="1:53" s="322" customFormat="1" ht="15.75" customHeight="1" x14ac:dyDescent="0.2">
      <c r="A916" s="324"/>
      <c r="B916" s="325"/>
      <c r="C916" s="326"/>
      <c r="D916" s="327"/>
      <c r="E916" s="329"/>
      <c r="F916" s="326"/>
      <c r="G916" s="328"/>
      <c r="H916" s="328"/>
      <c r="I916" s="326"/>
      <c r="J916" s="326"/>
      <c r="K916" s="326"/>
      <c r="L916" s="311"/>
      <c r="M916" s="311"/>
      <c r="N916" s="311"/>
      <c r="O916" s="311"/>
      <c r="P916" s="311"/>
      <c r="Q916" s="311"/>
      <c r="R916" s="311"/>
      <c r="S916" s="311"/>
      <c r="T916" s="330"/>
      <c r="U916" s="331"/>
      <c r="V916" s="311"/>
      <c r="W916" s="311"/>
      <c r="X916" s="330"/>
      <c r="Y916" s="311"/>
      <c r="Z916" s="311"/>
      <c r="AA916" s="330"/>
      <c r="AB916" s="330"/>
      <c r="AC916" s="955"/>
      <c r="AD916" s="311"/>
      <c r="AE916" s="311"/>
      <c r="AF916" s="330"/>
      <c r="AG916" s="330"/>
      <c r="AH916" s="311"/>
      <c r="AI916" s="311"/>
      <c r="AJ916" s="330"/>
      <c r="AK916" s="330"/>
      <c r="AL916" s="311"/>
      <c r="AM916" s="311"/>
      <c r="AN916" s="330"/>
      <c r="AO916" s="330"/>
      <c r="AP916" s="311"/>
      <c r="AQ916" s="311"/>
      <c r="AR916" s="330"/>
      <c r="AS916" s="330"/>
      <c r="AT916" s="311"/>
      <c r="AU916" s="311"/>
      <c r="AV916" s="330"/>
      <c r="AW916" s="311"/>
      <c r="AX916" s="311"/>
      <c r="AY916" s="311"/>
      <c r="AZ916" s="311"/>
      <c r="BA916" s="311"/>
    </row>
    <row r="917" spans="1:53" s="322" customFormat="1" ht="15.75" customHeight="1" x14ac:dyDescent="0.2">
      <c r="A917" s="324"/>
      <c r="B917" s="325"/>
      <c r="C917" s="326"/>
      <c r="D917" s="327"/>
      <c r="E917" s="329"/>
      <c r="F917" s="326"/>
      <c r="G917" s="328"/>
      <c r="H917" s="328"/>
      <c r="I917" s="326"/>
      <c r="J917" s="326"/>
      <c r="K917" s="326"/>
      <c r="L917" s="311"/>
      <c r="M917" s="311"/>
      <c r="N917" s="311"/>
      <c r="O917" s="311"/>
      <c r="P917" s="311"/>
      <c r="Q917" s="311"/>
      <c r="R917" s="311"/>
      <c r="S917" s="311"/>
      <c r="T917" s="330"/>
      <c r="U917" s="331"/>
      <c r="V917" s="311"/>
      <c r="W917" s="311"/>
      <c r="X917" s="330"/>
      <c r="Y917" s="311"/>
      <c r="Z917" s="311"/>
      <c r="AA917" s="330"/>
      <c r="AB917" s="330"/>
      <c r="AC917" s="955"/>
      <c r="AD917" s="311"/>
      <c r="AE917" s="311"/>
      <c r="AF917" s="330"/>
      <c r="AG917" s="330"/>
      <c r="AH917" s="311"/>
      <c r="AI917" s="311"/>
      <c r="AJ917" s="330"/>
      <c r="AK917" s="330"/>
      <c r="AL917" s="311"/>
      <c r="AM917" s="311"/>
      <c r="AN917" s="330"/>
      <c r="AO917" s="330"/>
      <c r="AP917" s="311"/>
      <c r="AQ917" s="311"/>
      <c r="AR917" s="330"/>
      <c r="AS917" s="330"/>
      <c r="AT917" s="311"/>
      <c r="AU917" s="311"/>
      <c r="AV917" s="330"/>
      <c r="AW917" s="311"/>
      <c r="AX917" s="311"/>
      <c r="AY917" s="311"/>
      <c r="AZ917" s="311"/>
      <c r="BA917" s="311"/>
    </row>
    <row r="918" spans="1:53" s="322" customFormat="1" ht="15.75" customHeight="1" x14ac:dyDescent="0.2">
      <c r="A918" s="324"/>
      <c r="B918" s="325"/>
      <c r="C918" s="326"/>
      <c r="D918" s="327"/>
      <c r="E918" s="329"/>
      <c r="F918" s="326"/>
      <c r="G918" s="328"/>
      <c r="H918" s="328"/>
      <c r="I918" s="326"/>
      <c r="J918" s="326"/>
      <c r="K918" s="326"/>
      <c r="L918" s="311"/>
      <c r="M918" s="311"/>
      <c r="N918" s="311"/>
      <c r="O918" s="311"/>
      <c r="P918" s="311"/>
      <c r="Q918" s="311"/>
      <c r="R918" s="311"/>
      <c r="S918" s="311"/>
      <c r="T918" s="330"/>
      <c r="U918" s="331"/>
      <c r="V918" s="311"/>
      <c r="W918" s="311"/>
      <c r="X918" s="330"/>
      <c r="Y918" s="311"/>
      <c r="Z918" s="311"/>
      <c r="AA918" s="330"/>
      <c r="AB918" s="330"/>
      <c r="AC918" s="955"/>
      <c r="AD918" s="311"/>
      <c r="AE918" s="311"/>
      <c r="AF918" s="330"/>
      <c r="AG918" s="330"/>
      <c r="AH918" s="311"/>
      <c r="AI918" s="311"/>
      <c r="AJ918" s="330"/>
      <c r="AK918" s="330"/>
      <c r="AL918" s="311"/>
      <c r="AM918" s="311"/>
      <c r="AN918" s="330"/>
      <c r="AO918" s="330"/>
      <c r="AP918" s="311"/>
      <c r="AQ918" s="311"/>
      <c r="AR918" s="330"/>
      <c r="AS918" s="330"/>
      <c r="AT918" s="311"/>
      <c r="AU918" s="311"/>
      <c r="AV918" s="330"/>
      <c r="AW918" s="311"/>
      <c r="AX918" s="311"/>
      <c r="AY918" s="311"/>
      <c r="AZ918" s="311"/>
      <c r="BA918" s="311"/>
    </row>
    <row r="919" spans="1:53" s="322" customFormat="1" ht="15.75" customHeight="1" x14ac:dyDescent="0.2">
      <c r="A919" s="324"/>
      <c r="B919" s="325"/>
      <c r="C919" s="326"/>
      <c r="D919" s="327"/>
      <c r="E919" s="329"/>
      <c r="F919" s="326"/>
      <c r="G919" s="328"/>
      <c r="H919" s="328"/>
      <c r="I919" s="326"/>
      <c r="J919" s="326"/>
      <c r="K919" s="326"/>
      <c r="L919" s="311"/>
      <c r="M919" s="311"/>
      <c r="N919" s="311"/>
      <c r="O919" s="311"/>
      <c r="P919" s="311"/>
      <c r="Q919" s="311"/>
      <c r="R919" s="311"/>
      <c r="S919" s="311"/>
      <c r="T919" s="330"/>
      <c r="U919" s="331"/>
      <c r="V919" s="311"/>
      <c r="W919" s="311"/>
      <c r="X919" s="330"/>
      <c r="Y919" s="311"/>
      <c r="Z919" s="311"/>
      <c r="AA919" s="330"/>
      <c r="AB919" s="330"/>
      <c r="AC919" s="955"/>
      <c r="AD919" s="311"/>
      <c r="AE919" s="311"/>
      <c r="AF919" s="330"/>
      <c r="AG919" s="330"/>
      <c r="AH919" s="311"/>
      <c r="AI919" s="311"/>
      <c r="AJ919" s="330"/>
      <c r="AK919" s="330"/>
      <c r="AL919" s="311"/>
      <c r="AM919" s="311"/>
      <c r="AN919" s="330"/>
      <c r="AO919" s="330"/>
      <c r="AP919" s="311"/>
      <c r="AQ919" s="311"/>
      <c r="AR919" s="330"/>
      <c r="AS919" s="330"/>
      <c r="AT919" s="311"/>
      <c r="AU919" s="311"/>
      <c r="AV919" s="330"/>
      <c r="AW919" s="311"/>
      <c r="AX919" s="311"/>
      <c r="AY919" s="311"/>
      <c r="AZ919" s="311"/>
      <c r="BA919" s="311"/>
    </row>
    <row r="920" spans="1:53" s="322" customFormat="1" ht="15.75" customHeight="1" x14ac:dyDescent="0.2">
      <c r="A920" s="324"/>
      <c r="B920" s="325"/>
      <c r="C920" s="326"/>
      <c r="D920" s="327"/>
      <c r="E920" s="329"/>
      <c r="F920" s="326"/>
      <c r="G920" s="328"/>
      <c r="H920" s="328"/>
      <c r="I920" s="326"/>
      <c r="J920" s="326"/>
      <c r="K920" s="326"/>
      <c r="L920" s="311"/>
      <c r="M920" s="311"/>
      <c r="N920" s="311"/>
      <c r="O920" s="311"/>
      <c r="P920" s="311"/>
      <c r="Q920" s="311"/>
      <c r="R920" s="311"/>
      <c r="S920" s="311"/>
      <c r="T920" s="330"/>
      <c r="U920" s="331"/>
      <c r="V920" s="311"/>
      <c r="W920" s="311"/>
      <c r="X920" s="330"/>
      <c r="Y920" s="311"/>
      <c r="Z920" s="311"/>
      <c r="AA920" s="330"/>
      <c r="AB920" s="330"/>
      <c r="AC920" s="955"/>
      <c r="AD920" s="311"/>
      <c r="AE920" s="311"/>
      <c r="AF920" s="330"/>
      <c r="AG920" s="330"/>
      <c r="AH920" s="311"/>
      <c r="AI920" s="311"/>
      <c r="AJ920" s="330"/>
      <c r="AK920" s="330"/>
      <c r="AL920" s="311"/>
      <c r="AM920" s="311"/>
      <c r="AN920" s="330"/>
      <c r="AO920" s="330"/>
      <c r="AP920" s="311"/>
      <c r="AQ920" s="311"/>
      <c r="AR920" s="330"/>
      <c r="AS920" s="330"/>
      <c r="AT920" s="311"/>
      <c r="AU920" s="311"/>
      <c r="AV920" s="330"/>
      <c r="AW920" s="311"/>
      <c r="AX920" s="311"/>
      <c r="AY920" s="311"/>
      <c r="AZ920" s="311"/>
      <c r="BA920" s="311"/>
    </row>
    <row r="921" spans="1:53" s="322" customFormat="1" ht="15.75" customHeight="1" x14ac:dyDescent="0.2">
      <c r="A921" s="324"/>
      <c r="B921" s="325"/>
      <c r="C921" s="326"/>
      <c r="D921" s="327"/>
      <c r="E921" s="329"/>
      <c r="F921" s="326"/>
      <c r="G921" s="328"/>
      <c r="H921" s="328"/>
      <c r="I921" s="326"/>
      <c r="J921" s="326"/>
      <c r="K921" s="326"/>
      <c r="L921" s="311"/>
      <c r="M921" s="311"/>
      <c r="N921" s="311"/>
      <c r="O921" s="311"/>
      <c r="P921" s="311"/>
      <c r="Q921" s="311"/>
      <c r="R921" s="311"/>
      <c r="S921" s="311"/>
      <c r="T921" s="330"/>
      <c r="U921" s="331"/>
      <c r="V921" s="311"/>
      <c r="W921" s="311"/>
      <c r="X921" s="330"/>
      <c r="Y921" s="311"/>
      <c r="Z921" s="311"/>
      <c r="AA921" s="330"/>
      <c r="AB921" s="330"/>
      <c r="AC921" s="955"/>
      <c r="AD921" s="311"/>
      <c r="AE921" s="311"/>
      <c r="AF921" s="330"/>
      <c r="AG921" s="330"/>
      <c r="AH921" s="311"/>
      <c r="AI921" s="311"/>
      <c r="AJ921" s="330"/>
      <c r="AK921" s="330"/>
      <c r="AL921" s="311"/>
      <c r="AM921" s="311"/>
      <c r="AN921" s="330"/>
      <c r="AO921" s="330"/>
      <c r="AP921" s="311"/>
      <c r="AQ921" s="311"/>
      <c r="AR921" s="330"/>
      <c r="AS921" s="330"/>
      <c r="AT921" s="311"/>
      <c r="AU921" s="311"/>
      <c r="AV921" s="330"/>
      <c r="AW921" s="311"/>
      <c r="AX921" s="311"/>
      <c r="AY921" s="311"/>
      <c r="AZ921" s="311"/>
      <c r="BA921" s="311"/>
    </row>
    <row r="922" spans="1:53" s="322" customFormat="1" ht="15.75" customHeight="1" x14ac:dyDescent="0.2">
      <c r="A922" s="324"/>
      <c r="B922" s="325"/>
      <c r="C922" s="326"/>
      <c r="D922" s="327"/>
      <c r="E922" s="329"/>
      <c r="F922" s="326"/>
      <c r="G922" s="328"/>
      <c r="H922" s="328"/>
      <c r="I922" s="326"/>
      <c r="J922" s="326"/>
      <c r="K922" s="326"/>
      <c r="L922" s="311"/>
      <c r="M922" s="311"/>
      <c r="N922" s="311"/>
      <c r="O922" s="311"/>
      <c r="P922" s="311"/>
      <c r="Q922" s="311"/>
      <c r="R922" s="311"/>
      <c r="S922" s="311"/>
      <c r="T922" s="330"/>
      <c r="U922" s="331"/>
      <c r="V922" s="311"/>
      <c r="W922" s="311"/>
      <c r="X922" s="330"/>
      <c r="Y922" s="311"/>
      <c r="Z922" s="311"/>
      <c r="AA922" s="330"/>
      <c r="AB922" s="330"/>
      <c r="AC922" s="955"/>
      <c r="AD922" s="311"/>
      <c r="AE922" s="311"/>
      <c r="AF922" s="330"/>
      <c r="AG922" s="330"/>
      <c r="AH922" s="311"/>
      <c r="AI922" s="311"/>
      <c r="AJ922" s="330"/>
      <c r="AK922" s="330"/>
      <c r="AL922" s="311"/>
      <c r="AM922" s="311"/>
      <c r="AN922" s="330"/>
      <c r="AO922" s="330"/>
      <c r="AP922" s="311"/>
      <c r="AQ922" s="311"/>
      <c r="AR922" s="330"/>
      <c r="AS922" s="330"/>
      <c r="AT922" s="311"/>
      <c r="AU922" s="311"/>
      <c r="AV922" s="330"/>
      <c r="AW922" s="311"/>
      <c r="AX922" s="311"/>
      <c r="AY922" s="311"/>
      <c r="AZ922" s="311"/>
      <c r="BA922" s="311"/>
    </row>
    <row r="923" spans="1:53" s="322" customFormat="1" ht="15.75" customHeight="1" x14ac:dyDescent="0.2">
      <c r="A923" s="324"/>
      <c r="B923" s="325"/>
      <c r="C923" s="326"/>
      <c r="D923" s="327"/>
      <c r="E923" s="329"/>
      <c r="F923" s="326"/>
      <c r="G923" s="328"/>
      <c r="H923" s="328"/>
      <c r="I923" s="326"/>
      <c r="J923" s="326"/>
      <c r="K923" s="326"/>
      <c r="L923" s="311"/>
      <c r="M923" s="311"/>
      <c r="N923" s="311"/>
      <c r="O923" s="311"/>
      <c r="P923" s="311"/>
      <c r="Q923" s="311"/>
      <c r="R923" s="311"/>
      <c r="S923" s="311"/>
      <c r="T923" s="330"/>
      <c r="U923" s="331"/>
      <c r="V923" s="311"/>
      <c r="W923" s="311"/>
      <c r="X923" s="330"/>
      <c r="Y923" s="311"/>
      <c r="Z923" s="311"/>
      <c r="AA923" s="330"/>
      <c r="AB923" s="330"/>
      <c r="AC923" s="955"/>
      <c r="AD923" s="311"/>
      <c r="AE923" s="311"/>
      <c r="AF923" s="330"/>
      <c r="AG923" s="330"/>
      <c r="AH923" s="311"/>
      <c r="AI923" s="311"/>
      <c r="AJ923" s="330"/>
      <c r="AK923" s="330"/>
      <c r="AL923" s="311"/>
      <c r="AM923" s="311"/>
      <c r="AN923" s="330"/>
      <c r="AO923" s="330"/>
      <c r="AP923" s="311"/>
      <c r="AQ923" s="311"/>
      <c r="AR923" s="330"/>
      <c r="AS923" s="330"/>
      <c r="AT923" s="311"/>
      <c r="AU923" s="311"/>
      <c r="AV923" s="330"/>
      <c r="AW923" s="311"/>
      <c r="AX923" s="311"/>
      <c r="AY923" s="311"/>
      <c r="AZ923" s="311"/>
      <c r="BA923" s="311"/>
    </row>
    <row r="924" spans="1:53" s="322" customFormat="1" ht="15.75" customHeight="1" x14ac:dyDescent="0.2">
      <c r="A924" s="324"/>
      <c r="B924" s="325"/>
      <c r="C924" s="326"/>
      <c r="D924" s="327"/>
      <c r="E924" s="329"/>
      <c r="F924" s="326"/>
      <c r="G924" s="328"/>
      <c r="H924" s="328"/>
      <c r="I924" s="326"/>
      <c r="J924" s="326"/>
      <c r="K924" s="326"/>
      <c r="L924" s="311"/>
      <c r="M924" s="311"/>
      <c r="N924" s="311"/>
      <c r="O924" s="311"/>
      <c r="P924" s="311"/>
      <c r="Q924" s="311"/>
      <c r="R924" s="311"/>
      <c r="S924" s="311"/>
      <c r="T924" s="330"/>
      <c r="U924" s="331"/>
      <c r="V924" s="311"/>
      <c r="W924" s="311"/>
      <c r="X924" s="330"/>
      <c r="Y924" s="311"/>
      <c r="Z924" s="311"/>
      <c r="AA924" s="330"/>
      <c r="AB924" s="330"/>
      <c r="AC924" s="955"/>
      <c r="AD924" s="311"/>
      <c r="AE924" s="311"/>
      <c r="AF924" s="330"/>
      <c r="AG924" s="330"/>
      <c r="AH924" s="311"/>
      <c r="AI924" s="311"/>
      <c r="AJ924" s="330"/>
      <c r="AK924" s="330"/>
      <c r="AL924" s="311"/>
      <c r="AM924" s="311"/>
      <c r="AN924" s="330"/>
      <c r="AO924" s="330"/>
      <c r="AP924" s="311"/>
      <c r="AQ924" s="311"/>
      <c r="AR924" s="330"/>
      <c r="AS924" s="330"/>
      <c r="AT924" s="311"/>
      <c r="AU924" s="311"/>
      <c r="AV924" s="330"/>
      <c r="AW924" s="311"/>
      <c r="AX924" s="311"/>
      <c r="AY924" s="311"/>
      <c r="AZ924" s="311"/>
      <c r="BA924" s="311"/>
    </row>
    <row r="925" spans="1:53" s="322" customFormat="1" ht="15.75" customHeight="1" x14ac:dyDescent="0.2">
      <c r="A925" s="324"/>
      <c r="B925" s="325"/>
      <c r="C925" s="326"/>
      <c r="D925" s="327"/>
      <c r="E925" s="329"/>
      <c r="F925" s="326"/>
      <c r="G925" s="328"/>
      <c r="H925" s="328"/>
      <c r="I925" s="326"/>
      <c r="J925" s="326"/>
      <c r="K925" s="326"/>
      <c r="L925" s="311"/>
      <c r="M925" s="311"/>
      <c r="N925" s="311"/>
      <c r="O925" s="311"/>
      <c r="P925" s="311"/>
      <c r="Q925" s="311"/>
      <c r="R925" s="311"/>
      <c r="S925" s="311"/>
      <c r="T925" s="330"/>
      <c r="U925" s="331"/>
      <c r="V925" s="311"/>
      <c r="W925" s="311"/>
      <c r="X925" s="330"/>
      <c r="Y925" s="311"/>
      <c r="Z925" s="311"/>
      <c r="AA925" s="330"/>
      <c r="AB925" s="330"/>
      <c r="AC925" s="955"/>
      <c r="AD925" s="311"/>
      <c r="AE925" s="311"/>
      <c r="AF925" s="330"/>
      <c r="AG925" s="330"/>
      <c r="AH925" s="311"/>
      <c r="AI925" s="311"/>
      <c r="AJ925" s="330"/>
      <c r="AK925" s="330"/>
      <c r="AL925" s="311"/>
      <c r="AM925" s="311"/>
      <c r="AN925" s="330"/>
      <c r="AO925" s="330"/>
      <c r="AP925" s="311"/>
      <c r="AQ925" s="311"/>
      <c r="AR925" s="330"/>
      <c r="AS925" s="330"/>
      <c r="AT925" s="311"/>
      <c r="AU925" s="311"/>
      <c r="AV925" s="330"/>
      <c r="AW925" s="311"/>
      <c r="AX925" s="311"/>
      <c r="AY925" s="311"/>
      <c r="AZ925" s="311"/>
      <c r="BA925" s="311"/>
    </row>
    <row r="926" spans="1:53" s="322" customFormat="1" ht="15.75" customHeight="1" x14ac:dyDescent="0.2">
      <c r="A926" s="324"/>
      <c r="B926" s="325"/>
      <c r="C926" s="326"/>
      <c r="D926" s="327"/>
      <c r="E926" s="329"/>
      <c r="F926" s="326"/>
      <c r="G926" s="328"/>
      <c r="H926" s="328"/>
      <c r="I926" s="326"/>
      <c r="J926" s="326"/>
      <c r="K926" s="326"/>
      <c r="L926" s="311"/>
      <c r="M926" s="311"/>
      <c r="N926" s="311"/>
      <c r="O926" s="311"/>
      <c r="P926" s="311"/>
      <c r="Q926" s="311"/>
      <c r="R926" s="311"/>
      <c r="S926" s="311"/>
      <c r="T926" s="330"/>
      <c r="U926" s="331"/>
      <c r="V926" s="311"/>
      <c r="W926" s="311"/>
      <c r="X926" s="330"/>
      <c r="Y926" s="311"/>
      <c r="Z926" s="311"/>
      <c r="AA926" s="330"/>
      <c r="AB926" s="330"/>
      <c r="AC926" s="955"/>
      <c r="AD926" s="311"/>
      <c r="AE926" s="311"/>
      <c r="AF926" s="330"/>
      <c r="AG926" s="330"/>
      <c r="AH926" s="311"/>
      <c r="AI926" s="311"/>
      <c r="AJ926" s="330"/>
      <c r="AK926" s="330"/>
      <c r="AL926" s="311"/>
      <c r="AM926" s="311"/>
      <c r="AN926" s="330"/>
      <c r="AO926" s="330"/>
      <c r="AP926" s="311"/>
      <c r="AQ926" s="311"/>
      <c r="AR926" s="330"/>
      <c r="AS926" s="330"/>
      <c r="AT926" s="311"/>
      <c r="AU926" s="311"/>
      <c r="AV926" s="330"/>
      <c r="AW926" s="311"/>
      <c r="AX926" s="311"/>
      <c r="AY926" s="311"/>
      <c r="AZ926" s="311"/>
      <c r="BA926" s="311"/>
    </row>
    <row r="927" spans="1:53" s="322" customFormat="1" ht="15.75" customHeight="1" x14ac:dyDescent="0.2">
      <c r="A927" s="324"/>
      <c r="B927" s="325"/>
      <c r="C927" s="326"/>
      <c r="D927" s="327"/>
      <c r="E927" s="329"/>
      <c r="F927" s="326"/>
      <c r="G927" s="328"/>
      <c r="H927" s="328"/>
      <c r="I927" s="326"/>
      <c r="J927" s="326"/>
      <c r="K927" s="326"/>
      <c r="L927" s="311"/>
      <c r="M927" s="311"/>
      <c r="N927" s="311"/>
      <c r="O927" s="311"/>
      <c r="P927" s="311"/>
      <c r="Q927" s="311"/>
      <c r="R927" s="311"/>
      <c r="S927" s="311"/>
      <c r="T927" s="330"/>
      <c r="U927" s="331"/>
      <c r="V927" s="311"/>
      <c r="W927" s="311"/>
      <c r="X927" s="330"/>
      <c r="Y927" s="311"/>
      <c r="Z927" s="311"/>
      <c r="AA927" s="330"/>
      <c r="AB927" s="330"/>
      <c r="AC927" s="955"/>
      <c r="AD927" s="311"/>
      <c r="AE927" s="311"/>
      <c r="AF927" s="330"/>
      <c r="AG927" s="330"/>
      <c r="AH927" s="311"/>
      <c r="AI927" s="311"/>
      <c r="AJ927" s="330"/>
      <c r="AK927" s="330"/>
      <c r="AL927" s="311"/>
      <c r="AM927" s="311"/>
      <c r="AN927" s="330"/>
      <c r="AO927" s="330"/>
      <c r="AP927" s="311"/>
      <c r="AQ927" s="311"/>
      <c r="AR927" s="330"/>
      <c r="AS927" s="330"/>
      <c r="AT927" s="311"/>
      <c r="AU927" s="311"/>
      <c r="AV927" s="330"/>
      <c r="AW927" s="311"/>
      <c r="AX927" s="311"/>
      <c r="AY927" s="311"/>
      <c r="AZ927" s="311"/>
      <c r="BA927" s="311"/>
    </row>
    <row r="928" spans="1:53" s="322" customFormat="1" ht="15.75" customHeight="1" x14ac:dyDescent="0.2">
      <c r="A928" s="324"/>
      <c r="B928" s="325"/>
      <c r="C928" s="326"/>
      <c r="D928" s="327"/>
      <c r="E928" s="329"/>
      <c r="F928" s="326"/>
      <c r="G928" s="328"/>
      <c r="H928" s="328"/>
      <c r="I928" s="326"/>
      <c r="J928" s="326"/>
      <c r="K928" s="326"/>
      <c r="L928" s="311"/>
      <c r="M928" s="311"/>
      <c r="N928" s="311"/>
      <c r="O928" s="311"/>
      <c r="P928" s="311"/>
      <c r="Q928" s="311"/>
      <c r="R928" s="311"/>
      <c r="S928" s="311"/>
      <c r="T928" s="330"/>
      <c r="U928" s="331"/>
      <c r="V928" s="311"/>
      <c r="W928" s="311"/>
      <c r="X928" s="330"/>
      <c r="Y928" s="311"/>
      <c r="Z928" s="311"/>
      <c r="AA928" s="330"/>
      <c r="AB928" s="330"/>
      <c r="AC928" s="955"/>
      <c r="AD928" s="311"/>
      <c r="AE928" s="311"/>
      <c r="AF928" s="330"/>
      <c r="AG928" s="330"/>
      <c r="AH928" s="311"/>
      <c r="AI928" s="311"/>
      <c r="AJ928" s="330"/>
      <c r="AK928" s="330"/>
      <c r="AL928" s="311"/>
      <c r="AM928" s="311"/>
      <c r="AN928" s="330"/>
      <c r="AO928" s="330"/>
      <c r="AP928" s="311"/>
      <c r="AQ928" s="311"/>
      <c r="AR928" s="330"/>
      <c r="AS928" s="330"/>
      <c r="AT928" s="311"/>
      <c r="AU928" s="311"/>
      <c r="AV928" s="330"/>
      <c r="AW928" s="311"/>
      <c r="AX928" s="311"/>
      <c r="AY928" s="311"/>
      <c r="AZ928" s="311"/>
      <c r="BA928" s="311"/>
    </row>
    <row r="929" spans="1:53" s="322" customFormat="1" ht="15.75" customHeight="1" x14ac:dyDescent="0.2">
      <c r="A929" s="324"/>
      <c r="B929" s="325"/>
      <c r="C929" s="326"/>
      <c r="D929" s="327"/>
      <c r="E929" s="329"/>
      <c r="F929" s="326"/>
      <c r="G929" s="328"/>
      <c r="H929" s="328"/>
      <c r="I929" s="326"/>
      <c r="J929" s="326"/>
      <c r="K929" s="326"/>
      <c r="L929" s="311"/>
      <c r="M929" s="311"/>
      <c r="N929" s="311"/>
      <c r="O929" s="311"/>
      <c r="P929" s="311"/>
      <c r="Q929" s="311"/>
      <c r="R929" s="311"/>
      <c r="S929" s="311"/>
      <c r="T929" s="330"/>
      <c r="U929" s="331"/>
      <c r="V929" s="311"/>
      <c r="W929" s="311"/>
      <c r="X929" s="330"/>
      <c r="Y929" s="311"/>
      <c r="Z929" s="311"/>
      <c r="AA929" s="330"/>
      <c r="AB929" s="330"/>
      <c r="AC929" s="955"/>
      <c r="AD929" s="311"/>
      <c r="AE929" s="311"/>
      <c r="AF929" s="330"/>
      <c r="AG929" s="330"/>
      <c r="AH929" s="311"/>
      <c r="AI929" s="311"/>
      <c r="AJ929" s="330"/>
      <c r="AK929" s="330"/>
      <c r="AL929" s="311"/>
      <c r="AM929" s="311"/>
      <c r="AN929" s="330"/>
      <c r="AO929" s="330"/>
      <c r="AP929" s="311"/>
      <c r="AQ929" s="311"/>
      <c r="AR929" s="330"/>
      <c r="AS929" s="330"/>
      <c r="AT929" s="311"/>
      <c r="AU929" s="311"/>
      <c r="AV929" s="330"/>
      <c r="AW929" s="311"/>
      <c r="AX929" s="311"/>
      <c r="AY929" s="311"/>
      <c r="AZ929" s="311"/>
      <c r="BA929" s="311"/>
    </row>
    <row r="930" spans="1:53" s="322" customFormat="1" ht="15.75" customHeight="1" x14ac:dyDescent="0.2">
      <c r="A930" s="324"/>
      <c r="B930" s="325"/>
      <c r="C930" s="326"/>
      <c r="D930" s="327"/>
      <c r="E930" s="329"/>
      <c r="F930" s="326"/>
      <c r="G930" s="328"/>
      <c r="H930" s="328"/>
      <c r="I930" s="326"/>
      <c r="J930" s="326"/>
      <c r="K930" s="326"/>
      <c r="L930" s="311"/>
      <c r="M930" s="311"/>
      <c r="N930" s="311"/>
      <c r="O930" s="311"/>
      <c r="P930" s="311"/>
      <c r="Q930" s="311"/>
      <c r="R930" s="311"/>
      <c r="S930" s="311"/>
      <c r="T930" s="330"/>
      <c r="U930" s="331"/>
      <c r="V930" s="311"/>
      <c r="W930" s="311"/>
      <c r="X930" s="330"/>
      <c r="Y930" s="311"/>
      <c r="Z930" s="311"/>
      <c r="AA930" s="330"/>
      <c r="AB930" s="330"/>
      <c r="AC930" s="955"/>
      <c r="AD930" s="311"/>
      <c r="AE930" s="311"/>
      <c r="AF930" s="330"/>
      <c r="AG930" s="330"/>
      <c r="AH930" s="311"/>
      <c r="AI930" s="311"/>
      <c r="AJ930" s="330"/>
      <c r="AK930" s="330"/>
      <c r="AL930" s="311"/>
      <c r="AM930" s="311"/>
      <c r="AN930" s="330"/>
      <c r="AO930" s="330"/>
      <c r="AP930" s="311"/>
      <c r="AQ930" s="311"/>
      <c r="AR930" s="330"/>
      <c r="AS930" s="330"/>
      <c r="AT930" s="311"/>
      <c r="AU930" s="311"/>
      <c r="AV930" s="330"/>
      <c r="AW930" s="311"/>
      <c r="AX930" s="311"/>
      <c r="AY930" s="311"/>
      <c r="AZ930" s="311"/>
      <c r="BA930" s="311"/>
    </row>
    <row r="931" spans="1:53" s="322" customFormat="1" ht="15.75" customHeight="1" x14ac:dyDescent="0.2">
      <c r="A931" s="324"/>
      <c r="B931" s="325"/>
      <c r="C931" s="326"/>
      <c r="D931" s="327"/>
      <c r="E931" s="329"/>
      <c r="F931" s="326"/>
      <c r="G931" s="328"/>
      <c r="H931" s="328"/>
      <c r="I931" s="326"/>
      <c r="J931" s="326"/>
      <c r="K931" s="326"/>
      <c r="L931" s="311"/>
      <c r="M931" s="311"/>
      <c r="N931" s="311"/>
      <c r="O931" s="311"/>
      <c r="P931" s="311"/>
      <c r="Q931" s="311"/>
      <c r="R931" s="311"/>
      <c r="S931" s="311"/>
      <c r="T931" s="330"/>
      <c r="U931" s="331"/>
      <c r="V931" s="311"/>
      <c r="W931" s="311"/>
      <c r="X931" s="330"/>
      <c r="Y931" s="311"/>
      <c r="Z931" s="311"/>
      <c r="AA931" s="330"/>
      <c r="AB931" s="330"/>
      <c r="AC931" s="955"/>
      <c r="AD931" s="311"/>
      <c r="AE931" s="311"/>
      <c r="AF931" s="330"/>
      <c r="AG931" s="330"/>
      <c r="AH931" s="311"/>
      <c r="AI931" s="311"/>
      <c r="AJ931" s="330"/>
      <c r="AK931" s="330"/>
      <c r="AL931" s="311"/>
      <c r="AM931" s="311"/>
      <c r="AN931" s="330"/>
      <c r="AO931" s="330"/>
      <c r="AP931" s="311"/>
      <c r="AQ931" s="311"/>
      <c r="AR931" s="330"/>
      <c r="AS931" s="330"/>
      <c r="AT931" s="311"/>
      <c r="AU931" s="311"/>
      <c r="AV931" s="330"/>
      <c r="AW931" s="311"/>
      <c r="AX931" s="311"/>
      <c r="AY931" s="311"/>
      <c r="AZ931" s="311"/>
      <c r="BA931" s="311"/>
    </row>
    <row r="932" spans="1:53" s="322" customFormat="1" ht="15.75" customHeight="1" x14ac:dyDescent="0.2">
      <c r="A932" s="324"/>
      <c r="B932" s="325"/>
      <c r="C932" s="326"/>
      <c r="D932" s="327"/>
      <c r="E932" s="329"/>
      <c r="F932" s="326"/>
      <c r="G932" s="328"/>
      <c r="H932" s="328"/>
      <c r="I932" s="326"/>
      <c r="J932" s="326"/>
      <c r="K932" s="326"/>
      <c r="L932" s="311"/>
      <c r="M932" s="311"/>
      <c r="N932" s="311"/>
      <c r="O932" s="311"/>
      <c r="P932" s="311"/>
      <c r="Q932" s="311"/>
      <c r="R932" s="311"/>
      <c r="S932" s="311"/>
      <c r="T932" s="330"/>
      <c r="U932" s="331"/>
      <c r="V932" s="311"/>
      <c r="W932" s="311"/>
      <c r="X932" s="330"/>
      <c r="Y932" s="311"/>
      <c r="Z932" s="311"/>
      <c r="AA932" s="330"/>
      <c r="AB932" s="330"/>
      <c r="AC932" s="955"/>
      <c r="AD932" s="311"/>
      <c r="AE932" s="311"/>
      <c r="AF932" s="330"/>
      <c r="AG932" s="330"/>
      <c r="AH932" s="311"/>
      <c r="AI932" s="311"/>
      <c r="AJ932" s="330"/>
      <c r="AK932" s="330"/>
      <c r="AL932" s="311"/>
      <c r="AM932" s="311"/>
      <c r="AN932" s="330"/>
      <c r="AO932" s="330"/>
      <c r="AP932" s="311"/>
      <c r="AQ932" s="311"/>
      <c r="AR932" s="330"/>
      <c r="AS932" s="330"/>
      <c r="AT932" s="311"/>
      <c r="AU932" s="311"/>
      <c r="AV932" s="330"/>
      <c r="AW932" s="311"/>
      <c r="AX932" s="311"/>
      <c r="AY932" s="311"/>
      <c r="AZ932" s="311"/>
      <c r="BA932" s="311"/>
    </row>
    <row r="933" spans="1:53" s="322" customFormat="1" ht="15.75" customHeight="1" x14ac:dyDescent="0.2">
      <c r="A933" s="324"/>
      <c r="B933" s="325"/>
      <c r="C933" s="326"/>
      <c r="D933" s="327"/>
      <c r="E933" s="329"/>
      <c r="F933" s="326"/>
      <c r="G933" s="328"/>
      <c r="H933" s="328"/>
      <c r="I933" s="326"/>
      <c r="J933" s="326"/>
      <c r="K933" s="326"/>
      <c r="L933" s="311"/>
      <c r="M933" s="311"/>
      <c r="N933" s="311"/>
      <c r="O933" s="311"/>
      <c r="P933" s="311"/>
      <c r="Q933" s="311"/>
      <c r="R933" s="311"/>
      <c r="S933" s="311"/>
      <c r="T933" s="330"/>
      <c r="U933" s="331"/>
      <c r="V933" s="311"/>
      <c r="W933" s="311"/>
      <c r="X933" s="330"/>
      <c r="Y933" s="311"/>
      <c r="Z933" s="311"/>
      <c r="AA933" s="330"/>
      <c r="AB933" s="330"/>
      <c r="AC933" s="955"/>
      <c r="AD933" s="311"/>
      <c r="AE933" s="311"/>
      <c r="AF933" s="330"/>
      <c r="AG933" s="330"/>
      <c r="AH933" s="311"/>
      <c r="AI933" s="311"/>
      <c r="AJ933" s="330"/>
      <c r="AK933" s="330"/>
      <c r="AL933" s="311"/>
      <c r="AM933" s="311"/>
      <c r="AN933" s="330"/>
      <c r="AO933" s="330"/>
      <c r="AP933" s="311"/>
      <c r="AQ933" s="311"/>
      <c r="AR933" s="330"/>
      <c r="AS933" s="330"/>
      <c r="AT933" s="311"/>
      <c r="AU933" s="311"/>
      <c r="AV933" s="330"/>
      <c r="AW933" s="311"/>
      <c r="AX933" s="311"/>
      <c r="AY933" s="311"/>
      <c r="AZ933" s="311"/>
      <c r="BA933" s="311"/>
    </row>
    <row r="934" spans="1:53" s="322" customFormat="1" ht="15.75" customHeight="1" x14ac:dyDescent="0.2">
      <c r="A934" s="324"/>
      <c r="B934" s="325"/>
      <c r="C934" s="326"/>
      <c r="D934" s="327"/>
      <c r="E934" s="329"/>
      <c r="F934" s="326"/>
      <c r="G934" s="328"/>
      <c r="H934" s="328"/>
      <c r="I934" s="326"/>
      <c r="J934" s="326"/>
      <c r="K934" s="326"/>
      <c r="L934" s="311"/>
      <c r="M934" s="311"/>
      <c r="N934" s="311"/>
      <c r="O934" s="311"/>
      <c r="P934" s="311"/>
      <c r="Q934" s="311"/>
      <c r="R934" s="311"/>
      <c r="S934" s="311"/>
      <c r="T934" s="330"/>
      <c r="U934" s="331"/>
      <c r="V934" s="311"/>
      <c r="W934" s="311"/>
      <c r="X934" s="330"/>
      <c r="Y934" s="311"/>
      <c r="Z934" s="311"/>
      <c r="AA934" s="330"/>
      <c r="AB934" s="330"/>
      <c r="AC934" s="955"/>
      <c r="AD934" s="311"/>
      <c r="AE934" s="311"/>
      <c r="AF934" s="330"/>
      <c r="AG934" s="330"/>
      <c r="AH934" s="311"/>
      <c r="AI934" s="311"/>
      <c r="AJ934" s="330"/>
      <c r="AK934" s="330"/>
      <c r="AL934" s="311"/>
      <c r="AM934" s="311"/>
      <c r="AN934" s="330"/>
      <c r="AO934" s="330"/>
      <c r="AP934" s="311"/>
      <c r="AQ934" s="311"/>
      <c r="AR934" s="330"/>
      <c r="AS934" s="330"/>
      <c r="AT934" s="311"/>
      <c r="AU934" s="311"/>
      <c r="AV934" s="330"/>
      <c r="AW934" s="311"/>
      <c r="AX934" s="311"/>
      <c r="AY934" s="311"/>
      <c r="AZ934" s="311"/>
      <c r="BA934" s="311"/>
    </row>
    <row r="935" spans="1:53" s="322" customFormat="1" ht="15.75" customHeight="1" x14ac:dyDescent="0.2">
      <c r="A935" s="324"/>
      <c r="B935" s="325"/>
      <c r="C935" s="326"/>
      <c r="D935" s="327"/>
      <c r="E935" s="329"/>
      <c r="F935" s="326"/>
      <c r="G935" s="328"/>
      <c r="H935" s="328"/>
      <c r="I935" s="326"/>
      <c r="J935" s="326"/>
      <c r="K935" s="326"/>
      <c r="L935" s="311"/>
      <c r="M935" s="311"/>
      <c r="N935" s="311"/>
      <c r="O935" s="311"/>
      <c r="P935" s="311"/>
      <c r="Q935" s="311"/>
      <c r="R935" s="311"/>
      <c r="S935" s="311"/>
      <c r="T935" s="330"/>
      <c r="U935" s="331"/>
      <c r="V935" s="311"/>
      <c r="W935" s="311"/>
      <c r="X935" s="330"/>
      <c r="Y935" s="311"/>
      <c r="Z935" s="311"/>
      <c r="AA935" s="330"/>
      <c r="AB935" s="330"/>
      <c r="AC935" s="955"/>
      <c r="AD935" s="311"/>
      <c r="AE935" s="311"/>
      <c r="AF935" s="330"/>
      <c r="AG935" s="330"/>
      <c r="AH935" s="311"/>
      <c r="AI935" s="311"/>
      <c r="AJ935" s="330"/>
      <c r="AK935" s="330"/>
      <c r="AL935" s="311"/>
      <c r="AM935" s="311"/>
      <c r="AN935" s="330"/>
      <c r="AO935" s="330"/>
      <c r="AP935" s="311"/>
      <c r="AQ935" s="311"/>
      <c r="AR935" s="330"/>
      <c r="AS935" s="330"/>
      <c r="AT935" s="311"/>
      <c r="AU935" s="311"/>
      <c r="AV935" s="330"/>
      <c r="AW935" s="311"/>
      <c r="AX935" s="311"/>
      <c r="AY935" s="311"/>
      <c r="AZ935" s="311"/>
      <c r="BA935" s="311"/>
    </row>
    <row r="936" spans="1:53" s="322" customFormat="1" ht="15.75" customHeight="1" x14ac:dyDescent="0.2">
      <c r="A936" s="324"/>
      <c r="B936" s="325"/>
      <c r="C936" s="326"/>
      <c r="D936" s="327"/>
      <c r="E936" s="329"/>
      <c r="F936" s="326"/>
      <c r="G936" s="328"/>
      <c r="H936" s="328"/>
      <c r="I936" s="326"/>
      <c r="J936" s="326"/>
      <c r="K936" s="326"/>
      <c r="L936" s="311"/>
      <c r="M936" s="311"/>
      <c r="N936" s="311"/>
      <c r="O936" s="311"/>
      <c r="P936" s="311"/>
      <c r="Q936" s="311"/>
      <c r="R936" s="311"/>
      <c r="S936" s="311"/>
      <c r="T936" s="330"/>
      <c r="U936" s="331"/>
      <c r="V936" s="311"/>
      <c r="W936" s="311"/>
      <c r="X936" s="330"/>
      <c r="Y936" s="311"/>
      <c r="Z936" s="311"/>
      <c r="AA936" s="330"/>
      <c r="AB936" s="330"/>
      <c r="AC936" s="955"/>
      <c r="AD936" s="311"/>
      <c r="AE936" s="311"/>
      <c r="AF936" s="330"/>
      <c r="AG936" s="330"/>
      <c r="AH936" s="311"/>
      <c r="AI936" s="311"/>
      <c r="AJ936" s="330"/>
      <c r="AK936" s="330"/>
      <c r="AL936" s="311"/>
      <c r="AM936" s="311"/>
      <c r="AN936" s="330"/>
      <c r="AO936" s="330"/>
      <c r="AP936" s="311"/>
      <c r="AQ936" s="311"/>
      <c r="AR936" s="330"/>
      <c r="AS936" s="330"/>
      <c r="AT936" s="311"/>
      <c r="AU936" s="311"/>
      <c r="AV936" s="330"/>
      <c r="AW936" s="311"/>
      <c r="AX936" s="311"/>
      <c r="AY936" s="311"/>
      <c r="AZ936" s="311"/>
      <c r="BA936" s="311"/>
    </row>
    <row r="937" spans="1:53" s="322" customFormat="1" ht="15.75" customHeight="1" x14ac:dyDescent="0.2">
      <c r="A937" s="324"/>
      <c r="B937" s="325"/>
      <c r="C937" s="326"/>
      <c r="D937" s="327"/>
      <c r="E937" s="329"/>
      <c r="F937" s="326"/>
      <c r="G937" s="328"/>
      <c r="H937" s="328"/>
      <c r="I937" s="326"/>
      <c r="J937" s="326"/>
      <c r="K937" s="326"/>
      <c r="L937" s="311"/>
      <c r="M937" s="311"/>
      <c r="N937" s="311"/>
      <c r="O937" s="311"/>
      <c r="P937" s="311"/>
      <c r="Q937" s="311"/>
      <c r="R937" s="311"/>
      <c r="S937" s="311"/>
      <c r="T937" s="330"/>
      <c r="U937" s="331"/>
      <c r="V937" s="311"/>
      <c r="W937" s="311"/>
      <c r="X937" s="330"/>
      <c r="Y937" s="311"/>
      <c r="Z937" s="311"/>
      <c r="AA937" s="330"/>
      <c r="AB937" s="330"/>
      <c r="AC937" s="955"/>
      <c r="AD937" s="311"/>
      <c r="AE937" s="311"/>
      <c r="AF937" s="330"/>
      <c r="AG937" s="330"/>
      <c r="AH937" s="311"/>
      <c r="AI937" s="311"/>
      <c r="AJ937" s="330"/>
      <c r="AK937" s="330"/>
      <c r="AL937" s="311"/>
      <c r="AM937" s="311"/>
      <c r="AN937" s="330"/>
      <c r="AO937" s="330"/>
      <c r="AP937" s="311"/>
      <c r="AQ937" s="311"/>
      <c r="AR937" s="330"/>
      <c r="AS937" s="330"/>
      <c r="AT937" s="311"/>
      <c r="AU937" s="311"/>
      <c r="AV937" s="330"/>
      <c r="AW937" s="311"/>
      <c r="AX937" s="311"/>
      <c r="AY937" s="311"/>
      <c r="AZ937" s="311"/>
      <c r="BA937" s="311"/>
    </row>
    <row r="938" spans="1:53" s="322" customFormat="1" ht="15.75" customHeight="1" x14ac:dyDescent="0.2">
      <c r="A938" s="324"/>
      <c r="B938" s="325"/>
      <c r="C938" s="326"/>
      <c r="D938" s="327"/>
      <c r="E938" s="329"/>
      <c r="F938" s="326"/>
      <c r="G938" s="328"/>
      <c r="H938" s="328"/>
      <c r="I938" s="326"/>
      <c r="J938" s="326"/>
      <c r="K938" s="326"/>
      <c r="L938" s="311"/>
      <c r="M938" s="311"/>
      <c r="N938" s="311"/>
      <c r="O938" s="311"/>
      <c r="P938" s="311"/>
      <c r="Q938" s="311"/>
      <c r="R938" s="311"/>
      <c r="S938" s="311"/>
      <c r="T938" s="330"/>
      <c r="U938" s="331"/>
      <c r="V938" s="311"/>
      <c r="W938" s="311"/>
      <c r="X938" s="330"/>
      <c r="Y938" s="311"/>
      <c r="Z938" s="311"/>
      <c r="AA938" s="330"/>
      <c r="AB938" s="330"/>
      <c r="AC938" s="955"/>
      <c r="AD938" s="311"/>
      <c r="AE938" s="311"/>
      <c r="AF938" s="330"/>
      <c r="AG938" s="330"/>
      <c r="AH938" s="311"/>
      <c r="AI938" s="311"/>
      <c r="AJ938" s="330"/>
      <c r="AK938" s="330"/>
      <c r="AL938" s="311"/>
      <c r="AM938" s="311"/>
      <c r="AN938" s="330"/>
      <c r="AO938" s="330"/>
      <c r="AP938" s="311"/>
      <c r="AQ938" s="311"/>
      <c r="AR938" s="330"/>
      <c r="AS938" s="330"/>
      <c r="AT938" s="311"/>
      <c r="AU938" s="311"/>
      <c r="AV938" s="330"/>
      <c r="AW938" s="311"/>
      <c r="AX938" s="311"/>
      <c r="AY938" s="311"/>
      <c r="AZ938" s="311"/>
      <c r="BA938" s="311"/>
    </row>
    <row r="939" spans="1:53" s="322" customFormat="1" ht="15.75" customHeight="1" x14ac:dyDescent="0.2">
      <c r="A939" s="324"/>
      <c r="B939" s="325"/>
      <c r="C939" s="326"/>
      <c r="D939" s="327"/>
      <c r="E939" s="329"/>
      <c r="F939" s="326"/>
      <c r="G939" s="328"/>
      <c r="H939" s="328"/>
      <c r="I939" s="326"/>
      <c r="J939" s="326"/>
      <c r="K939" s="326"/>
      <c r="L939" s="311"/>
      <c r="M939" s="311"/>
      <c r="N939" s="311"/>
      <c r="O939" s="311"/>
      <c r="P939" s="311"/>
      <c r="Q939" s="311"/>
      <c r="R939" s="311"/>
      <c r="S939" s="311"/>
      <c r="T939" s="330"/>
      <c r="U939" s="331"/>
      <c r="V939" s="311"/>
      <c r="W939" s="311"/>
      <c r="X939" s="330"/>
      <c r="Y939" s="311"/>
      <c r="Z939" s="311"/>
      <c r="AA939" s="330"/>
      <c r="AB939" s="330"/>
      <c r="AC939" s="955"/>
      <c r="AD939" s="311"/>
      <c r="AE939" s="311"/>
      <c r="AF939" s="330"/>
      <c r="AG939" s="330"/>
      <c r="AH939" s="311"/>
      <c r="AI939" s="311"/>
      <c r="AJ939" s="330"/>
      <c r="AK939" s="330"/>
      <c r="AL939" s="311"/>
      <c r="AM939" s="311"/>
      <c r="AN939" s="330"/>
      <c r="AO939" s="330"/>
      <c r="AP939" s="311"/>
      <c r="AQ939" s="311"/>
      <c r="AR939" s="330"/>
      <c r="AS939" s="330"/>
      <c r="AT939" s="311"/>
      <c r="AU939" s="311"/>
      <c r="AV939" s="330"/>
      <c r="AW939" s="311"/>
      <c r="AX939" s="311"/>
      <c r="AY939" s="311"/>
      <c r="AZ939" s="311"/>
      <c r="BA939" s="311"/>
    </row>
    <row r="940" spans="1:53" s="322" customFormat="1" ht="15.75" customHeight="1" x14ac:dyDescent="0.2">
      <c r="A940" s="324"/>
      <c r="B940" s="325"/>
      <c r="C940" s="326"/>
      <c r="D940" s="327"/>
      <c r="E940" s="329"/>
      <c r="F940" s="326"/>
      <c r="G940" s="328"/>
      <c r="H940" s="328"/>
      <c r="I940" s="326"/>
      <c r="J940" s="326"/>
      <c r="K940" s="326"/>
      <c r="L940" s="311"/>
      <c r="M940" s="311"/>
      <c r="N940" s="311"/>
      <c r="O940" s="311"/>
      <c r="P940" s="311"/>
      <c r="Q940" s="311"/>
      <c r="R940" s="311"/>
      <c r="S940" s="311"/>
      <c r="T940" s="330"/>
      <c r="U940" s="331"/>
      <c r="V940" s="311"/>
      <c r="W940" s="311"/>
      <c r="X940" s="330"/>
      <c r="Y940" s="311"/>
      <c r="Z940" s="311"/>
      <c r="AA940" s="330"/>
      <c r="AB940" s="330"/>
      <c r="AC940" s="955"/>
      <c r="AD940" s="311"/>
      <c r="AE940" s="311"/>
      <c r="AF940" s="330"/>
      <c r="AG940" s="330"/>
      <c r="AH940" s="311"/>
      <c r="AI940" s="311"/>
      <c r="AJ940" s="330"/>
      <c r="AK940" s="330"/>
      <c r="AL940" s="311"/>
      <c r="AM940" s="311"/>
      <c r="AN940" s="330"/>
      <c r="AO940" s="330"/>
      <c r="AP940" s="311"/>
      <c r="AQ940" s="311"/>
      <c r="AR940" s="330"/>
      <c r="AS940" s="330"/>
      <c r="AT940" s="311"/>
      <c r="AU940" s="311"/>
      <c r="AV940" s="330"/>
      <c r="AW940" s="311"/>
      <c r="AX940" s="311"/>
      <c r="AY940" s="311"/>
      <c r="AZ940" s="311"/>
      <c r="BA940" s="311"/>
    </row>
    <row r="941" spans="1:53" s="322" customFormat="1" ht="15.75" customHeight="1" x14ac:dyDescent="0.2">
      <c r="A941" s="324"/>
      <c r="B941" s="325"/>
      <c r="C941" s="326"/>
      <c r="D941" s="327"/>
      <c r="E941" s="329"/>
      <c r="F941" s="326"/>
      <c r="G941" s="328"/>
      <c r="H941" s="328"/>
      <c r="I941" s="326"/>
      <c r="J941" s="326"/>
      <c r="K941" s="326"/>
      <c r="L941" s="311"/>
      <c r="M941" s="311"/>
      <c r="N941" s="311"/>
      <c r="O941" s="311"/>
      <c r="P941" s="311"/>
      <c r="Q941" s="311"/>
      <c r="R941" s="311"/>
      <c r="S941" s="311"/>
      <c r="T941" s="330"/>
      <c r="U941" s="331"/>
      <c r="V941" s="311"/>
      <c r="W941" s="311"/>
      <c r="X941" s="330"/>
      <c r="Y941" s="311"/>
      <c r="Z941" s="311"/>
      <c r="AA941" s="330"/>
      <c r="AB941" s="330"/>
      <c r="AC941" s="955"/>
      <c r="AD941" s="311"/>
      <c r="AE941" s="311"/>
      <c r="AF941" s="330"/>
      <c r="AG941" s="330"/>
      <c r="AH941" s="311"/>
      <c r="AI941" s="311"/>
      <c r="AJ941" s="330"/>
      <c r="AK941" s="330"/>
      <c r="AL941" s="311"/>
      <c r="AM941" s="311"/>
      <c r="AN941" s="330"/>
      <c r="AO941" s="330"/>
      <c r="AP941" s="311"/>
      <c r="AQ941" s="311"/>
      <c r="AR941" s="330"/>
      <c r="AS941" s="330"/>
      <c r="AT941" s="311"/>
      <c r="AU941" s="311"/>
      <c r="AV941" s="330"/>
      <c r="AW941" s="311"/>
      <c r="AX941" s="311"/>
      <c r="AY941" s="311"/>
      <c r="AZ941" s="311"/>
      <c r="BA941" s="311"/>
    </row>
    <row r="942" spans="1:53" s="322" customFormat="1" ht="15.75" customHeight="1" x14ac:dyDescent="0.2">
      <c r="A942" s="324"/>
      <c r="B942" s="325"/>
      <c r="C942" s="326"/>
      <c r="D942" s="327"/>
      <c r="E942" s="329"/>
      <c r="F942" s="326"/>
      <c r="G942" s="328"/>
      <c r="H942" s="328"/>
      <c r="I942" s="326"/>
      <c r="J942" s="326"/>
      <c r="K942" s="326"/>
      <c r="L942" s="311"/>
      <c r="M942" s="311"/>
      <c r="N942" s="311"/>
      <c r="O942" s="311"/>
      <c r="P942" s="311"/>
      <c r="Q942" s="311"/>
      <c r="R942" s="311"/>
      <c r="S942" s="311"/>
      <c r="T942" s="330"/>
      <c r="U942" s="331"/>
      <c r="V942" s="311"/>
      <c r="W942" s="311"/>
      <c r="X942" s="330"/>
      <c r="Y942" s="311"/>
      <c r="Z942" s="311"/>
      <c r="AA942" s="330"/>
      <c r="AB942" s="330"/>
      <c r="AC942" s="955"/>
      <c r="AD942" s="311"/>
      <c r="AE942" s="311"/>
      <c r="AF942" s="330"/>
      <c r="AG942" s="330"/>
      <c r="AH942" s="311"/>
      <c r="AI942" s="311"/>
      <c r="AJ942" s="330"/>
      <c r="AK942" s="330"/>
      <c r="AL942" s="311"/>
      <c r="AM942" s="311"/>
      <c r="AN942" s="330"/>
      <c r="AO942" s="330"/>
      <c r="AP942" s="311"/>
      <c r="AQ942" s="311"/>
      <c r="AR942" s="330"/>
      <c r="AS942" s="330"/>
      <c r="AT942" s="311"/>
      <c r="AU942" s="311"/>
      <c r="AV942" s="330"/>
      <c r="AW942" s="311"/>
      <c r="AX942" s="311"/>
      <c r="AY942" s="311"/>
      <c r="AZ942" s="311"/>
      <c r="BA942" s="311"/>
    </row>
    <row r="943" spans="1:53" s="322" customFormat="1" ht="15.75" customHeight="1" x14ac:dyDescent="0.2">
      <c r="A943" s="324"/>
      <c r="B943" s="325"/>
      <c r="C943" s="326"/>
      <c r="D943" s="327"/>
      <c r="E943" s="329"/>
      <c r="F943" s="326"/>
      <c r="G943" s="328"/>
      <c r="H943" s="328"/>
      <c r="I943" s="326"/>
      <c r="J943" s="326"/>
      <c r="K943" s="326"/>
      <c r="L943" s="311"/>
      <c r="M943" s="311"/>
      <c r="N943" s="311"/>
      <c r="O943" s="311"/>
      <c r="P943" s="311"/>
      <c r="Q943" s="311"/>
      <c r="R943" s="311"/>
      <c r="S943" s="311"/>
      <c r="T943" s="330"/>
      <c r="U943" s="331"/>
      <c r="V943" s="311"/>
      <c r="W943" s="311"/>
      <c r="X943" s="330"/>
      <c r="Y943" s="311"/>
      <c r="Z943" s="311"/>
      <c r="AA943" s="330"/>
      <c r="AB943" s="330"/>
      <c r="AC943" s="955"/>
      <c r="AD943" s="311"/>
      <c r="AE943" s="311"/>
      <c r="AF943" s="330"/>
      <c r="AG943" s="330"/>
      <c r="AH943" s="311"/>
      <c r="AI943" s="311"/>
      <c r="AJ943" s="330"/>
      <c r="AK943" s="330"/>
      <c r="AL943" s="311"/>
      <c r="AM943" s="311"/>
      <c r="AN943" s="330"/>
      <c r="AO943" s="330"/>
      <c r="AP943" s="311"/>
      <c r="AQ943" s="311"/>
      <c r="AR943" s="330"/>
      <c r="AS943" s="330"/>
      <c r="AT943" s="311"/>
      <c r="AU943" s="311"/>
      <c r="AV943" s="330"/>
      <c r="AW943" s="311"/>
      <c r="AX943" s="311"/>
      <c r="AY943" s="311"/>
      <c r="AZ943" s="311"/>
      <c r="BA943" s="311"/>
    </row>
    <row r="944" spans="1:53" s="322" customFormat="1" ht="15.75" customHeight="1" x14ac:dyDescent="0.2">
      <c r="A944" s="324"/>
      <c r="B944" s="325"/>
      <c r="C944" s="326"/>
      <c r="D944" s="327"/>
      <c r="E944" s="329"/>
      <c r="F944" s="326"/>
      <c r="G944" s="328"/>
      <c r="H944" s="328"/>
      <c r="I944" s="326"/>
      <c r="J944" s="326"/>
      <c r="K944" s="326"/>
      <c r="L944" s="311"/>
      <c r="M944" s="311"/>
      <c r="N944" s="311"/>
      <c r="O944" s="311"/>
      <c r="P944" s="311"/>
      <c r="Q944" s="311"/>
      <c r="R944" s="311"/>
      <c r="S944" s="311"/>
      <c r="T944" s="330"/>
      <c r="U944" s="331"/>
      <c r="V944" s="311"/>
      <c r="W944" s="311"/>
      <c r="X944" s="330"/>
      <c r="Y944" s="311"/>
      <c r="Z944" s="311"/>
      <c r="AA944" s="330"/>
      <c r="AB944" s="330"/>
      <c r="AC944" s="955"/>
      <c r="AD944" s="311"/>
      <c r="AE944" s="311"/>
      <c r="AF944" s="330"/>
      <c r="AG944" s="330"/>
      <c r="AH944" s="311"/>
      <c r="AI944" s="311"/>
      <c r="AJ944" s="330"/>
      <c r="AK944" s="330"/>
      <c r="AL944" s="311"/>
      <c r="AM944" s="311"/>
      <c r="AN944" s="330"/>
      <c r="AO944" s="330"/>
      <c r="AP944" s="311"/>
      <c r="AQ944" s="311"/>
      <c r="AR944" s="330"/>
      <c r="AS944" s="330"/>
      <c r="AT944" s="311"/>
      <c r="AU944" s="311"/>
      <c r="AV944" s="330"/>
      <c r="AW944" s="311"/>
      <c r="AX944" s="311"/>
      <c r="AY944" s="311"/>
      <c r="AZ944" s="311"/>
      <c r="BA944" s="311"/>
    </row>
    <row r="945" spans="1:53" s="322" customFormat="1" ht="15.75" customHeight="1" x14ac:dyDescent="0.2">
      <c r="A945" s="324"/>
      <c r="B945" s="325"/>
      <c r="C945" s="326"/>
      <c r="D945" s="327"/>
      <c r="E945" s="329"/>
      <c r="F945" s="326"/>
      <c r="G945" s="328"/>
      <c r="H945" s="328"/>
      <c r="I945" s="326"/>
      <c r="J945" s="326"/>
      <c r="K945" s="326"/>
      <c r="L945" s="311"/>
      <c r="M945" s="311"/>
      <c r="N945" s="311"/>
      <c r="O945" s="311"/>
      <c r="P945" s="311"/>
      <c r="Q945" s="311"/>
      <c r="R945" s="311"/>
      <c r="S945" s="311"/>
      <c r="T945" s="330"/>
      <c r="U945" s="331"/>
      <c r="V945" s="311"/>
      <c r="W945" s="311"/>
      <c r="X945" s="330"/>
      <c r="Y945" s="311"/>
      <c r="Z945" s="311"/>
      <c r="AA945" s="330"/>
      <c r="AB945" s="330"/>
      <c r="AC945" s="955"/>
      <c r="AD945" s="311"/>
      <c r="AE945" s="311"/>
      <c r="AF945" s="330"/>
      <c r="AG945" s="330"/>
      <c r="AH945" s="311"/>
      <c r="AI945" s="311"/>
      <c r="AJ945" s="330"/>
      <c r="AK945" s="330"/>
      <c r="AL945" s="311"/>
      <c r="AM945" s="311"/>
      <c r="AN945" s="330"/>
      <c r="AO945" s="330"/>
      <c r="AP945" s="311"/>
      <c r="AQ945" s="311"/>
      <c r="AR945" s="330"/>
      <c r="AS945" s="330"/>
      <c r="AT945" s="311"/>
      <c r="AU945" s="311"/>
      <c r="AV945" s="330"/>
      <c r="AW945" s="311"/>
      <c r="AX945" s="311"/>
      <c r="AY945" s="311"/>
      <c r="AZ945" s="311"/>
      <c r="BA945" s="311"/>
    </row>
    <row r="946" spans="1:53" s="322" customFormat="1" ht="15.75" customHeight="1" x14ac:dyDescent="0.2">
      <c r="A946" s="324"/>
      <c r="B946" s="325"/>
      <c r="C946" s="326"/>
      <c r="D946" s="327"/>
      <c r="E946" s="329"/>
      <c r="F946" s="326"/>
      <c r="G946" s="328"/>
      <c r="H946" s="328"/>
      <c r="I946" s="326"/>
      <c r="J946" s="326"/>
      <c r="K946" s="326"/>
      <c r="L946" s="311"/>
      <c r="M946" s="311"/>
      <c r="N946" s="311"/>
      <c r="O946" s="311"/>
      <c r="P946" s="311"/>
      <c r="Q946" s="311"/>
      <c r="R946" s="311"/>
      <c r="S946" s="311"/>
      <c r="T946" s="330"/>
      <c r="U946" s="331"/>
      <c r="V946" s="311"/>
      <c r="W946" s="311"/>
      <c r="X946" s="330"/>
      <c r="Y946" s="311"/>
      <c r="Z946" s="311"/>
      <c r="AA946" s="330"/>
      <c r="AB946" s="330"/>
      <c r="AC946" s="955"/>
      <c r="AD946" s="311"/>
      <c r="AE946" s="311"/>
      <c r="AF946" s="330"/>
      <c r="AG946" s="330"/>
      <c r="AH946" s="311"/>
      <c r="AI946" s="311"/>
      <c r="AJ946" s="330"/>
      <c r="AK946" s="330"/>
      <c r="AL946" s="311"/>
      <c r="AM946" s="311"/>
      <c r="AN946" s="330"/>
      <c r="AO946" s="330"/>
      <c r="AP946" s="311"/>
      <c r="AQ946" s="311"/>
      <c r="AR946" s="330"/>
      <c r="AS946" s="330"/>
      <c r="AT946" s="311"/>
      <c r="AU946" s="311"/>
      <c r="AV946" s="330"/>
      <c r="AW946" s="311"/>
      <c r="AX946" s="311"/>
      <c r="AY946" s="311"/>
      <c r="AZ946" s="311"/>
      <c r="BA946" s="311"/>
    </row>
    <row r="947" spans="1:53" s="322" customFormat="1" ht="15.75" customHeight="1" x14ac:dyDescent="0.2">
      <c r="A947" s="324"/>
      <c r="B947" s="325"/>
      <c r="C947" s="326"/>
      <c r="D947" s="327"/>
      <c r="E947" s="329"/>
      <c r="F947" s="326"/>
      <c r="G947" s="328"/>
      <c r="H947" s="328"/>
      <c r="I947" s="326"/>
      <c r="J947" s="326"/>
      <c r="K947" s="326"/>
      <c r="L947" s="311"/>
      <c r="M947" s="311"/>
      <c r="N947" s="311"/>
      <c r="O947" s="311"/>
      <c r="P947" s="311"/>
      <c r="Q947" s="311"/>
      <c r="R947" s="311"/>
      <c r="S947" s="311"/>
      <c r="T947" s="330"/>
      <c r="U947" s="331"/>
      <c r="V947" s="311"/>
      <c r="W947" s="311"/>
      <c r="X947" s="330"/>
      <c r="Y947" s="311"/>
      <c r="Z947" s="311"/>
      <c r="AA947" s="330"/>
      <c r="AB947" s="330"/>
      <c r="AC947" s="955"/>
      <c r="AD947" s="311"/>
      <c r="AE947" s="311"/>
      <c r="AF947" s="330"/>
      <c r="AG947" s="330"/>
      <c r="AH947" s="311"/>
      <c r="AI947" s="311"/>
      <c r="AJ947" s="330"/>
      <c r="AK947" s="330"/>
      <c r="AL947" s="311"/>
      <c r="AM947" s="311"/>
      <c r="AN947" s="330"/>
      <c r="AO947" s="330"/>
      <c r="AP947" s="311"/>
      <c r="AQ947" s="311"/>
      <c r="AR947" s="330"/>
      <c r="AS947" s="330"/>
      <c r="AT947" s="311"/>
      <c r="AU947" s="311"/>
      <c r="AV947" s="330"/>
      <c r="AW947" s="311"/>
      <c r="AX947" s="311"/>
      <c r="AY947" s="311"/>
      <c r="AZ947" s="311"/>
      <c r="BA947" s="311"/>
    </row>
    <row r="948" spans="1:53" s="322" customFormat="1" ht="15.75" customHeight="1" x14ac:dyDescent="0.2">
      <c r="A948" s="324"/>
      <c r="B948" s="325"/>
      <c r="C948" s="326"/>
      <c r="D948" s="327"/>
      <c r="E948" s="329"/>
      <c r="F948" s="326"/>
      <c r="G948" s="328"/>
      <c r="H948" s="328"/>
      <c r="I948" s="326"/>
      <c r="J948" s="326"/>
      <c r="K948" s="326"/>
      <c r="L948" s="311"/>
      <c r="M948" s="311"/>
      <c r="N948" s="311"/>
      <c r="O948" s="311"/>
      <c r="P948" s="311"/>
      <c r="Q948" s="311"/>
      <c r="R948" s="311"/>
      <c r="S948" s="311"/>
      <c r="T948" s="330"/>
      <c r="U948" s="331"/>
      <c r="V948" s="311"/>
      <c r="W948" s="311"/>
      <c r="X948" s="330"/>
      <c r="Y948" s="311"/>
      <c r="Z948" s="311"/>
      <c r="AA948" s="330"/>
      <c r="AB948" s="330"/>
      <c r="AC948" s="955"/>
      <c r="AD948" s="311"/>
      <c r="AE948" s="311"/>
      <c r="AF948" s="330"/>
      <c r="AG948" s="330"/>
      <c r="AH948" s="311"/>
      <c r="AI948" s="311"/>
      <c r="AJ948" s="330"/>
      <c r="AK948" s="330"/>
      <c r="AL948" s="311"/>
      <c r="AM948" s="311"/>
      <c r="AN948" s="330"/>
      <c r="AO948" s="330"/>
      <c r="AP948" s="311"/>
      <c r="AQ948" s="311"/>
      <c r="AR948" s="330"/>
      <c r="AS948" s="330"/>
      <c r="AT948" s="311"/>
      <c r="AU948" s="311"/>
      <c r="AV948" s="330"/>
      <c r="AW948" s="311"/>
      <c r="AX948" s="311"/>
      <c r="AY948" s="311"/>
      <c r="AZ948" s="311"/>
      <c r="BA948" s="311"/>
    </row>
    <row r="949" spans="1:53" s="322" customFormat="1" ht="15.75" customHeight="1" x14ac:dyDescent="0.2">
      <c r="A949" s="324"/>
      <c r="B949" s="325"/>
      <c r="C949" s="326"/>
      <c r="D949" s="327"/>
      <c r="E949" s="329"/>
      <c r="F949" s="326"/>
      <c r="G949" s="328"/>
      <c r="H949" s="328"/>
      <c r="I949" s="326"/>
      <c r="J949" s="326"/>
      <c r="K949" s="326"/>
      <c r="L949" s="311"/>
      <c r="M949" s="311"/>
      <c r="N949" s="311"/>
      <c r="O949" s="311"/>
      <c r="P949" s="311"/>
      <c r="Q949" s="311"/>
      <c r="R949" s="311"/>
      <c r="S949" s="311"/>
      <c r="T949" s="330"/>
      <c r="U949" s="331"/>
      <c r="V949" s="311"/>
      <c r="W949" s="311"/>
      <c r="X949" s="330"/>
      <c r="Y949" s="311"/>
      <c r="Z949" s="311"/>
      <c r="AA949" s="330"/>
      <c r="AB949" s="330"/>
      <c r="AC949" s="955"/>
      <c r="AD949" s="311"/>
      <c r="AE949" s="311"/>
      <c r="AF949" s="330"/>
      <c r="AG949" s="330"/>
      <c r="AH949" s="311"/>
      <c r="AI949" s="311"/>
      <c r="AJ949" s="330"/>
      <c r="AK949" s="330"/>
      <c r="AL949" s="311"/>
      <c r="AM949" s="311"/>
      <c r="AN949" s="330"/>
      <c r="AO949" s="330"/>
      <c r="AP949" s="311"/>
      <c r="AQ949" s="311"/>
      <c r="AR949" s="330"/>
      <c r="AS949" s="330"/>
      <c r="AT949" s="311"/>
      <c r="AU949" s="311"/>
      <c r="AV949" s="330"/>
      <c r="AW949" s="311"/>
      <c r="AX949" s="311"/>
      <c r="AY949" s="311"/>
      <c r="AZ949" s="311"/>
      <c r="BA949" s="311"/>
    </row>
    <row r="950" spans="1:53" s="322" customFormat="1" ht="15.75" customHeight="1" x14ac:dyDescent="0.2">
      <c r="A950" s="324"/>
      <c r="B950" s="325"/>
      <c r="C950" s="326"/>
      <c r="D950" s="327"/>
      <c r="E950" s="329"/>
      <c r="F950" s="326"/>
      <c r="G950" s="328"/>
      <c r="H950" s="328"/>
      <c r="I950" s="326"/>
      <c r="J950" s="326"/>
      <c r="K950" s="326"/>
      <c r="L950" s="311"/>
      <c r="M950" s="311"/>
      <c r="N950" s="311"/>
      <c r="O950" s="311"/>
      <c r="P950" s="311"/>
      <c r="Q950" s="311"/>
      <c r="R950" s="311"/>
      <c r="S950" s="311"/>
      <c r="T950" s="330"/>
      <c r="U950" s="331"/>
      <c r="V950" s="311"/>
      <c r="W950" s="311"/>
      <c r="X950" s="330"/>
      <c r="Y950" s="311"/>
      <c r="Z950" s="311"/>
      <c r="AA950" s="330"/>
      <c r="AB950" s="330"/>
      <c r="AC950" s="955"/>
      <c r="AD950" s="311"/>
      <c r="AE950" s="311"/>
      <c r="AF950" s="330"/>
      <c r="AG950" s="330"/>
      <c r="AH950" s="311"/>
      <c r="AI950" s="311"/>
      <c r="AJ950" s="330"/>
      <c r="AK950" s="330"/>
      <c r="AL950" s="311"/>
      <c r="AM950" s="311"/>
      <c r="AN950" s="330"/>
      <c r="AO950" s="330"/>
      <c r="AP950" s="311"/>
      <c r="AQ950" s="311"/>
      <c r="AR950" s="330"/>
      <c r="AS950" s="330"/>
      <c r="AT950" s="311"/>
      <c r="AU950" s="311"/>
      <c r="AV950" s="330"/>
      <c r="AW950" s="311"/>
      <c r="AX950" s="311"/>
      <c r="AY950" s="311"/>
      <c r="AZ950" s="311"/>
      <c r="BA950" s="311"/>
    </row>
    <row r="951" spans="1:53" s="322" customFormat="1" ht="15.75" customHeight="1" x14ac:dyDescent="0.2">
      <c r="A951" s="324"/>
      <c r="B951" s="325"/>
      <c r="C951" s="326"/>
      <c r="D951" s="327"/>
      <c r="E951" s="329"/>
      <c r="F951" s="326"/>
      <c r="G951" s="328"/>
      <c r="H951" s="328"/>
      <c r="I951" s="326"/>
      <c r="J951" s="326"/>
      <c r="K951" s="326"/>
      <c r="L951" s="311"/>
      <c r="M951" s="311"/>
      <c r="N951" s="311"/>
      <c r="O951" s="311"/>
      <c r="P951" s="311"/>
      <c r="Q951" s="311"/>
      <c r="R951" s="311"/>
      <c r="S951" s="311"/>
      <c r="T951" s="330"/>
      <c r="U951" s="331"/>
      <c r="V951" s="311"/>
      <c r="W951" s="311"/>
      <c r="X951" s="330"/>
      <c r="Y951" s="311"/>
      <c r="Z951" s="311"/>
      <c r="AA951" s="330"/>
      <c r="AB951" s="330"/>
      <c r="AC951" s="955"/>
      <c r="AD951" s="311"/>
      <c r="AE951" s="311"/>
      <c r="AF951" s="330"/>
      <c r="AG951" s="330"/>
      <c r="AH951" s="311"/>
      <c r="AI951" s="311"/>
      <c r="AJ951" s="330"/>
      <c r="AK951" s="330"/>
      <c r="AL951" s="311"/>
      <c r="AM951" s="311"/>
      <c r="AN951" s="330"/>
      <c r="AO951" s="330"/>
      <c r="AP951" s="311"/>
      <c r="AQ951" s="311"/>
      <c r="AR951" s="330"/>
      <c r="AS951" s="330"/>
      <c r="AT951" s="311"/>
      <c r="AU951" s="311"/>
      <c r="AV951" s="330"/>
      <c r="AW951" s="311"/>
      <c r="AX951" s="311"/>
      <c r="AY951" s="311"/>
      <c r="AZ951" s="311"/>
      <c r="BA951" s="311"/>
    </row>
    <row r="952" spans="1:53" s="322" customFormat="1" ht="15.75" customHeight="1" x14ac:dyDescent="0.2">
      <c r="A952" s="324"/>
      <c r="B952" s="325"/>
      <c r="C952" s="326"/>
      <c r="D952" s="327"/>
      <c r="E952" s="329"/>
      <c r="F952" s="326"/>
      <c r="G952" s="328"/>
      <c r="H952" s="328"/>
      <c r="I952" s="326"/>
      <c r="J952" s="326"/>
      <c r="K952" s="326"/>
      <c r="L952" s="311"/>
      <c r="M952" s="311"/>
      <c r="N952" s="311"/>
      <c r="O952" s="311"/>
      <c r="P952" s="311"/>
      <c r="Q952" s="311"/>
      <c r="R952" s="311"/>
      <c r="S952" s="311"/>
      <c r="T952" s="330"/>
      <c r="U952" s="331"/>
      <c r="V952" s="311"/>
      <c r="W952" s="311"/>
      <c r="X952" s="330"/>
      <c r="Y952" s="311"/>
      <c r="Z952" s="311"/>
      <c r="AA952" s="330"/>
      <c r="AB952" s="330"/>
      <c r="AC952" s="955"/>
      <c r="AD952" s="311"/>
      <c r="AE952" s="311"/>
      <c r="AF952" s="330"/>
      <c r="AG952" s="330"/>
      <c r="AH952" s="311"/>
      <c r="AI952" s="311"/>
      <c r="AJ952" s="330"/>
      <c r="AK952" s="330"/>
      <c r="AL952" s="311"/>
      <c r="AM952" s="311"/>
      <c r="AN952" s="330"/>
      <c r="AO952" s="330"/>
      <c r="AP952" s="311"/>
      <c r="AQ952" s="311"/>
      <c r="AR952" s="330"/>
      <c r="AS952" s="330"/>
      <c r="AT952" s="311"/>
      <c r="AU952" s="311"/>
      <c r="AV952" s="330"/>
      <c r="AW952" s="311"/>
      <c r="AX952" s="311"/>
      <c r="AY952" s="311"/>
      <c r="AZ952" s="311"/>
      <c r="BA952" s="311"/>
    </row>
    <row r="953" spans="1:53" s="322" customFormat="1" ht="15.75" customHeight="1" x14ac:dyDescent="0.2">
      <c r="A953" s="324"/>
      <c r="B953" s="325"/>
      <c r="C953" s="326"/>
      <c r="D953" s="327"/>
      <c r="E953" s="329"/>
      <c r="F953" s="326"/>
      <c r="G953" s="328"/>
      <c r="H953" s="328"/>
      <c r="I953" s="326"/>
      <c r="J953" s="326"/>
      <c r="K953" s="326"/>
      <c r="L953" s="311"/>
      <c r="M953" s="311"/>
      <c r="N953" s="311"/>
      <c r="O953" s="311"/>
      <c r="P953" s="311"/>
      <c r="Q953" s="311"/>
      <c r="R953" s="311"/>
      <c r="S953" s="311"/>
      <c r="T953" s="330"/>
      <c r="U953" s="331"/>
      <c r="V953" s="311"/>
      <c r="W953" s="311"/>
      <c r="X953" s="330"/>
      <c r="Y953" s="311"/>
      <c r="Z953" s="311"/>
      <c r="AA953" s="330"/>
      <c r="AB953" s="330"/>
      <c r="AC953" s="955"/>
      <c r="AD953" s="311"/>
      <c r="AE953" s="311"/>
      <c r="AF953" s="330"/>
      <c r="AG953" s="330"/>
      <c r="AH953" s="311"/>
      <c r="AI953" s="311"/>
      <c r="AJ953" s="330"/>
      <c r="AK953" s="330"/>
      <c r="AL953" s="311"/>
      <c r="AM953" s="311"/>
      <c r="AN953" s="330"/>
      <c r="AO953" s="330"/>
      <c r="AP953" s="311"/>
      <c r="AQ953" s="311"/>
      <c r="AR953" s="330"/>
      <c r="AS953" s="330"/>
      <c r="AT953" s="311"/>
      <c r="AU953" s="311"/>
      <c r="AV953" s="330"/>
      <c r="AW953" s="311"/>
      <c r="AX953" s="311"/>
      <c r="AY953" s="311"/>
      <c r="AZ953" s="311"/>
      <c r="BA953" s="311"/>
    </row>
    <row r="954" spans="1:53" s="322" customFormat="1" ht="15.75" customHeight="1" x14ac:dyDescent="0.2">
      <c r="A954" s="324"/>
      <c r="B954" s="325"/>
      <c r="C954" s="326"/>
      <c r="D954" s="327"/>
      <c r="E954" s="329"/>
      <c r="F954" s="326"/>
      <c r="G954" s="328"/>
      <c r="H954" s="328"/>
      <c r="I954" s="326"/>
      <c r="J954" s="326"/>
      <c r="K954" s="326"/>
      <c r="L954" s="311"/>
      <c r="M954" s="311"/>
      <c r="N954" s="311"/>
      <c r="O954" s="311"/>
      <c r="P954" s="311"/>
      <c r="Q954" s="311"/>
      <c r="R954" s="311"/>
      <c r="S954" s="311"/>
      <c r="T954" s="330"/>
      <c r="U954" s="331"/>
      <c r="V954" s="311"/>
      <c r="W954" s="311"/>
      <c r="X954" s="330"/>
      <c r="Y954" s="311"/>
      <c r="Z954" s="311"/>
      <c r="AA954" s="330"/>
      <c r="AB954" s="330"/>
      <c r="AC954" s="955"/>
      <c r="AD954" s="311"/>
      <c r="AE954" s="311"/>
      <c r="AF954" s="330"/>
      <c r="AG954" s="330"/>
      <c r="AH954" s="311"/>
      <c r="AI954" s="311"/>
      <c r="AJ954" s="330"/>
      <c r="AK954" s="330"/>
      <c r="AL954" s="311"/>
      <c r="AM954" s="311"/>
      <c r="AN954" s="330"/>
      <c r="AO954" s="330"/>
      <c r="AP954" s="311"/>
      <c r="AQ954" s="311"/>
      <c r="AR954" s="330"/>
      <c r="AS954" s="330"/>
      <c r="AT954" s="311"/>
      <c r="AU954" s="311"/>
      <c r="AV954" s="330"/>
      <c r="AW954" s="311"/>
      <c r="AX954" s="311"/>
      <c r="AY954" s="311"/>
      <c r="AZ954" s="311"/>
      <c r="BA954" s="311"/>
    </row>
    <row r="955" spans="1:53" s="322" customFormat="1" ht="15.75" customHeight="1" x14ac:dyDescent="0.2">
      <c r="A955" s="324"/>
      <c r="B955" s="325"/>
      <c r="C955" s="326"/>
      <c r="D955" s="327"/>
      <c r="E955" s="329"/>
      <c r="F955" s="326"/>
      <c r="G955" s="328"/>
      <c r="H955" s="328"/>
      <c r="I955" s="326"/>
      <c r="J955" s="326"/>
      <c r="K955" s="326"/>
      <c r="L955" s="311"/>
      <c r="M955" s="311"/>
      <c r="N955" s="311"/>
      <c r="O955" s="311"/>
      <c r="P955" s="311"/>
      <c r="Q955" s="311"/>
      <c r="R955" s="311"/>
      <c r="S955" s="311"/>
      <c r="T955" s="330"/>
      <c r="U955" s="331"/>
      <c r="V955" s="311"/>
      <c r="W955" s="311"/>
      <c r="X955" s="330"/>
      <c r="Y955" s="311"/>
      <c r="Z955" s="311"/>
      <c r="AA955" s="330"/>
      <c r="AB955" s="330"/>
      <c r="AC955" s="955"/>
      <c r="AD955" s="311"/>
      <c r="AE955" s="311"/>
      <c r="AF955" s="330"/>
      <c r="AG955" s="330"/>
      <c r="AH955" s="311"/>
      <c r="AI955" s="311"/>
      <c r="AJ955" s="330"/>
      <c r="AK955" s="330"/>
      <c r="AL955" s="311"/>
      <c r="AM955" s="311"/>
      <c r="AN955" s="330"/>
      <c r="AO955" s="330"/>
      <c r="AP955" s="311"/>
      <c r="AQ955" s="311"/>
      <c r="AR955" s="330"/>
      <c r="AS955" s="330"/>
      <c r="AT955" s="311"/>
      <c r="AU955" s="311"/>
      <c r="AV955" s="330"/>
      <c r="AW955" s="311"/>
      <c r="AX955" s="311"/>
      <c r="AY955" s="311"/>
      <c r="AZ955" s="311"/>
      <c r="BA955" s="311"/>
    </row>
    <row r="956" spans="1:53" s="322" customFormat="1" ht="15.75" customHeight="1" x14ac:dyDescent="0.2">
      <c r="A956" s="324"/>
      <c r="B956" s="325"/>
      <c r="C956" s="326"/>
      <c r="D956" s="327"/>
      <c r="E956" s="329"/>
      <c r="F956" s="326"/>
      <c r="G956" s="328"/>
      <c r="H956" s="328"/>
      <c r="I956" s="326"/>
      <c r="J956" s="326"/>
      <c r="K956" s="326"/>
      <c r="L956" s="311"/>
      <c r="M956" s="311"/>
      <c r="N956" s="311"/>
      <c r="O956" s="311"/>
      <c r="P956" s="311"/>
      <c r="Q956" s="311"/>
      <c r="R956" s="311"/>
      <c r="S956" s="311"/>
      <c r="T956" s="330"/>
      <c r="U956" s="331"/>
      <c r="V956" s="311"/>
      <c r="W956" s="311"/>
      <c r="X956" s="330"/>
      <c r="Y956" s="311"/>
      <c r="Z956" s="311"/>
      <c r="AA956" s="330"/>
      <c r="AB956" s="330"/>
      <c r="AC956" s="955"/>
      <c r="AD956" s="311"/>
      <c r="AE956" s="311"/>
      <c r="AF956" s="330"/>
      <c r="AG956" s="330"/>
      <c r="AH956" s="311"/>
      <c r="AI956" s="311"/>
      <c r="AJ956" s="330"/>
      <c r="AK956" s="330"/>
      <c r="AL956" s="311"/>
      <c r="AM956" s="311"/>
      <c r="AN956" s="330"/>
      <c r="AO956" s="330"/>
      <c r="AP956" s="311"/>
      <c r="AQ956" s="311"/>
      <c r="AR956" s="330"/>
      <c r="AS956" s="330"/>
      <c r="AT956" s="311"/>
      <c r="AU956" s="311"/>
      <c r="AV956" s="330"/>
      <c r="AW956" s="311"/>
      <c r="AX956" s="311"/>
      <c r="AY956" s="311"/>
      <c r="AZ956" s="311"/>
      <c r="BA956" s="311"/>
    </row>
    <row r="957" spans="1:53" s="322" customFormat="1" ht="15.75" customHeight="1" x14ac:dyDescent="0.2">
      <c r="A957" s="324"/>
      <c r="B957" s="325"/>
      <c r="C957" s="326"/>
      <c r="D957" s="327"/>
      <c r="E957" s="329"/>
      <c r="F957" s="326"/>
      <c r="G957" s="328"/>
      <c r="H957" s="328"/>
      <c r="I957" s="326"/>
      <c r="J957" s="326"/>
      <c r="K957" s="326"/>
      <c r="L957" s="311"/>
      <c r="M957" s="311"/>
      <c r="N957" s="311"/>
      <c r="O957" s="311"/>
      <c r="P957" s="311"/>
      <c r="Q957" s="311"/>
      <c r="R957" s="311"/>
      <c r="S957" s="311"/>
      <c r="T957" s="330"/>
      <c r="U957" s="331"/>
      <c r="V957" s="311"/>
      <c r="W957" s="311"/>
      <c r="X957" s="330"/>
      <c r="Y957" s="311"/>
      <c r="Z957" s="311"/>
      <c r="AA957" s="330"/>
      <c r="AB957" s="330"/>
      <c r="AC957" s="955"/>
      <c r="AD957" s="311"/>
      <c r="AE957" s="311"/>
      <c r="AF957" s="330"/>
      <c r="AG957" s="330"/>
      <c r="AH957" s="311"/>
      <c r="AI957" s="311"/>
      <c r="AJ957" s="330"/>
      <c r="AK957" s="330"/>
      <c r="AL957" s="311"/>
      <c r="AM957" s="311"/>
      <c r="AN957" s="330"/>
      <c r="AO957" s="330"/>
      <c r="AP957" s="311"/>
      <c r="AQ957" s="311"/>
      <c r="AR957" s="330"/>
      <c r="AS957" s="330"/>
      <c r="AT957" s="311"/>
      <c r="AU957" s="311"/>
      <c r="AV957" s="330"/>
      <c r="AW957" s="311"/>
      <c r="AX957" s="311"/>
      <c r="AY957" s="311"/>
      <c r="AZ957" s="311"/>
      <c r="BA957" s="311"/>
    </row>
    <row r="958" spans="1:53" s="322" customFormat="1" ht="15.75" customHeight="1" x14ac:dyDescent="0.2">
      <c r="A958" s="324"/>
      <c r="B958" s="325"/>
      <c r="C958" s="326"/>
      <c r="D958" s="327"/>
      <c r="E958" s="329"/>
      <c r="F958" s="326"/>
      <c r="G958" s="328"/>
      <c r="H958" s="328"/>
      <c r="I958" s="326"/>
      <c r="J958" s="326"/>
      <c r="K958" s="326"/>
      <c r="L958" s="311"/>
      <c r="M958" s="311"/>
      <c r="N958" s="311"/>
      <c r="O958" s="311"/>
      <c r="P958" s="311"/>
      <c r="Q958" s="311"/>
      <c r="R958" s="311"/>
      <c r="S958" s="311"/>
      <c r="T958" s="330"/>
      <c r="U958" s="331"/>
      <c r="V958" s="311"/>
      <c r="W958" s="311"/>
      <c r="X958" s="330"/>
      <c r="Y958" s="311"/>
      <c r="Z958" s="311"/>
      <c r="AA958" s="330"/>
      <c r="AB958" s="330"/>
      <c r="AC958" s="955"/>
      <c r="AD958" s="311"/>
      <c r="AE958" s="311"/>
      <c r="AF958" s="330"/>
      <c r="AG958" s="330"/>
      <c r="AH958" s="311"/>
      <c r="AI958" s="311"/>
      <c r="AJ958" s="330"/>
      <c r="AK958" s="330"/>
      <c r="AL958" s="311"/>
      <c r="AM958" s="311"/>
      <c r="AN958" s="330"/>
      <c r="AO958" s="330"/>
      <c r="AP958" s="311"/>
      <c r="AQ958" s="311"/>
      <c r="AR958" s="330"/>
      <c r="AS958" s="330"/>
      <c r="AT958" s="311"/>
      <c r="AU958" s="311"/>
      <c r="AV958" s="330"/>
      <c r="AW958" s="311"/>
      <c r="AX958" s="311"/>
      <c r="AY958" s="311"/>
      <c r="AZ958" s="311"/>
      <c r="BA958" s="311"/>
    </row>
    <row r="959" spans="1:53" s="322" customFormat="1" ht="15.75" customHeight="1" x14ac:dyDescent="0.2">
      <c r="A959" s="324"/>
      <c r="B959" s="325"/>
      <c r="C959" s="326"/>
      <c r="D959" s="327"/>
      <c r="E959" s="329"/>
      <c r="F959" s="326"/>
      <c r="G959" s="328"/>
      <c r="H959" s="328"/>
      <c r="I959" s="326"/>
      <c r="J959" s="326"/>
      <c r="K959" s="326"/>
      <c r="L959" s="311"/>
      <c r="M959" s="311"/>
      <c r="N959" s="311"/>
      <c r="O959" s="311"/>
      <c r="P959" s="311"/>
      <c r="Q959" s="311"/>
      <c r="R959" s="311"/>
      <c r="S959" s="311"/>
      <c r="T959" s="330"/>
      <c r="U959" s="331"/>
      <c r="V959" s="311"/>
      <c r="W959" s="311"/>
      <c r="X959" s="330"/>
      <c r="Y959" s="311"/>
      <c r="Z959" s="311"/>
      <c r="AA959" s="330"/>
      <c r="AB959" s="330"/>
      <c r="AC959" s="955"/>
      <c r="AD959" s="311"/>
      <c r="AE959" s="311"/>
      <c r="AF959" s="330"/>
      <c r="AG959" s="330"/>
      <c r="AH959" s="311"/>
      <c r="AI959" s="311"/>
      <c r="AJ959" s="330"/>
      <c r="AK959" s="330"/>
      <c r="AL959" s="311"/>
      <c r="AM959" s="311"/>
      <c r="AN959" s="330"/>
      <c r="AO959" s="330"/>
      <c r="AP959" s="311"/>
      <c r="AQ959" s="311"/>
      <c r="AR959" s="330"/>
      <c r="AS959" s="330"/>
      <c r="AT959" s="311"/>
      <c r="AU959" s="311"/>
      <c r="AV959" s="330"/>
      <c r="AW959" s="311"/>
      <c r="AX959" s="311"/>
      <c r="AY959" s="311"/>
      <c r="AZ959" s="311"/>
      <c r="BA959" s="311"/>
    </row>
    <row r="960" spans="1:53" s="322" customFormat="1" ht="15.75" customHeight="1" x14ac:dyDescent="0.2">
      <c r="A960" s="324"/>
      <c r="B960" s="325"/>
      <c r="C960" s="326"/>
      <c r="D960" s="327"/>
      <c r="E960" s="329"/>
      <c r="F960" s="326"/>
      <c r="G960" s="328"/>
      <c r="H960" s="328"/>
      <c r="I960" s="326"/>
      <c r="J960" s="326"/>
      <c r="K960" s="326"/>
      <c r="L960" s="311"/>
      <c r="M960" s="311"/>
      <c r="N960" s="311"/>
      <c r="O960" s="311"/>
      <c r="P960" s="311"/>
      <c r="Q960" s="311"/>
      <c r="R960" s="311"/>
      <c r="S960" s="311"/>
      <c r="T960" s="330"/>
      <c r="U960" s="331"/>
      <c r="V960" s="311"/>
      <c r="W960" s="311"/>
      <c r="X960" s="330"/>
      <c r="Y960" s="311"/>
      <c r="Z960" s="311"/>
      <c r="AA960" s="330"/>
      <c r="AB960" s="330"/>
      <c r="AC960" s="955"/>
      <c r="AD960" s="311"/>
      <c r="AE960" s="311"/>
      <c r="AF960" s="330"/>
      <c r="AG960" s="330"/>
      <c r="AH960" s="311"/>
      <c r="AI960" s="311"/>
      <c r="AJ960" s="330"/>
      <c r="AK960" s="330"/>
      <c r="AL960" s="311"/>
      <c r="AM960" s="311"/>
      <c r="AN960" s="330"/>
      <c r="AO960" s="330"/>
      <c r="AP960" s="311"/>
      <c r="AQ960" s="311"/>
      <c r="AR960" s="330"/>
      <c r="AS960" s="330"/>
      <c r="AT960" s="311"/>
      <c r="AU960" s="311"/>
      <c r="AV960" s="330"/>
      <c r="AW960" s="311"/>
      <c r="AX960" s="311"/>
      <c r="AY960" s="311"/>
      <c r="AZ960" s="311"/>
      <c r="BA960" s="311"/>
    </row>
    <row r="961" spans="1:53" s="322" customFormat="1" ht="15.75" customHeight="1" x14ac:dyDescent="0.2">
      <c r="A961" s="324"/>
      <c r="B961" s="325"/>
      <c r="C961" s="326"/>
      <c r="D961" s="327"/>
      <c r="E961" s="329"/>
      <c r="F961" s="326"/>
      <c r="G961" s="328"/>
      <c r="H961" s="328"/>
      <c r="I961" s="326"/>
      <c r="J961" s="326"/>
      <c r="K961" s="326"/>
      <c r="L961" s="311"/>
      <c r="M961" s="311"/>
      <c r="N961" s="311"/>
      <c r="O961" s="311"/>
      <c r="P961" s="311"/>
      <c r="Q961" s="311"/>
      <c r="R961" s="311"/>
      <c r="S961" s="311"/>
      <c r="T961" s="330"/>
      <c r="U961" s="331"/>
      <c r="V961" s="311"/>
      <c r="W961" s="311"/>
      <c r="X961" s="330"/>
      <c r="Y961" s="311"/>
      <c r="Z961" s="311"/>
      <c r="AA961" s="330"/>
      <c r="AB961" s="330"/>
      <c r="AC961" s="955"/>
      <c r="AD961" s="311"/>
      <c r="AE961" s="311"/>
      <c r="AF961" s="330"/>
      <c r="AG961" s="330"/>
      <c r="AH961" s="311"/>
      <c r="AI961" s="311"/>
      <c r="AJ961" s="330"/>
      <c r="AK961" s="330"/>
      <c r="AL961" s="311"/>
      <c r="AM961" s="311"/>
      <c r="AN961" s="330"/>
      <c r="AO961" s="330"/>
      <c r="AP961" s="311"/>
      <c r="AQ961" s="311"/>
      <c r="AR961" s="330"/>
      <c r="AS961" s="330"/>
      <c r="AT961" s="311"/>
      <c r="AU961" s="311"/>
      <c r="AV961" s="330"/>
      <c r="AW961" s="311"/>
      <c r="AX961" s="311"/>
      <c r="AY961" s="311"/>
      <c r="AZ961" s="311"/>
      <c r="BA961" s="311"/>
    </row>
    <row r="962" spans="1:53" s="322" customFormat="1" ht="15.75" customHeight="1" x14ac:dyDescent="0.2">
      <c r="A962" s="324"/>
      <c r="B962" s="325"/>
      <c r="C962" s="326"/>
      <c r="D962" s="327"/>
      <c r="E962" s="329"/>
      <c r="F962" s="326"/>
      <c r="G962" s="328"/>
      <c r="H962" s="328"/>
      <c r="I962" s="326"/>
      <c r="J962" s="326"/>
      <c r="K962" s="326"/>
      <c r="L962" s="311"/>
      <c r="M962" s="311"/>
      <c r="N962" s="311"/>
      <c r="O962" s="311"/>
      <c r="P962" s="311"/>
      <c r="Q962" s="311"/>
      <c r="R962" s="311"/>
      <c r="S962" s="311"/>
      <c r="T962" s="330"/>
      <c r="U962" s="331"/>
      <c r="V962" s="311"/>
      <c r="W962" s="311"/>
      <c r="X962" s="330"/>
      <c r="Y962" s="311"/>
      <c r="Z962" s="311"/>
      <c r="AA962" s="330"/>
      <c r="AB962" s="330"/>
      <c r="AC962" s="955"/>
      <c r="AD962" s="311"/>
      <c r="AE962" s="311"/>
      <c r="AF962" s="330"/>
      <c r="AG962" s="330"/>
      <c r="AH962" s="311"/>
      <c r="AI962" s="311"/>
      <c r="AJ962" s="330"/>
      <c r="AK962" s="330"/>
      <c r="AL962" s="311"/>
      <c r="AM962" s="311"/>
      <c r="AN962" s="330"/>
      <c r="AO962" s="330"/>
      <c r="AP962" s="311"/>
      <c r="AQ962" s="311"/>
      <c r="AR962" s="330"/>
      <c r="AS962" s="330"/>
      <c r="AT962" s="311"/>
      <c r="AU962" s="311"/>
      <c r="AV962" s="330"/>
      <c r="AW962" s="311"/>
      <c r="AX962" s="311"/>
      <c r="AY962" s="311"/>
      <c r="AZ962" s="311"/>
      <c r="BA962" s="311"/>
    </row>
    <row r="963" spans="1:53" s="322" customFormat="1" ht="15.75" customHeight="1" x14ac:dyDescent="0.2">
      <c r="A963" s="324"/>
      <c r="B963" s="325"/>
      <c r="C963" s="326"/>
      <c r="D963" s="327"/>
      <c r="E963" s="329"/>
      <c r="F963" s="326"/>
      <c r="G963" s="328"/>
      <c r="H963" s="328"/>
      <c r="I963" s="326"/>
      <c r="J963" s="326"/>
      <c r="K963" s="326"/>
      <c r="L963" s="311"/>
      <c r="M963" s="311"/>
      <c r="N963" s="311"/>
      <c r="O963" s="311"/>
      <c r="P963" s="311"/>
      <c r="Q963" s="311"/>
      <c r="R963" s="311"/>
      <c r="S963" s="311"/>
      <c r="T963" s="330"/>
      <c r="U963" s="331"/>
      <c r="V963" s="311"/>
      <c r="W963" s="311"/>
      <c r="X963" s="330"/>
      <c r="Y963" s="311"/>
      <c r="Z963" s="311"/>
      <c r="AA963" s="330"/>
      <c r="AB963" s="330"/>
      <c r="AC963" s="955"/>
      <c r="AD963" s="311"/>
      <c r="AE963" s="311"/>
      <c r="AF963" s="330"/>
      <c r="AG963" s="330"/>
      <c r="AH963" s="311"/>
      <c r="AI963" s="311"/>
      <c r="AJ963" s="330"/>
      <c r="AK963" s="330"/>
      <c r="AL963" s="311"/>
      <c r="AM963" s="311"/>
      <c r="AN963" s="330"/>
      <c r="AO963" s="330"/>
      <c r="AP963" s="311"/>
      <c r="AQ963" s="311"/>
      <c r="AR963" s="330"/>
      <c r="AS963" s="330"/>
      <c r="AT963" s="311"/>
      <c r="AU963" s="311"/>
      <c r="AV963" s="330"/>
      <c r="AW963" s="311"/>
      <c r="AX963" s="311"/>
      <c r="AY963" s="311"/>
      <c r="AZ963" s="311"/>
      <c r="BA963" s="311"/>
    </row>
    <row r="964" spans="1:53" s="322" customFormat="1" ht="15.75" customHeight="1" x14ac:dyDescent="0.2">
      <c r="A964" s="324"/>
      <c r="B964" s="325"/>
      <c r="C964" s="326"/>
      <c r="D964" s="327"/>
      <c r="E964" s="329"/>
      <c r="F964" s="326"/>
      <c r="G964" s="328"/>
      <c r="H964" s="328"/>
      <c r="I964" s="326"/>
      <c r="J964" s="326"/>
      <c r="K964" s="326"/>
      <c r="L964" s="311"/>
      <c r="M964" s="311"/>
      <c r="N964" s="311"/>
      <c r="O964" s="311"/>
      <c r="P964" s="311"/>
      <c r="Q964" s="311"/>
      <c r="R964" s="311"/>
      <c r="S964" s="311"/>
      <c r="T964" s="330"/>
      <c r="U964" s="331"/>
      <c r="V964" s="311"/>
      <c r="W964" s="311"/>
      <c r="X964" s="330"/>
      <c r="Y964" s="311"/>
      <c r="Z964" s="311"/>
      <c r="AA964" s="330"/>
      <c r="AB964" s="330"/>
      <c r="AC964" s="955"/>
      <c r="AD964" s="311"/>
      <c r="AE964" s="311"/>
      <c r="AF964" s="330"/>
      <c r="AG964" s="330"/>
      <c r="AH964" s="311"/>
      <c r="AI964" s="311"/>
      <c r="AJ964" s="330"/>
      <c r="AK964" s="330"/>
      <c r="AL964" s="311"/>
      <c r="AM964" s="311"/>
      <c r="AN964" s="330"/>
      <c r="AO964" s="330"/>
      <c r="AP964" s="311"/>
      <c r="AQ964" s="311"/>
      <c r="AR964" s="330"/>
      <c r="AS964" s="330"/>
      <c r="AT964" s="311"/>
      <c r="AU964" s="311"/>
      <c r="AV964" s="330"/>
      <c r="AW964" s="311"/>
      <c r="AX964" s="311"/>
      <c r="AY964" s="311"/>
      <c r="AZ964" s="311"/>
      <c r="BA964" s="311"/>
    </row>
    <row r="965" spans="1:53" s="322" customFormat="1" ht="15.75" customHeight="1" x14ac:dyDescent="0.2">
      <c r="A965" s="324"/>
      <c r="B965" s="325"/>
      <c r="C965" s="326"/>
      <c r="D965" s="327"/>
      <c r="E965" s="329"/>
      <c r="F965" s="326"/>
      <c r="G965" s="328"/>
      <c r="H965" s="328"/>
      <c r="I965" s="326"/>
      <c r="J965" s="326"/>
      <c r="K965" s="326"/>
      <c r="L965" s="311"/>
      <c r="M965" s="311"/>
      <c r="N965" s="311"/>
      <c r="O965" s="311"/>
      <c r="P965" s="311"/>
      <c r="Q965" s="311"/>
      <c r="R965" s="311"/>
      <c r="S965" s="311"/>
      <c r="T965" s="330"/>
      <c r="U965" s="331"/>
      <c r="V965" s="311"/>
      <c r="W965" s="311"/>
      <c r="X965" s="330"/>
      <c r="Y965" s="311"/>
      <c r="Z965" s="311"/>
      <c r="AA965" s="330"/>
      <c r="AB965" s="330"/>
      <c r="AC965" s="955"/>
      <c r="AD965" s="311"/>
      <c r="AE965" s="311"/>
      <c r="AF965" s="330"/>
      <c r="AG965" s="330"/>
      <c r="AH965" s="311"/>
      <c r="AI965" s="311"/>
      <c r="AJ965" s="330"/>
      <c r="AK965" s="330"/>
      <c r="AL965" s="311"/>
      <c r="AM965" s="311"/>
      <c r="AN965" s="330"/>
      <c r="AO965" s="330"/>
      <c r="AP965" s="311"/>
      <c r="AQ965" s="311"/>
      <c r="AR965" s="330"/>
      <c r="AS965" s="330"/>
      <c r="AT965" s="311"/>
      <c r="AU965" s="311"/>
      <c r="AV965" s="330"/>
      <c r="AW965" s="311"/>
      <c r="AX965" s="311"/>
      <c r="AY965" s="311"/>
      <c r="AZ965" s="311"/>
      <c r="BA965" s="311"/>
    </row>
    <row r="966" spans="1:53" s="322" customFormat="1" ht="15.75" customHeight="1" x14ac:dyDescent="0.2">
      <c r="A966" s="324"/>
      <c r="B966" s="325"/>
      <c r="C966" s="326"/>
      <c r="D966" s="327"/>
      <c r="E966" s="329"/>
      <c r="F966" s="326"/>
      <c r="G966" s="328"/>
      <c r="H966" s="328"/>
      <c r="I966" s="326"/>
      <c r="J966" s="326"/>
      <c r="K966" s="326"/>
      <c r="L966" s="311"/>
      <c r="M966" s="311"/>
      <c r="N966" s="311"/>
      <c r="O966" s="311"/>
      <c r="P966" s="311"/>
      <c r="Q966" s="311"/>
      <c r="R966" s="311"/>
      <c r="S966" s="311"/>
      <c r="T966" s="330"/>
      <c r="U966" s="331"/>
      <c r="V966" s="311"/>
      <c r="W966" s="311"/>
      <c r="X966" s="330"/>
      <c r="Y966" s="311"/>
      <c r="Z966" s="311"/>
      <c r="AA966" s="330"/>
      <c r="AB966" s="330"/>
      <c r="AC966" s="955"/>
      <c r="AD966" s="311"/>
      <c r="AE966" s="311"/>
      <c r="AF966" s="330"/>
      <c r="AG966" s="330"/>
      <c r="AH966" s="311"/>
      <c r="AI966" s="311"/>
      <c r="AJ966" s="330"/>
      <c r="AK966" s="330"/>
      <c r="AL966" s="311"/>
      <c r="AM966" s="311"/>
      <c r="AN966" s="330"/>
      <c r="AO966" s="330"/>
      <c r="AP966" s="311"/>
      <c r="AQ966" s="311"/>
      <c r="AR966" s="330"/>
      <c r="AS966" s="330"/>
      <c r="AT966" s="311"/>
      <c r="AU966" s="311"/>
      <c r="AV966" s="330"/>
      <c r="AW966" s="311"/>
      <c r="AX966" s="311"/>
      <c r="AY966" s="311"/>
      <c r="AZ966" s="311"/>
      <c r="BA966" s="311"/>
    </row>
    <row r="967" spans="1:53" s="322" customFormat="1" ht="15.75" customHeight="1" x14ac:dyDescent="0.2">
      <c r="A967" s="324"/>
      <c r="B967" s="325"/>
      <c r="C967" s="326"/>
      <c r="D967" s="327"/>
      <c r="E967" s="329"/>
      <c r="F967" s="326"/>
      <c r="G967" s="328"/>
      <c r="H967" s="328"/>
      <c r="I967" s="326"/>
      <c r="J967" s="326"/>
      <c r="K967" s="326"/>
      <c r="L967" s="311"/>
      <c r="M967" s="311"/>
      <c r="N967" s="311"/>
      <c r="O967" s="311"/>
      <c r="P967" s="311"/>
      <c r="Q967" s="311"/>
      <c r="R967" s="311"/>
      <c r="S967" s="311"/>
      <c r="T967" s="330"/>
      <c r="U967" s="331"/>
      <c r="V967" s="311"/>
      <c r="W967" s="311"/>
      <c r="X967" s="330"/>
      <c r="Y967" s="311"/>
      <c r="Z967" s="311"/>
      <c r="AA967" s="330"/>
      <c r="AB967" s="330"/>
      <c r="AC967" s="955"/>
      <c r="AD967" s="311"/>
      <c r="AE967" s="311"/>
      <c r="AF967" s="330"/>
      <c r="AG967" s="330"/>
      <c r="AH967" s="311"/>
      <c r="AI967" s="311"/>
      <c r="AJ967" s="330"/>
      <c r="AK967" s="330"/>
      <c r="AL967" s="311"/>
      <c r="AM967" s="311"/>
      <c r="AN967" s="330"/>
      <c r="AO967" s="330"/>
      <c r="AP967" s="311"/>
      <c r="AQ967" s="311"/>
      <c r="AR967" s="330"/>
      <c r="AS967" s="330"/>
      <c r="AT967" s="311"/>
      <c r="AU967" s="311"/>
      <c r="AV967" s="330"/>
      <c r="AW967" s="311"/>
      <c r="AX967" s="311"/>
      <c r="AY967" s="311"/>
      <c r="AZ967" s="311"/>
      <c r="BA967" s="311"/>
    </row>
    <row r="968" spans="1:53" s="322" customFormat="1" ht="15.75" customHeight="1" x14ac:dyDescent="0.2">
      <c r="A968" s="324"/>
      <c r="B968" s="325"/>
      <c r="C968" s="326"/>
      <c r="D968" s="327"/>
      <c r="E968" s="329"/>
      <c r="F968" s="326"/>
      <c r="G968" s="328"/>
      <c r="H968" s="328"/>
      <c r="I968" s="326"/>
      <c r="J968" s="326"/>
      <c r="K968" s="326"/>
      <c r="L968" s="311"/>
      <c r="M968" s="311"/>
      <c r="N968" s="311"/>
      <c r="O968" s="311"/>
      <c r="P968" s="311"/>
      <c r="Q968" s="311"/>
      <c r="R968" s="311"/>
      <c r="S968" s="311"/>
      <c r="T968" s="330"/>
      <c r="U968" s="331"/>
      <c r="V968" s="311"/>
      <c r="W968" s="311"/>
      <c r="X968" s="330"/>
      <c r="Y968" s="311"/>
      <c r="Z968" s="311"/>
      <c r="AA968" s="330"/>
      <c r="AB968" s="330"/>
      <c r="AC968" s="955"/>
      <c r="AD968" s="311"/>
      <c r="AE968" s="311"/>
      <c r="AF968" s="330"/>
      <c r="AG968" s="330"/>
      <c r="AH968" s="311"/>
      <c r="AI968" s="311"/>
      <c r="AJ968" s="330"/>
      <c r="AK968" s="330"/>
      <c r="AL968" s="311"/>
      <c r="AM968" s="311"/>
      <c r="AN968" s="330"/>
      <c r="AO968" s="330"/>
      <c r="AP968" s="311"/>
      <c r="AQ968" s="311"/>
      <c r="AR968" s="330"/>
      <c r="AS968" s="330"/>
      <c r="AT968" s="311"/>
      <c r="AU968" s="311"/>
      <c r="AV968" s="330"/>
      <c r="AW968" s="311"/>
      <c r="AX968" s="311"/>
      <c r="AY968" s="311"/>
      <c r="AZ968" s="311"/>
      <c r="BA968" s="311"/>
    </row>
    <row r="969" spans="1:53" s="322" customFormat="1" ht="15.75" customHeight="1" x14ac:dyDescent="0.2">
      <c r="A969" s="324"/>
      <c r="B969" s="325"/>
      <c r="C969" s="326"/>
      <c r="D969" s="327"/>
      <c r="E969" s="329"/>
      <c r="F969" s="326"/>
      <c r="G969" s="328"/>
      <c r="H969" s="328"/>
      <c r="I969" s="326"/>
      <c r="J969" s="326"/>
      <c r="K969" s="326"/>
      <c r="L969" s="311"/>
      <c r="M969" s="311"/>
      <c r="N969" s="311"/>
      <c r="O969" s="311"/>
      <c r="P969" s="311"/>
      <c r="Q969" s="311"/>
      <c r="R969" s="311"/>
      <c r="S969" s="311"/>
      <c r="T969" s="330"/>
      <c r="U969" s="331"/>
      <c r="V969" s="311"/>
      <c r="W969" s="311"/>
      <c r="X969" s="330"/>
      <c r="Y969" s="311"/>
      <c r="Z969" s="311"/>
      <c r="AA969" s="330"/>
      <c r="AB969" s="330"/>
      <c r="AC969" s="955"/>
      <c r="AD969" s="311"/>
      <c r="AE969" s="311"/>
      <c r="AF969" s="330"/>
      <c r="AG969" s="330"/>
      <c r="AH969" s="311"/>
      <c r="AI969" s="311"/>
      <c r="AJ969" s="330"/>
      <c r="AK969" s="330"/>
      <c r="AL969" s="311"/>
      <c r="AM969" s="311"/>
      <c r="AN969" s="330"/>
      <c r="AO969" s="330"/>
      <c r="AP969" s="311"/>
      <c r="AQ969" s="311"/>
      <c r="AR969" s="330"/>
      <c r="AS969" s="330"/>
      <c r="AT969" s="311"/>
      <c r="AU969" s="311"/>
      <c r="AV969" s="330"/>
      <c r="AW969" s="311"/>
      <c r="AX969" s="311"/>
      <c r="AY969" s="311"/>
      <c r="AZ969" s="311"/>
      <c r="BA969" s="311"/>
    </row>
    <row r="970" spans="1:53" s="322" customFormat="1" ht="15.75" customHeight="1" x14ac:dyDescent="0.2">
      <c r="A970" s="324"/>
      <c r="B970" s="325"/>
      <c r="C970" s="326"/>
      <c r="D970" s="327"/>
      <c r="E970" s="329"/>
      <c r="F970" s="326"/>
      <c r="G970" s="328"/>
      <c r="H970" s="328"/>
      <c r="I970" s="326"/>
      <c r="J970" s="326"/>
      <c r="K970" s="326"/>
      <c r="L970" s="311"/>
      <c r="M970" s="311"/>
      <c r="N970" s="311"/>
      <c r="O970" s="311"/>
      <c r="P970" s="311"/>
      <c r="Q970" s="311"/>
      <c r="R970" s="311"/>
      <c r="S970" s="311"/>
      <c r="T970" s="330"/>
      <c r="U970" s="331"/>
      <c r="V970" s="311"/>
      <c r="W970" s="311"/>
      <c r="X970" s="330"/>
      <c r="Y970" s="311"/>
      <c r="Z970" s="311"/>
      <c r="AA970" s="330"/>
      <c r="AB970" s="330"/>
      <c r="AC970" s="955"/>
      <c r="AD970" s="311"/>
      <c r="AE970" s="311"/>
      <c r="AF970" s="330"/>
      <c r="AG970" s="330"/>
      <c r="AH970" s="311"/>
      <c r="AI970" s="311"/>
      <c r="AJ970" s="330"/>
      <c r="AK970" s="330"/>
      <c r="AL970" s="311"/>
      <c r="AM970" s="311"/>
      <c r="AN970" s="330"/>
      <c r="AO970" s="330"/>
      <c r="AP970" s="311"/>
      <c r="AQ970" s="311"/>
      <c r="AR970" s="330"/>
      <c r="AS970" s="330"/>
      <c r="AT970" s="311"/>
      <c r="AU970" s="311"/>
      <c r="AV970" s="330"/>
      <c r="AW970" s="311"/>
      <c r="AX970" s="311"/>
      <c r="AY970" s="311"/>
      <c r="AZ970" s="311"/>
      <c r="BA970" s="311"/>
    </row>
    <row r="971" spans="1:53" s="322" customFormat="1" ht="15.75" customHeight="1" x14ac:dyDescent="0.2">
      <c r="A971" s="324"/>
      <c r="B971" s="325"/>
      <c r="C971" s="326"/>
      <c r="D971" s="327"/>
      <c r="E971" s="329"/>
      <c r="F971" s="326"/>
      <c r="G971" s="328"/>
      <c r="H971" s="328"/>
      <c r="I971" s="326"/>
      <c r="J971" s="326"/>
      <c r="K971" s="326"/>
      <c r="L971" s="311"/>
      <c r="M971" s="311"/>
      <c r="N971" s="311"/>
      <c r="O971" s="311"/>
      <c r="P971" s="311"/>
      <c r="Q971" s="311"/>
      <c r="R971" s="311"/>
      <c r="S971" s="311"/>
      <c r="T971" s="330"/>
      <c r="U971" s="331"/>
      <c r="V971" s="311"/>
      <c r="W971" s="311"/>
      <c r="X971" s="330"/>
      <c r="Y971" s="311"/>
      <c r="Z971" s="311"/>
      <c r="AA971" s="330"/>
      <c r="AB971" s="330"/>
      <c r="AC971" s="955"/>
      <c r="AD971" s="311"/>
      <c r="AE971" s="311"/>
      <c r="AF971" s="330"/>
      <c r="AG971" s="330"/>
      <c r="AH971" s="311"/>
      <c r="AI971" s="311"/>
      <c r="AJ971" s="330"/>
      <c r="AK971" s="330"/>
      <c r="AL971" s="311"/>
      <c r="AM971" s="311"/>
      <c r="AN971" s="330"/>
      <c r="AO971" s="330"/>
      <c r="AP971" s="311"/>
      <c r="AQ971" s="311"/>
      <c r="AR971" s="330"/>
      <c r="AS971" s="330"/>
      <c r="AT971" s="311"/>
      <c r="AU971" s="311"/>
      <c r="AV971" s="330"/>
      <c r="AW971" s="311"/>
      <c r="AX971" s="311"/>
      <c r="AY971" s="311"/>
      <c r="AZ971" s="311"/>
      <c r="BA971" s="311"/>
    </row>
    <row r="972" spans="1:53" s="322" customFormat="1" ht="15.75" customHeight="1" x14ac:dyDescent="0.2">
      <c r="A972" s="324"/>
      <c r="B972" s="325"/>
      <c r="C972" s="326"/>
      <c r="D972" s="327"/>
      <c r="E972" s="329"/>
      <c r="F972" s="326"/>
      <c r="G972" s="328"/>
      <c r="H972" s="328"/>
      <c r="I972" s="326"/>
      <c r="J972" s="326"/>
      <c r="K972" s="326"/>
      <c r="L972" s="311"/>
      <c r="M972" s="311"/>
      <c r="N972" s="311"/>
      <c r="O972" s="311"/>
      <c r="P972" s="311"/>
      <c r="Q972" s="311"/>
      <c r="R972" s="311"/>
      <c r="S972" s="311"/>
      <c r="T972" s="330"/>
      <c r="U972" s="331"/>
      <c r="V972" s="311"/>
      <c r="W972" s="311"/>
      <c r="X972" s="330"/>
      <c r="Y972" s="311"/>
      <c r="Z972" s="311"/>
      <c r="AA972" s="330"/>
      <c r="AB972" s="330"/>
      <c r="AC972" s="955"/>
      <c r="AD972" s="311"/>
      <c r="AE972" s="311"/>
      <c r="AF972" s="330"/>
      <c r="AG972" s="330"/>
      <c r="AH972" s="311"/>
      <c r="AI972" s="311"/>
      <c r="AJ972" s="330"/>
      <c r="AK972" s="330"/>
      <c r="AL972" s="311"/>
      <c r="AM972" s="311"/>
      <c r="AN972" s="330"/>
      <c r="AO972" s="330"/>
      <c r="AP972" s="311"/>
      <c r="AQ972" s="311"/>
      <c r="AR972" s="330"/>
      <c r="AS972" s="330"/>
      <c r="AT972" s="311"/>
      <c r="AU972" s="311"/>
      <c r="AV972" s="330"/>
      <c r="AW972" s="311"/>
      <c r="AX972" s="311"/>
      <c r="AY972" s="311"/>
      <c r="AZ972" s="311"/>
      <c r="BA972" s="311"/>
    </row>
    <row r="973" spans="1:53" s="322" customFormat="1" ht="15.75" customHeight="1" x14ac:dyDescent="0.2">
      <c r="A973" s="324"/>
      <c r="B973" s="325"/>
      <c r="C973" s="326"/>
      <c r="D973" s="327"/>
      <c r="E973" s="329"/>
      <c r="F973" s="326"/>
      <c r="G973" s="328"/>
      <c r="H973" s="328"/>
      <c r="I973" s="326"/>
      <c r="J973" s="326"/>
      <c r="K973" s="326"/>
      <c r="L973" s="311"/>
      <c r="M973" s="311"/>
      <c r="N973" s="311"/>
      <c r="O973" s="311"/>
      <c r="P973" s="311"/>
      <c r="Q973" s="311"/>
      <c r="R973" s="311"/>
      <c r="S973" s="311"/>
      <c r="T973" s="330"/>
      <c r="U973" s="331"/>
      <c r="V973" s="311"/>
      <c r="W973" s="311"/>
      <c r="X973" s="330"/>
      <c r="Y973" s="311"/>
      <c r="Z973" s="311"/>
      <c r="AA973" s="330"/>
      <c r="AB973" s="330"/>
      <c r="AC973" s="955"/>
      <c r="AD973" s="311"/>
      <c r="AE973" s="311"/>
      <c r="AF973" s="330"/>
      <c r="AG973" s="330"/>
      <c r="AH973" s="311"/>
      <c r="AI973" s="311"/>
      <c r="AJ973" s="330"/>
      <c r="AK973" s="330"/>
      <c r="AL973" s="311"/>
      <c r="AM973" s="311"/>
      <c r="AN973" s="330"/>
      <c r="AO973" s="330"/>
      <c r="AP973" s="311"/>
      <c r="AQ973" s="311"/>
      <c r="AR973" s="330"/>
      <c r="AS973" s="330"/>
      <c r="AT973" s="311"/>
      <c r="AU973" s="311"/>
      <c r="AV973" s="330"/>
      <c r="AW973" s="311"/>
      <c r="AX973" s="311"/>
      <c r="AY973" s="311"/>
      <c r="AZ973" s="311"/>
      <c r="BA973" s="311"/>
    </row>
    <row r="974" spans="1:53" s="322" customFormat="1" ht="15.75" customHeight="1" x14ac:dyDescent="0.2">
      <c r="A974" s="324"/>
      <c r="B974" s="325"/>
      <c r="C974" s="326"/>
      <c r="D974" s="327"/>
      <c r="E974" s="329"/>
      <c r="F974" s="326"/>
      <c r="G974" s="328"/>
      <c r="H974" s="328"/>
      <c r="I974" s="326"/>
      <c r="J974" s="326"/>
      <c r="K974" s="326"/>
      <c r="L974" s="311"/>
      <c r="M974" s="311"/>
      <c r="N974" s="311"/>
      <c r="O974" s="311"/>
      <c r="P974" s="311"/>
      <c r="Q974" s="311"/>
      <c r="R974" s="311"/>
      <c r="S974" s="311"/>
      <c r="T974" s="330"/>
      <c r="U974" s="331"/>
      <c r="V974" s="311"/>
      <c r="W974" s="311"/>
      <c r="X974" s="330"/>
      <c r="Y974" s="311"/>
      <c r="Z974" s="311"/>
      <c r="AA974" s="330"/>
      <c r="AB974" s="330"/>
      <c r="AC974" s="955"/>
      <c r="AD974" s="311"/>
      <c r="AE974" s="311"/>
      <c r="AF974" s="330"/>
      <c r="AG974" s="330"/>
      <c r="AH974" s="311"/>
      <c r="AI974" s="311"/>
      <c r="AJ974" s="330"/>
      <c r="AK974" s="330"/>
      <c r="AL974" s="311"/>
      <c r="AM974" s="311"/>
      <c r="AN974" s="330"/>
      <c r="AO974" s="330"/>
      <c r="AP974" s="311"/>
      <c r="AQ974" s="311"/>
      <c r="AR974" s="330"/>
      <c r="AS974" s="330"/>
      <c r="AT974" s="311"/>
      <c r="AU974" s="311"/>
      <c r="AV974" s="330"/>
      <c r="AW974" s="311"/>
      <c r="AX974" s="311"/>
      <c r="AY974" s="311"/>
      <c r="AZ974" s="311"/>
      <c r="BA974" s="311"/>
    </row>
    <row r="975" spans="1:53" s="322" customFormat="1" ht="15.75" customHeight="1" x14ac:dyDescent="0.2">
      <c r="A975" s="324"/>
      <c r="B975" s="325"/>
      <c r="C975" s="326"/>
      <c r="D975" s="327"/>
      <c r="E975" s="329"/>
      <c r="F975" s="326"/>
      <c r="G975" s="328"/>
      <c r="H975" s="328"/>
      <c r="I975" s="326"/>
      <c r="J975" s="326"/>
      <c r="K975" s="326"/>
      <c r="L975" s="311"/>
      <c r="M975" s="311"/>
      <c r="N975" s="311"/>
      <c r="O975" s="311"/>
      <c r="P975" s="311"/>
      <c r="Q975" s="311"/>
      <c r="R975" s="311"/>
      <c r="S975" s="311"/>
      <c r="T975" s="330"/>
      <c r="U975" s="331"/>
      <c r="V975" s="311"/>
      <c r="W975" s="311"/>
      <c r="X975" s="330"/>
      <c r="Y975" s="311"/>
      <c r="Z975" s="311"/>
      <c r="AA975" s="330"/>
      <c r="AB975" s="330"/>
      <c r="AC975" s="955"/>
      <c r="AD975" s="311"/>
      <c r="AE975" s="311"/>
      <c r="AF975" s="330"/>
      <c r="AG975" s="330"/>
      <c r="AH975" s="311"/>
      <c r="AI975" s="311"/>
      <c r="AJ975" s="330"/>
      <c r="AK975" s="330"/>
      <c r="AL975" s="311"/>
      <c r="AM975" s="311"/>
      <c r="AN975" s="330"/>
      <c r="AO975" s="330"/>
      <c r="AP975" s="311"/>
      <c r="AQ975" s="311"/>
      <c r="AR975" s="330"/>
      <c r="AS975" s="330"/>
      <c r="AT975" s="311"/>
      <c r="AU975" s="311"/>
      <c r="AV975" s="330"/>
      <c r="AW975" s="311"/>
      <c r="AX975" s="311"/>
      <c r="AY975" s="311"/>
      <c r="AZ975" s="311"/>
      <c r="BA975" s="311"/>
    </row>
    <row r="976" spans="1:53" s="322" customFormat="1" ht="15.75" customHeight="1" x14ac:dyDescent="0.2">
      <c r="A976" s="324"/>
      <c r="B976" s="325"/>
      <c r="C976" s="326"/>
      <c r="D976" s="327"/>
      <c r="E976" s="329"/>
      <c r="F976" s="326"/>
      <c r="G976" s="328"/>
      <c r="H976" s="328"/>
      <c r="I976" s="326"/>
      <c r="J976" s="326"/>
      <c r="K976" s="326"/>
      <c r="L976" s="311"/>
      <c r="M976" s="311"/>
      <c r="N976" s="311"/>
      <c r="O976" s="311"/>
      <c r="P976" s="311"/>
      <c r="Q976" s="311"/>
      <c r="R976" s="311"/>
      <c r="S976" s="311"/>
      <c r="T976" s="330"/>
      <c r="U976" s="331"/>
      <c r="V976" s="311"/>
      <c r="W976" s="311"/>
      <c r="X976" s="330"/>
      <c r="Y976" s="311"/>
      <c r="Z976" s="311"/>
      <c r="AA976" s="330"/>
      <c r="AB976" s="330"/>
      <c r="AC976" s="955"/>
      <c r="AD976" s="311"/>
      <c r="AE976" s="311"/>
      <c r="AF976" s="330"/>
      <c r="AG976" s="330"/>
      <c r="AH976" s="311"/>
      <c r="AI976" s="311"/>
      <c r="AJ976" s="330"/>
      <c r="AK976" s="330"/>
      <c r="AL976" s="311"/>
      <c r="AM976" s="311"/>
      <c r="AN976" s="330"/>
      <c r="AO976" s="330"/>
      <c r="AP976" s="311"/>
      <c r="AQ976" s="311"/>
      <c r="AR976" s="330"/>
      <c r="AS976" s="330"/>
      <c r="AT976" s="311"/>
      <c r="AU976" s="311"/>
      <c r="AV976" s="330"/>
      <c r="AW976" s="311"/>
      <c r="AX976" s="311"/>
      <c r="AY976" s="311"/>
      <c r="AZ976" s="311"/>
      <c r="BA976" s="311"/>
    </row>
    <row r="977" spans="1:53" s="322" customFormat="1" ht="15.75" customHeight="1" x14ac:dyDescent="0.2">
      <c r="A977" s="324"/>
      <c r="B977" s="325"/>
      <c r="C977" s="326"/>
      <c r="D977" s="327"/>
      <c r="E977" s="329"/>
      <c r="F977" s="326"/>
      <c r="G977" s="328"/>
      <c r="H977" s="328"/>
      <c r="I977" s="326"/>
      <c r="J977" s="326"/>
      <c r="K977" s="326"/>
      <c r="L977" s="311"/>
      <c r="M977" s="311"/>
      <c r="N977" s="311"/>
      <c r="O977" s="311"/>
      <c r="P977" s="311"/>
      <c r="Q977" s="311"/>
      <c r="R977" s="311"/>
      <c r="S977" s="311"/>
      <c r="T977" s="330"/>
      <c r="U977" s="331"/>
      <c r="V977" s="311"/>
      <c r="W977" s="311"/>
      <c r="X977" s="330"/>
      <c r="Y977" s="311"/>
      <c r="Z977" s="311"/>
      <c r="AA977" s="330"/>
      <c r="AB977" s="330"/>
      <c r="AC977" s="955"/>
      <c r="AD977" s="311"/>
      <c r="AE977" s="311"/>
      <c r="AF977" s="330"/>
      <c r="AG977" s="330"/>
      <c r="AH977" s="311"/>
      <c r="AI977" s="311"/>
      <c r="AJ977" s="330"/>
      <c r="AK977" s="330"/>
      <c r="AL977" s="311"/>
      <c r="AM977" s="311"/>
      <c r="AN977" s="330"/>
      <c r="AO977" s="330"/>
      <c r="AP977" s="311"/>
      <c r="AQ977" s="311"/>
      <c r="AR977" s="330"/>
      <c r="AS977" s="330"/>
      <c r="AT977" s="311"/>
      <c r="AU977" s="311"/>
      <c r="AV977" s="330"/>
      <c r="AW977" s="311"/>
      <c r="AX977" s="311"/>
      <c r="AY977" s="311"/>
      <c r="AZ977" s="311"/>
      <c r="BA977" s="311"/>
    </row>
    <row r="978" spans="1:53" s="322" customFormat="1" ht="15.75" customHeight="1" x14ac:dyDescent="0.2">
      <c r="A978" s="324"/>
      <c r="B978" s="325"/>
      <c r="C978" s="326"/>
      <c r="D978" s="327"/>
      <c r="E978" s="329"/>
      <c r="F978" s="326"/>
      <c r="G978" s="328"/>
      <c r="H978" s="328"/>
      <c r="I978" s="326"/>
      <c r="J978" s="326"/>
      <c r="K978" s="326"/>
      <c r="L978" s="311"/>
      <c r="M978" s="311"/>
      <c r="N978" s="311"/>
      <c r="O978" s="311"/>
      <c r="P978" s="311"/>
      <c r="Q978" s="311"/>
      <c r="R978" s="311"/>
      <c r="S978" s="311"/>
      <c r="T978" s="330"/>
      <c r="U978" s="331"/>
      <c r="V978" s="311"/>
      <c r="W978" s="311"/>
      <c r="X978" s="330"/>
      <c r="Y978" s="311"/>
      <c r="Z978" s="311"/>
      <c r="AA978" s="330"/>
      <c r="AB978" s="330"/>
      <c r="AC978" s="955"/>
      <c r="AD978" s="311"/>
      <c r="AE978" s="311"/>
      <c r="AF978" s="330"/>
      <c r="AG978" s="330"/>
      <c r="AH978" s="311"/>
      <c r="AI978" s="311"/>
      <c r="AJ978" s="330"/>
      <c r="AK978" s="330"/>
      <c r="AL978" s="311"/>
      <c r="AM978" s="311"/>
      <c r="AN978" s="330"/>
      <c r="AO978" s="330"/>
      <c r="AP978" s="311"/>
      <c r="AQ978" s="311"/>
      <c r="AR978" s="330"/>
      <c r="AS978" s="330"/>
      <c r="AT978" s="311"/>
      <c r="AU978" s="311"/>
      <c r="AV978" s="330"/>
      <c r="AW978" s="311"/>
      <c r="AX978" s="311"/>
      <c r="AY978" s="311"/>
      <c r="AZ978" s="311"/>
      <c r="BA978" s="311"/>
    </row>
    <row r="979" spans="1:53" s="322" customFormat="1" ht="15.75" customHeight="1" x14ac:dyDescent="0.2">
      <c r="A979" s="324"/>
      <c r="B979" s="325"/>
      <c r="C979" s="326"/>
      <c r="D979" s="327"/>
      <c r="E979" s="329"/>
      <c r="F979" s="326"/>
      <c r="G979" s="328"/>
      <c r="H979" s="328"/>
      <c r="I979" s="326"/>
      <c r="J979" s="326"/>
      <c r="K979" s="326"/>
      <c r="L979" s="311"/>
      <c r="M979" s="311"/>
      <c r="N979" s="311"/>
      <c r="O979" s="311"/>
      <c r="P979" s="311"/>
      <c r="Q979" s="311"/>
      <c r="R979" s="311"/>
      <c r="S979" s="311"/>
      <c r="T979" s="330"/>
      <c r="U979" s="331"/>
      <c r="V979" s="311"/>
      <c r="W979" s="311"/>
      <c r="X979" s="330"/>
      <c r="Y979" s="311"/>
      <c r="Z979" s="311"/>
      <c r="AA979" s="330"/>
      <c r="AB979" s="330"/>
      <c r="AC979" s="955"/>
      <c r="AD979" s="311"/>
      <c r="AE979" s="311"/>
      <c r="AF979" s="330"/>
      <c r="AG979" s="330"/>
      <c r="AH979" s="311"/>
      <c r="AI979" s="311"/>
      <c r="AJ979" s="330"/>
      <c r="AK979" s="330"/>
      <c r="AL979" s="311"/>
      <c r="AM979" s="311"/>
      <c r="AN979" s="330"/>
      <c r="AO979" s="330"/>
      <c r="AP979" s="311"/>
      <c r="AQ979" s="311"/>
      <c r="AR979" s="330"/>
      <c r="AS979" s="330"/>
      <c r="AT979" s="311"/>
      <c r="AU979" s="311"/>
      <c r="AV979" s="330"/>
      <c r="AW979" s="311"/>
      <c r="AX979" s="311"/>
      <c r="AY979" s="311"/>
      <c r="AZ979" s="311"/>
      <c r="BA979" s="311"/>
    </row>
    <row r="980" spans="1:53" s="322" customFormat="1" ht="15.75" customHeight="1" x14ac:dyDescent="0.2">
      <c r="A980" s="324"/>
      <c r="B980" s="325"/>
      <c r="C980" s="326"/>
      <c r="D980" s="327"/>
      <c r="E980" s="329"/>
      <c r="F980" s="326"/>
      <c r="G980" s="328"/>
      <c r="H980" s="328"/>
      <c r="I980" s="326"/>
      <c r="J980" s="326"/>
      <c r="K980" s="326"/>
      <c r="L980" s="311"/>
      <c r="M980" s="311"/>
      <c r="N980" s="311"/>
      <c r="O980" s="311"/>
      <c r="P980" s="311"/>
      <c r="Q980" s="311"/>
      <c r="R980" s="311"/>
      <c r="S980" s="311"/>
      <c r="T980" s="330"/>
      <c r="U980" s="331"/>
      <c r="V980" s="311"/>
      <c r="W980" s="311"/>
      <c r="X980" s="330"/>
      <c r="Y980" s="311"/>
      <c r="Z980" s="311"/>
      <c r="AA980" s="330"/>
      <c r="AB980" s="330"/>
      <c r="AC980" s="955"/>
      <c r="AD980" s="311"/>
      <c r="AE980" s="311"/>
      <c r="AF980" s="330"/>
      <c r="AG980" s="330"/>
      <c r="AH980" s="311"/>
      <c r="AI980" s="311"/>
      <c r="AJ980" s="330"/>
      <c r="AK980" s="330"/>
      <c r="AL980" s="311"/>
      <c r="AM980" s="311"/>
      <c r="AN980" s="330"/>
      <c r="AO980" s="330"/>
      <c r="AP980" s="311"/>
      <c r="AQ980" s="311"/>
      <c r="AR980" s="330"/>
      <c r="AS980" s="330"/>
      <c r="AT980" s="311"/>
      <c r="AU980" s="311"/>
      <c r="AV980" s="330"/>
      <c r="AW980" s="311"/>
      <c r="AX980" s="311"/>
      <c r="AY980" s="311"/>
      <c r="AZ980" s="311"/>
      <c r="BA980" s="311"/>
    </row>
    <row r="981" spans="1:53" s="322" customFormat="1" ht="15.75" customHeight="1" x14ac:dyDescent="0.2">
      <c r="A981" s="324"/>
      <c r="B981" s="325"/>
      <c r="C981" s="326"/>
      <c r="D981" s="327"/>
      <c r="E981" s="329"/>
      <c r="F981" s="326"/>
      <c r="G981" s="328"/>
      <c r="H981" s="328"/>
      <c r="I981" s="326"/>
      <c r="J981" s="326"/>
      <c r="K981" s="326"/>
      <c r="L981" s="311"/>
      <c r="M981" s="311"/>
      <c r="N981" s="311"/>
      <c r="O981" s="311"/>
      <c r="P981" s="311"/>
      <c r="Q981" s="311"/>
      <c r="R981" s="311"/>
      <c r="S981" s="311"/>
      <c r="T981" s="330"/>
      <c r="U981" s="331"/>
      <c r="V981" s="311"/>
      <c r="W981" s="311"/>
      <c r="X981" s="330"/>
      <c r="Y981" s="311"/>
      <c r="Z981" s="311"/>
      <c r="AA981" s="330"/>
      <c r="AB981" s="330"/>
      <c r="AC981" s="955"/>
      <c r="AD981" s="311"/>
      <c r="AE981" s="311"/>
      <c r="AF981" s="330"/>
      <c r="AG981" s="330"/>
      <c r="AH981" s="311"/>
      <c r="AI981" s="311"/>
      <c r="AJ981" s="330"/>
      <c r="AK981" s="330"/>
      <c r="AL981" s="311"/>
      <c r="AM981" s="311"/>
      <c r="AN981" s="330"/>
      <c r="AO981" s="330"/>
      <c r="AP981" s="311"/>
      <c r="AQ981" s="311"/>
      <c r="AR981" s="330"/>
      <c r="AS981" s="330"/>
      <c r="AT981" s="311"/>
      <c r="AU981" s="311"/>
      <c r="AV981" s="330"/>
      <c r="AW981" s="311"/>
      <c r="AX981" s="311"/>
      <c r="AY981" s="311"/>
      <c r="AZ981" s="311"/>
      <c r="BA981" s="311"/>
    </row>
    <row r="982" spans="1:53" s="322" customFormat="1" ht="15.75" customHeight="1" x14ac:dyDescent="0.2">
      <c r="A982" s="324"/>
      <c r="B982" s="325"/>
      <c r="C982" s="326"/>
      <c r="D982" s="327"/>
      <c r="E982" s="329"/>
      <c r="F982" s="326"/>
      <c r="G982" s="328"/>
      <c r="H982" s="328"/>
      <c r="I982" s="326"/>
      <c r="J982" s="326"/>
      <c r="K982" s="326"/>
      <c r="L982" s="311"/>
      <c r="M982" s="311"/>
      <c r="N982" s="311"/>
      <c r="O982" s="311"/>
      <c r="P982" s="311"/>
      <c r="Q982" s="311"/>
      <c r="R982" s="311"/>
      <c r="S982" s="311"/>
      <c r="T982" s="330"/>
      <c r="U982" s="331"/>
      <c r="V982" s="311"/>
      <c r="W982" s="311"/>
      <c r="X982" s="330"/>
      <c r="Y982" s="311"/>
      <c r="Z982" s="311"/>
      <c r="AA982" s="330"/>
      <c r="AB982" s="330"/>
      <c r="AC982" s="955"/>
      <c r="AD982" s="311"/>
      <c r="AE982" s="311"/>
      <c r="AF982" s="330"/>
      <c r="AG982" s="330"/>
      <c r="AH982" s="311"/>
      <c r="AI982" s="311"/>
      <c r="AJ982" s="330"/>
      <c r="AK982" s="330"/>
      <c r="AL982" s="311"/>
      <c r="AM982" s="311"/>
      <c r="AN982" s="330"/>
      <c r="AO982" s="330"/>
      <c r="AP982" s="311"/>
      <c r="AQ982" s="311"/>
      <c r="AR982" s="330"/>
      <c r="AS982" s="330"/>
      <c r="AT982" s="311"/>
      <c r="AU982" s="311"/>
      <c r="AV982" s="330"/>
      <c r="AW982" s="311"/>
      <c r="AX982" s="311"/>
      <c r="AY982" s="311"/>
      <c r="AZ982" s="311"/>
      <c r="BA982" s="311"/>
    </row>
    <row r="983" spans="1:53" s="322" customFormat="1" ht="15.75" customHeight="1" x14ac:dyDescent="0.2">
      <c r="A983" s="324"/>
      <c r="B983" s="325"/>
      <c r="C983" s="326"/>
      <c r="D983" s="327"/>
      <c r="E983" s="329"/>
      <c r="F983" s="326"/>
      <c r="G983" s="328"/>
      <c r="H983" s="328"/>
      <c r="I983" s="326"/>
      <c r="J983" s="326"/>
      <c r="K983" s="326"/>
      <c r="L983" s="311"/>
      <c r="M983" s="311"/>
      <c r="N983" s="311"/>
      <c r="O983" s="311"/>
      <c r="P983" s="311"/>
      <c r="Q983" s="311"/>
      <c r="R983" s="311"/>
      <c r="S983" s="311"/>
      <c r="T983" s="330"/>
      <c r="U983" s="331"/>
      <c r="V983" s="311"/>
      <c r="W983" s="311"/>
      <c r="X983" s="330"/>
      <c r="Y983" s="311"/>
      <c r="Z983" s="311"/>
      <c r="AA983" s="330"/>
      <c r="AB983" s="330"/>
      <c r="AC983" s="955"/>
      <c r="AD983" s="311"/>
      <c r="AE983" s="311"/>
      <c r="AF983" s="330"/>
      <c r="AG983" s="330"/>
      <c r="AH983" s="311"/>
      <c r="AI983" s="311"/>
      <c r="AJ983" s="330"/>
      <c r="AK983" s="330"/>
      <c r="AL983" s="311"/>
      <c r="AM983" s="311"/>
      <c r="AN983" s="330"/>
      <c r="AO983" s="330"/>
      <c r="AP983" s="311"/>
      <c r="AQ983" s="311"/>
      <c r="AR983" s="330"/>
      <c r="AS983" s="330"/>
      <c r="AT983" s="311"/>
      <c r="AU983" s="311"/>
      <c r="AV983" s="330"/>
      <c r="AW983" s="311"/>
      <c r="AX983" s="311"/>
      <c r="AY983" s="311"/>
      <c r="AZ983" s="311"/>
      <c r="BA983" s="311"/>
    </row>
    <row r="984" spans="1:53" s="322" customFormat="1" ht="15.75" customHeight="1" x14ac:dyDescent="0.2">
      <c r="A984" s="324"/>
      <c r="B984" s="325"/>
      <c r="C984" s="326"/>
      <c r="D984" s="327"/>
      <c r="E984" s="329"/>
      <c r="F984" s="326"/>
      <c r="G984" s="328"/>
      <c r="H984" s="328"/>
      <c r="I984" s="326"/>
      <c r="J984" s="326"/>
      <c r="K984" s="326"/>
      <c r="L984" s="311"/>
      <c r="M984" s="311"/>
      <c r="N984" s="311"/>
      <c r="O984" s="311"/>
      <c r="P984" s="311"/>
      <c r="Q984" s="311"/>
      <c r="R984" s="311"/>
      <c r="S984" s="311"/>
      <c r="T984" s="330"/>
      <c r="U984" s="331"/>
      <c r="V984" s="311"/>
      <c r="W984" s="311"/>
      <c r="X984" s="330"/>
      <c r="Y984" s="311"/>
      <c r="Z984" s="311"/>
      <c r="AA984" s="330"/>
      <c r="AB984" s="330"/>
      <c r="AC984" s="955"/>
      <c r="AD984" s="311"/>
      <c r="AE984" s="311"/>
      <c r="AF984" s="330"/>
      <c r="AG984" s="330"/>
      <c r="AH984" s="311"/>
      <c r="AI984" s="311"/>
      <c r="AJ984" s="330"/>
      <c r="AK984" s="330"/>
      <c r="AL984" s="311"/>
      <c r="AM984" s="311"/>
      <c r="AN984" s="330"/>
      <c r="AO984" s="330"/>
      <c r="AP984" s="311"/>
      <c r="AQ984" s="311"/>
      <c r="AR984" s="330"/>
      <c r="AS984" s="330"/>
      <c r="AT984" s="311"/>
      <c r="AU984" s="311"/>
      <c r="AV984" s="330"/>
      <c r="AW984" s="311"/>
      <c r="AX984" s="311"/>
      <c r="AY984" s="311"/>
      <c r="AZ984" s="311"/>
      <c r="BA984" s="311"/>
    </row>
    <row r="985" spans="1:53" s="322" customFormat="1" ht="15.75" customHeight="1" x14ac:dyDescent="0.2">
      <c r="A985" s="324"/>
      <c r="B985" s="325"/>
      <c r="C985" s="326"/>
      <c r="D985" s="327"/>
      <c r="E985" s="329"/>
      <c r="F985" s="326"/>
      <c r="G985" s="328"/>
      <c r="H985" s="328"/>
      <c r="I985" s="326"/>
      <c r="J985" s="326"/>
      <c r="K985" s="326"/>
      <c r="L985" s="311"/>
      <c r="M985" s="311"/>
      <c r="N985" s="311"/>
      <c r="O985" s="311"/>
      <c r="P985" s="311"/>
      <c r="Q985" s="311"/>
      <c r="R985" s="311"/>
      <c r="S985" s="311"/>
      <c r="T985" s="330"/>
      <c r="U985" s="331"/>
      <c r="V985" s="311"/>
      <c r="W985" s="311"/>
      <c r="X985" s="330"/>
      <c r="Y985" s="311"/>
      <c r="Z985" s="311"/>
      <c r="AA985" s="330"/>
      <c r="AB985" s="330"/>
      <c r="AC985" s="955"/>
      <c r="AD985" s="311"/>
      <c r="AE985" s="311"/>
      <c r="AF985" s="330"/>
      <c r="AG985" s="330"/>
      <c r="AH985" s="311"/>
      <c r="AI985" s="311"/>
      <c r="AJ985" s="330"/>
      <c r="AK985" s="330"/>
      <c r="AL985" s="311"/>
      <c r="AM985" s="311"/>
      <c r="AN985" s="330"/>
      <c r="AO985" s="330"/>
      <c r="AP985" s="311"/>
      <c r="AQ985" s="311"/>
      <c r="AR985" s="330"/>
      <c r="AS985" s="330"/>
      <c r="AT985" s="311"/>
      <c r="AU985" s="311"/>
      <c r="AV985" s="330"/>
      <c r="AW985" s="311"/>
      <c r="AX985" s="311"/>
      <c r="AY985" s="311"/>
      <c r="AZ985" s="311"/>
      <c r="BA985" s="311"/>
    </row>
    <row r="986" spans="1:53" s="322" customFormat="1" ht="15.75" customHeight="1" x14ac:dyDescent="0.2">
      <c r="A986" s="324"/>
      <c r="B986" s="325"/>
      <c r="C986" s="326"/>
      <c r="D986" s="327"/>
      <c r="E986" s="329"/>
      <c r="F986" s="326"/>
      <c r="G986" s="328"/>
      <c r="H986" s="328"/>
      <c r="I986" s="326"/>
      <c r="J986" s="326"/>
      <c r="K986" s="326"/>
      <c r="L986" s="311"/>
      <c r="M986" s="311"/>
      <c r="N986" s="311"/>
      <c r="O986" s="311"/>
      <c r="P986" s="311"/>
      <c r="Q986" s="311"/>
      <c r="R986" s="311"/>
      <c r="S986" s="311"/>
      <c r="T986" s="330"/>
      <c r="U986" s="331"/>
      <c r="V986" s="311"/>
      <c r="W986" s="311"/>
      <c r="X986" s="330"/>
      <c r="Y986" s="311"/>
      <c r="Z986" s="311"/>
      <c r="AA986" s="330"/>
      <c r="AB986" s="330"/>
      <c r="AC986" s="955"/>
      <c r="AD986" s="311"/>
      <c r="AE986" s="311"/>
      <c r="AF986" s="330"/>
      <c r="AG986" s="330"/>
      <c r="AH986" s="311"/>
      <c r="AI986" s="311"/>
      <c r="AJ986" s="330"/>
      <c r="AK986" s="330"/>
      <c r="AL986" s="311"/>
      <c r="AM986" s="311"/>
      <c r="AN986" s="330"/>
      <c r="AO986" s="330"/>
      <c r="AP986" s="311"/>
      <c r="AQ986" s="311"/>
      <c r="AR986" s="330"/>
      <c r="AS986" s="330"/>
      <c r="AT986" s="311"/>
      <c r="AU986" s="311"/>
      <c r="AV986" s="330"/>
      <c r="AW986" s="311"/>
      <c r="AX986" s="311"/>
      <c r="AY986" s="311"/>
      <c r="AZ986" s="311"/>
      <c r="BA986" s="311"/>
    </row>
    <row r="987" spans="1:53" s="322" customFormat="1" ht="15.75" customHeight="1" x14ac:dyDescent="0.2">
      <c r="A987" s="324"/>
      <c r="B987" s="325"/>
      <c r="C987" s="326"/>
      <c r="D987" s="327"/>
      <c r="E987" s="329"/>
      <c r="F987" s="326"/>
      <c r="G987" s="328"/>
      <c r="H987" s="328"/>
      <c r="I987" s="326"/>
      <c r="J987" s="326"/>
      <c r="K987" s="326"/>
      <c r="L987" s="311"/>
      <c r="M987" s="311"/>
      <c r="N987" s="311"/>
      <c r="O987" s="311"/>
      <c r="P987" s="311"/>
      <c r="Q987" s="311"/>
      <c r="R987" s="311"/>
      <c r="S987" s="311"/>
      <c r="T987" s="330"/>
      <c r="U987" s="331"/>
      <c r="V987" s="311"/>
      <c r="W987" s="311"/>
      <c r="X987" s="330"/>
      <c r="Y987" s="311"/>
      <c r="Z987" s="311"/>
      <c r="AA987" s="330"/>
      <c r="AB987" s="330"/>
      <c r="AC987" s="955"/>
      <c r="AD987" s="311"/>
      <c r="AE987" s="311"/>
      <c r="AF987" s="330"/>
      <c r="AG987" s="330"/>
      <c r="AH987" s="311"/>
      <c r="AI987" s="311"/>
      <c r="AJ987" s="330"/>
      <c r="AK987" s="330"/>
      <c r="AL987" s="311"/>
      <c r="AM987" s="311"/>
      <c r="AN987" s="330"/>
      <c r="AO987" s="330"/>
      <c r="AP987" s="311"/>
      <c r="AQ987" s="311"/>
      <c r="AR987" s="330"/>
      <c r="AS987" s="330"/>
      <c r="AT987" s="311"/>
      <c r="AU987" s="311"/>
      <c r="AV987" s="330"/>
      <c r="AW987" s="311"/>
      <c r="AX987" s="311"/>
      <c r="AY987" s="311"/>
      <c r="AZ987" s="311"/>
      <c r="BA987" s="311"/>
    </row>
    <row r="988" spans="1:53" s="322" customFormat="1" ht="15.75" customHeight="1" x14ac:dyDescent="0.2">
      <c r="A988" s="324"/>
      <c r="B988" s="325"/>
      <c r="C988" s="326"/>
      <c r="D988" s="327"/>
      <c r="E988" s="329"/>
      <c r="F988" s="326"/>
      <c r="G988" s="328"/>
      <c r="H988" s="328"/>
      <c r="I988" s="326"/>
      <c r="J988" s="326"/>
      <c r="K988" s="326"/>
      <c r="L988" s="311"/>
      <c r="M988" s="311"/>
      <c r="N988" s="311"/>
      <c r="O988" s="311"/>
      <c r="P988" s="311"/>
      <c r="Q988" s="311"/>
      <c r="R988" s="311"/>
      <c r="S988" s="311"/>
      <c r="T988" s="330"/>
      <c r="U988" s="331"/>
      <c r="V988" s="311"/>
      <c r="W988" s="311"/>
      <c r="X988" s="330"/>
      <c r="Y988" s="311"/>
      <c r="Z988" s="311"/>
      <c r="AA988" s="330"/>
      <c r="AB988" s="330"/>
      <c r="AC988" s="955"/>
      <c r="AD988" s="311"/>
      <c r="AE988" s="311"/>
      <c r="AF988" s="330"/>
      <c r="AG988" s="330"/>
      <c r="AH988" s="311"/>
      <c r="AI988" s="311"/>
      <c r="AJ988" s="330"/>
      <c r="AK988" s="330"/>
      <c r="AL988" s="311"/>
      <c r="AM988" s="311"/>
      <c r="AN988" s="330"/>
      <c r="AO988" s="330"/>
      <c r="AP988" s="311"/>
      <c r="AQ988" s="311"/>
      <c r="AR988" s="330"/>
      <c r="AS988" s="330"/>
      <c r="AT988" s="311"/>
      <c r="AU988" s="311"/>
      <c r="AV988" s="330"/>
      <c r="AW988" s="311"/>
      <c r="AX988" s="311"/>
      <c r="AY988" s="311"/>
      <c r="AZ988" s="311"/>
      <c r="BA988" s="311"/>
    </row>
    <row r="989" spans="1:53" s="322" customFormat="1" ht="15.75" customHeight="1" x14ac:dyDescent="0.2">
      <c r="A989" s="324"/>
      <c r="B989" s="325"/>
      <c r="C989" s="326"/>
      <c r="D989" s="327"/>
      <c r="E989" s="329"/>
      <c r="F989" s="326"/>
      <c r="G989" s="328"/>
      <c r="H989" s="328"/>
      <c r="I989" s="326"/>
      <c r="J989" s="326"/>
      <c r="K989" s="326"/>
      <c r="L989" s="311"/>
      <c r="M989" s="311"/>
      <c r="N989" s="311"/>
      <c r="O989" s="311"/>
      <c r="P989" s="311"/>
      <c r="Q989" s="311"/>
      <c r="R989" s="311"/>
      <c r="S989" s="311"/>
      <c r="T989" s="330"/>
      <c r="U989" s="331"/>
      <c r="V989" s="311"/>
      <c r="W989" s="311"/>
      <c r="X989" s="330"/>
      <c r="Y989" s="311"/>
      <c r="Z989" s="311"/>
      <c r="AA989" s="330"/>
      <c r="AB989" s="330"/>
      <c r="AC989" s="955"/>
      <c r="AD989" s="311"/>
      <c r="AE989" s="311"/>
      <c r="AF989" s="330"/>
      <c r="AG989" s="330"/>
      <c r="AH989" s="311"/>
      <c r="AI989" s="311"/>
      <c r="AJ989" s="330"/>
      <c r="AK989" s="330"/>
      <c r="AL989" s="311"/>
      <c r="AM989" s="311"/>
      <c r="AN989" s="330"/>
      <c r="AO989" s="330"/>
      <c r="AP989" s="311"/>
      <c r="AQ989" s="311"/>
      <c r="AR989" s="330"/>
      <c r="AS989" s="330"/>
      <c r="AT989" s="311"/>
      <c r="AU989" s="311"/>
      <c r="AV989" s="330"/>
      <c r="AW989" s="311"/>
      <c r="AX989" s="311"/>
      <c r="AY989" s="311"/>
      <c r="AZ989" s="311"/>
      <c r="BA989" s="311"/>
    </row>
    <row r="990" spans="1:53" s="322" customFormat="1" ht="15.75" customHeight="1" x14ac:dyDescent="0.2">
      <c r="A990" s="324"/>
      <c r="B990" s="325"/>
      <c r="C990" s="326"/>
      <c r="D990" s="327"/>
      <c r="E990" s="329"/>
      <c r="F990" s="326"/>
      <c r="G990" s="328"/>
      <c r="H990" s="328"/>
      <c r="I990" s="326"/>
      <c r="J990" s="326"/>
      <c r="K990" s="326"/>
      <c r="L990" s="311"/>
      <c r="M990" s="311"/>
      <c r="N990" s="311"/>
      <c r="O990" s="311"/>
      <c r="P990" s="311"/>
      <c r="Q990" s="311"/>
      <c r="R990" s="311"/>
      <c r="S990" s="311"/>
      <c r="T990" s="330"/>
      <c r="U990" s="331"/>
      <c r="V990" s="311"/>
      <c r="W990" s="311"/>
      <c r="X990" s="330"/>
      <c r="Y990" s="311"/>
      <c r="Z990" s="311"/>
      <c r="AA990" s="330"/>
      <c r="AB990" s="330"/>
      <c r="AC990" s="955"/>
      <c r="AD990" s="311"/>
      <c r="AE990" s="311"/>
      <c r="AF990" s="330"/>
      <c r="AG990" s="330"/>
      <c r="AH990" s="311"/>
      <c r="AI990" s="311"/>
      <c r="AJ990" s="330"/>
      <c r="AK990" s="330"/>
      <c r="AL990" s="311"/>
      <c r="AM990" s="311"/>
      <c r="AN990" s="330"/>
      <c r="AO990" s="330"/>
      <c r="AP990" s="311"/>
      <c r="AQ990" s="311"/>
      <c r="AR990" s="330"/>
      <c r="AS990" s="330"/>
      <c r="AT990" s="311"/>
      <c r="AU990" s="311"/>
      <c r="AV990" s="330"/>
      <c r="AW990" s="311"/>
      <c r="AX990" s="311"/>
      <c r="AY990" s="311"/>
      <c r="AZ990" s="311"/>
      <c r="BA990" s="311"/>
    </row>
    <row r="991" spans="1:53" s="322" customFormat="1" ht="15.75" customHeight="1" x14ac:dyDescent="0.2">
      <c r="A991" s="324"/>
      <c r="B991" s="325"/>
      <c r="C991" s="326"/>
      <c r="D991" s="327"/>
      <c r="E991" s="329"/>
      <c r="F991" s="326"/>
      <c r="G991" s="328"/>
      <c r="H991" s="328"/>
      <c r="I991" s="326"/>
      <c r="J991" s="326"/>
      <c r="K991" s="326"/>
      <c r="L991" s="311"/>
      <c r="M991" s="311"/>
      <c r="N991" s="311"/>
      <c r="O991" s="311"/>
      <c r="P991" s="311"/>
      <c r="Q991" s="311"/>
      <c r="R991" s="311"/>
      <c r="S991" s="311"/>
      <c r="T991" s="330"/>
      <c r="U991" s="331"/>
      <c r="V991" s="311"/>
      <c r="W991" s="311"/>
      <c r="X991" s="330"/>
      <c r="Y991" s="311"/>
      <c r="Z991" s="311"/>
      <c r="AA991" s="330"/>
      <c r="AB991" s="330"/>
      <c r="AC991" s="955"/>
      <c r="AD991" s="311"/>
      <c r="AE991" s="311"/>
      <c r="AF991" s="330"/>
      <c r="AG991" s="330"/>
      <c r="AH991" s="311"/>
      <c r="AI991" s="311"/>
      <c r="AJ991" s="330"/>
      <c r="AK991" s="330"/>
      <c r="AL991" s="311"/>
      <c r="AM991" s="311"/>
      <c r="AN991" s="330"/>
      <c r="AO991" s="330"/>
      <c r="AP991" s="311"/>
      <c r="AQ991" s="311"/>
      <c r="AR991" s="330"/>
      <c r="AS991" s="330"/>
      <c r="AT991" s="311"/>
      <c r="AU991" s="311"/>
      <c r="AV991" s="330"/>
      <c r="AW991" s="311"/>
      <c r="AX991" s="311"/>
      <c r="AY991" s="311"/>
      <c r="AZ991" s="311"/>
      <c r="BA991" s="311"/>
    </row>
    <row r="992" spans="1:53" s="322" customFormat="1" ht="15.75" customHeight="1" x14ac:dyDescent="0.2">
      <c r="A992" s="324"/>
      <c r="B992" s="325"/>
      <c r="C992" s="326"/>
      <c r="D992" s="327"/>
      <c r="E992" s="329"/>
      <c r="F992" s="326"/>
      <c r="G992" s="328"/>
      <c r="H992" s="328"/>
      <c r="I992" s="326"/>
      <c r="J992" s="326"/>
      <c r="K992" s="326"/>
      <c r="L992" s="311"/>
      <c r="M992" s="311"/>
      <c r="N992" s="311"/>
      <c r="O992" s="311"/>
      <c r="P992" s="311"/>
      <c r="Q992" s="311"/>
      <c r="R992" s="311"/>
      <c r="S992" s="311"/>
      <c r="T992" s="330"/>
      <c r="U992" s="331"/>
      <c r="V992" s="311"/>
      <c r="W992" s="311"/>
      <c r="X992" s="330"/>
      <c r="Y992" s="311"/>
      <c r="Z992" s="311"/>
      <c r="AA992" s="330"/>
      <c r="AB992" s="330"/>
      <c r="AC992" s="955"/>
      <c r="AD992" s="311"/>
      <c r="AE992" s="311"/>
      <c r="AF992" s="330"/>
      <c r="AG992" s="330"/>
      <c r="AH992" s="311"/>
      <c r="AI992" s="311"/>
      <c r="AJ992" s="330"/>
      <c r="AK992" s="330"/>
      <c r="AL992" s="311"/>
      <c r="AM992" s="311"/>
      <c r="AN992" s="330"/>
      <c r="AO992" s="330"/>
      <c r="AP992" s="311"/>
      <c r="AQ992" s="311"/>
      <c r="AR992" s="330"/>
      <c r="AS992" s="330"/>
      <c r="AT992" s="311"/>
      <c r="AU992" s="311"/>
      <c r="AV992" s="330"/>
      <c r="AW992" s="311"/>
      <c r="AX992" s="311"/>
      <c r="AY992" s="311"/>
      <c r="AZ992" s="311"/>
      <c r="BA992" s="311"/>
    </row>
    <row r="993" spans="1:53" s="322" customFormat="1" ht="15.75" customHeight="1" x14ac:dyDescent="0.2">
      <c r="A993" s="324"/>
      <c r="B993" s="325"/>
      <c r="C993" s="326"/>
      <c r="D993" s="327"/>
      <c r="E993" s="329"/>
      <c r="F993" s="326"/>
      <c r="G993" s="328"/>
      <c r="H993" s="328"/>
      <c r="I993" s="326"/>
      <c r="J993" s="326"/>
      <c r="K993" s="326"/>
      <c r="L993" s="311"/>
      <c r="M993" s="311"/>
      <c r="N993" s="311"/>
      <c r="O993" s="311"/>
      <c r="P993" s="311"/>
      <c r="Q993" s="311"/>
      <c r="R993" s="311"/>
      <c r="S993" s="311"/>
      <c r="T993" s="330"/>
      <c r="U993" s="331"/>
      <c r="V993" s="311"/>
      <c r="W993" s="311"/>
      <c r="X993" s="330"/>
      <c r="Y993" s="311"/>
      <c r="Z993" s="311"/>
      <c r="AA993" s="330"/>
      <c r="AB993" s="330"/>
      <c r="AC993" s="955"/>
      <c r="AD993" s="311"/>
      <c r="AE993" s="311"/>
      <c r="AF993" s="330"/>
      <c r="AG993" s="330"/>
      <c r="AH993" s="311"/>
      <c r="AI993" s="311"/>
      <c r="AJ993" s="330"/>
      <c r="AK993" s="330"/>
      <c r="AL993" s="311"/>
      <c r="AM993" s="311"/>
      <c r="AN993" s="330"/>
      <c r="AO993" s="330"/>
      <c r="AP993" s="311"/>
      <c r="AQ993" s="311"/>
      <c r="AR993" s="330"/>
      <c r="AS993" s="330"/>
      <c r="AT993" s="311"/>
      <c r="AU993" s="311"/>
      <c r="AV993" s="330"/>
      <c r="AW993" s="311"/>
      <c r="AX993" s="311"/>
      <c r="AY993" s="311"/>
      <c r="AZ993" s="311"/>
      <c r="BA993" s="311"/>
    </row>
    <row r="994" spans="1:53" s="322" customFormat="1" ht="15.75" customHeight="1" x14ac:dyDescent="0.2">
      <c r="A994" s="324"/>
      <c r="B994" s="325"/>
      <c r="C994" s="326"/>
      <c r="D994" s="327"/>
      <c r="E994" s="329"/>
      <c r="F994" s="326"/>
      <c r="G994" s="328"/>
      <c r="H994" s="328"/>
      <c r="I994" s="326"/>
      <c r="J994" s="326"/>
      <c r="K994" s="326"/>
      <c r="L994" s="311"/>
      <c r="M994" s="311"/>
      <c r="N994" s="311"/>
      <c r="O994" s="311"/>
      <c r="P994" s="311"/>
      <c r="Q994" s="311"/>
      <c r="R994" s="311"/>
      <c r="S994" s="311"/>
      <c r="T994" s="330"/>
      <c r="U994" s="331"/>
      <c r="V994" s="311"/>
      <c r="W994" s="311"/>
      <c r="X994" s="330"/>
      <c r="Y994" s="311"/>
      <c r="Z994" s="311"/>
      <c r="AA994" s="330"/>
      <c r="AB994" s="330"/>
      <c r="AC994" s="955"/>
      <c r="AD994" s="311"/>
      <c r="AE994" s="311"/>
      <c r="AF994" s="330"/>
      <c r="AG994" s="330"/>
      <c r="AH994" s="311"/>
      <c r="AI994" s="311"/>
      <c r="AJ994" s="330"/>
      <c r="AK994" s="330"/>
      <c r="AL994" s="311"/>
      <c r="AM994" s="311"/>
      <c r="AN994" s="330"/>
      <c r="AO994" s="330"/>
      <c r="AP994" s="311"/>
      <c r="AQ994" s="311"/>
      <c r="AR994" s="330"/>
      <c r="AS994" s="330"/>
      <c r="AT994" s="311"/>
      <c r="AU994" s="311"/>
      <c r="AV994" s="330"/>
      <c r="AW994" s="311"/>
      <c r="AX994" s="311"/>
      <c r="AY994" s="311"/>
      <c r="AZ994" s="311"/>
      <c r="BA994" s="311"/>
    </row>
    <row r="995" spans="1:53" s="322" customFormat="1" ht="15.75" customHeight="1" x14ac:dyDescent="0.2">
      <c r="A995" s="324"/>
      <c r="B995" s="325"/>
      <c r="C995" s="326"/>
      <c r="D995" s="327"/>
      <c r="E995" s="329"/>
      <c r="F995" s="326"/>
      <c r="G995" s="328"/>
      <c r="H995" s="328"/>
      <c r="I995" s="326"/>
      <c r="J995" s="326"/>
      <c r="K995" s="326"/>
      <c r="L995" s="311"/>
      <c r="M995" s="311"/>
      <c r="N995" s="311"/>
      <c r="O995" s="311"/>
      <c r="P995" s="311"/>
      <c r="Q995" s="311"/>
      <c r="R995" s="311"/>
      <c r="S995" s="311"/>
      <c r="T995" s="330"/>
      <c r="U995" s="331"/>
      <c r="V995" s="311"/>
      <c r="W995" s="311"/>
      <c r="X995" s="330"/>
      <c r="Y995" s="311"/>
      <c r="Z995" s="311"/>
      <c r="AA995" s="330"/>
      <c r="AB995" s="330"/>
      <c r="AC995" s="955"/>
      <c r="AD995" s="311"/>
      <c r="AE995" s="311"/>
      <c r="AF995" s="330"/>
      <c r="AG995" s="330"/>
      <c r="AH995" s="311"/>
      <c r="AI995" s="311"/>
      <c r="AJ995" s="330"/>
      <c r="AK995" s="330"/>
      <c r="AL995" s="311"/>
      <c r="AM995" s="311"/>
      <c r="AN995" s="330"/>
      <c r="AO995" s="330"/>
      <c r="AP995" s="311"/>
      <c r="AQ995" s="311"/>
      <c r="AR995" s="330"/>
      <c r="AS995" s="330"/>
      <c r="AT995" s="311"/>
      <c r="AU995" s="311"/>
      <c r="AV995" s="330"/>
      <c r="AW995" s="311"/>
      <c r="AX995" s="311"/>
      <c r="AY995" s="311"/>
      <c r="AZ995" s="311"/>
      <c r="BA995" s="311"/>
    </row>
    <row r="996" spans="1:53" s="322" customFormat="1" ht="15.75" customHeight="1" x14ac:dyDescent="0.2">
      <c r="A996" s="324"/>
      <c r="B996" s="325"/>
      <c r="C996" s="326"/>
      <c r="D996" s="327"/>
      <c r="E996" s="329"/>
      <c r="F996" s="326"/>
      <c r="G996" s="328"/>
      <c r="H996" s="328"/>
      <c r="I996" s="326"/>
      <c r="J996" s="326"/>
      <c r="K996" s="326"/>
      <c r="L996" s="311"/>
      <c r="M996" s="311"/>
      <c r="N996" s="311"/>
      <c r="O996" s="311"/>
      <c r="P996" s="311"/>
      <c r="Q996" s="311"/>
      <c r="R996" s="311"/>
      <c r="S996" s="311"/>
      <c r="T996" s="330"/>
      <c r="U996" s="331"/>
      <c r="V996" s="311"/>
      <c r="W996" s="311"/>
      <c r="X996" s="330"/>
      <c r="Y996" s="311"/>
      <c r="Z996" s="311"/>
      <c r="AA996" s="330"/>
      <c r="AB996" s="330"/>
      <c r="AC996" s="955"/>
      <c r="AD996" s="311"/>
      <c r="AE996" s="311"/>
      <c r="AF996" s="330"/>
      <c r="AG996" s="330"/>
      <c r="AH996" s="311"/>
      <c r="AI996" s="311"/>
      <c r="AJ996" s="330"/>
      <c r="AK996" s="330"/>
      <c r="AL996" s="311"/>
      <c r="AM996" s="311"/>
      <c r="AN996" s="330"/>
      <c r="AO996" s="330"/>
      <c r="AP996" s="311"/>
      <c r="AQ996" s="311"/>
      <c r="AR996" s="330"/>
      <c r="AS996" s="330"/>
      <c r="AT996" s="311"/>
      <c r="AU996" s="311"/>
      <c r="AV996" s="330"/>
      <c r="AW996" s="311"/>
      <c r="AX996" s="311"/>
      <c r="AY996" s="311"/>
      <c r="AZ996" s="311"/>
      <c r="BA996" s="311"/>
    </row>
    <row r="997" spans="1:53" s="322" customFormat="1" ht="15.75" customHeight="1" x14ac:dyDescent="0.2">
      <c r="A997" s="324"/>
      <c r="B997" s="325"/>
      <c r="C997" s="326"/>
      <c r="D997" s="327"/>
      <c r="E997" s="329"/>
      <c r="F997" s="326"/>
      <c r="G997" s="328"/>
      <c r="H997" s="328"/>
      <c r="I997" s="326"/>
      <c r="J997" s="326"/>
      <c r="K997" s="326"/>
      <c r="L997" s="311"/>
      <c r="M997" s="311"/>
      <c r="N997" s="311"/>
      <c r="O997" s="311"/>
      <c r="P997" s="311"/>
      <c r="Q997" s="311"/>
      <c r="R997" s="311"/>
      <c r="S997" s="311"/>
      <c r="T997" s="330"/>
      <c r="U997" s="331"/>
      <c r="V997" s="311"/>
      <c r="W997" s="311"/>
      <c r="X997" s="330"/>
      <c r="Y997" s="311"/>
      <c r="Z997" s="311"/>
      <c r="AA997" s="330"/>
      <c r="AB997" s="330"/>
      <c r="AC997" s="955"/>
      <c r="AD997" s="311"/>
      <c r="AE997" s="311"/>
      <c r="AF997" s="330"/>
      <c r="AG997" s="330"/>
      <c r="AH997" s="311"/>
      <c r="AI997" s="311"/>
      <c r="AJ997" s="330"/>
      <c r="AK997" s="330"/>
      <c r="AL997" s="311"/>
      <c r="AM997" s="311"/>
      <c r="AN997" s="330"/>
      <c r="AO997" s="330"/>
      <c r="AP997" s="311"/>
      <c r="AQ997" s="311"/>
      <c r="AR997" s="330"/>
      <c r="AS997" s="330"/>
      <c r="AT997" s="311"/>
      <c r="AU997" s="311"/>
      <c r="AV997" s="330"/>
      <c r="AW997" s="311"/>
      <c r="AX997" s="311"/>
      <c r="AY997" s="311"/>
      <c r="AZ997" s="311"/>
      <c r="BA997" s="311"/>
    </row>
    <row r="998" spans="1:53" s="322" customFormat="1" ht="15.75" customHeight="1" x14ac:dyDescent="0.2">
      <c r="A998" s="324"/>
      <c r="B998" s="325"/>
      <c r="C998" s="326"/>
      <c r="D998" s="327"/>
      <c r="E998" s="329"/>
      <c r="F998" s="326"/>
      <c r="G998" s="328"/>
      <c r="H998" s="328"/>
      <c r="I998" s="326"/>
      <c r="J998" s="326"/>
      <c r="K998" s="326"/>
      <c r="L998" s="311"/>
      <c r="M998" s="311"/>
      <c r="N998" s="311"/>
      <c r="O998" s="311"/>
      <c r="P998" s="311"/>
      <c r="Q998" s="311"/>
      <c r="R998" s="311"/>
      <c r="S998" s="311"/>
      <c r="T998" s="330"/>
      <c r="U998" s="331"/>
      <c r="V998" s="311"/>
      <c r="W998" s="311"/>
      <c r="X998" s="330"/>
      <c r="Y998" s="311"/>
      <c r="Z998" s="311"/>
      <c r="AA998" s="330"/>
      <c r="AB998" s="330"/>
      <c r="AC998" s="955"/>
      <c r="AD998" s="311"/>
      <c r="AE998" s="311"/>
      <c r="AF998" s="330"/>
      <c r="AG998" s="330"/>
      <c r="AH998" s="311"/>
      <c r="AI998" s="311"/>
      <c r="AJ998" s="330"/>
      <c r="AK998" s="330"/>
      <c r="AL998" s="311"/>
      <c r="AM998" s="311"/>
      <c r="AN998" s="330"/>
      <c r="AO998" s="330"/>
      <c r="AP998" s="311"/>
      <c r="AQ998" s="311"/>
      <c r="AR998" s="330"/>
      <c r="AS998" s="330"/>
      <c r="AT998" s="311"/>
      <c r="AU998" s="311"/>
      <c r="AV998" s="330"/>
      <c r="AW998" s="311"/>
      <c r="AX998" s="311"/>
      <c r="AY998" s="311"/>
      <c r="AZ998" s="311"/>
      <c r="BA998" s="311"/>
    </row>
    <row r="999" spans="1:53" s="322" customFormat="1" ht="15.75" customHeight="1" x14ac:dyDescent="0.2">
      <c r="A999" s="324"/>
      <c r="B999" s="325"/>
      <c r="C999" s="326"/>
      <c r="D999" s="327"/>
      <c r="E999" s="329"/>
      <c r="F999" s="326"/>
      <c r="G999" s="328"/>
      <c r="H999" s="328"/>
      <c r="I999" s="326"/>
      <c r="J999" s="326"/>
      <c r="K999" s="326"/>
      <c r="L999" s="311"/>
      <c r="M999" s="311"/>
      <c r="N999" s="311"/>
      <c r="O999" s="311"/>
      <c r="P999" s="311"/>
      <c r="Q999" s="311"/>
      <c r="R999" s="311"/>
      <c r="S999" s="311"/>
      <c r="T999" s="330"/>
      <c r="U999" s="331"/>
      <c r="V999" s="311"/>
      <c r="W999" s="311"/>
      <c r="X999" s="330"/>
      <c r="Y999" s="311"/>
      <c r="Z999" s="311"/>
      <c r="AA999" s="330"/>
      <c r="AB999" s="330"/>
      <c r="AC999" s="955"/>
      <c r="AD999" s="311"/>
      <c r="AE999" s="311"/>
      <c r="AF999" s="330"/>
      <c r="AG999" s="330"/>
      <c r="AH999" s="311"/>
      <c r="AI999" s="311"/>
      <c r="AJ999" s="330"/>
      <c r="AK999" s="330"/>
      <c r="AL999" s="311"/>
      <c r="AM999" s="311"/>
      <c r="AN999" s="330"/>
      <c r="AO999" s="330"/>
      <c r="AP999" s="311"/>
      <c r="AQ999" s="311"/>
      <c r="AR999" s="330"/>
      <c r="AS999" s="330"/>
      <c r="AT999" s="311"/>
      <c r="AU999" s="311"/>
      <c r="AV999" s="330"/>
      <c r="AW999" s="311"/>
      <c r="AX999" s="311"/>
      <c r="AY999" s="311"/>
      <c r="AZ999" s="311"/>
      <c r="BA999" s="311"/>
    </row>
    <row r="1000" spans="1:53" s="322" customFormat="1" ht="15.75" customHeight="1" x14ac:dyDescent="0.2">
      <c r="A1000" s="324"/>
      <c r="B1000" s="325"/>
      <c r="C1000" s="326"/>
      <c r="D1000" s="327"/>
      <c r="E1000" s="329"/>
      <c r="F1000" s="326"/>
      <c r="G1000" s="328"/>
      <c r="H1000" s="328"/>
      <c r="I1000" s="326"/>
      <c r="J1000" s="326"/>
      <c r="K1000" s="326"/>
      <c r="L1000" s="311"/>
      <c r="M1000" s="311"/>
      <c r="N1000" s="311"/>
      <c r="O1000" s="311"/>
      <c r="P1000" s="311"/>
      <c r="Q1000" s="311"/>
      <c r="R1000" s="311"/>
      <c r="S1000" s="311"/>
      <c r="T1000" s="330"/>
      <c r="U1000" s="331"/>
      <c r="V1000" s="311"/>
      <c r="W1000" s="311"/>
      <c r="X1000" s="330"/>
      <c r="Y1000" s="311"/>
      <c r="Z1000" s="311"/>
      <c r="AA1000" s="330"/>
      <c r="AB1000" s="330"/>
      <c r="AC1000" s="955"/>
      <c r="AD1000" s="311"/>
      <c r="AE1000" s="311"/>
      <c r="AF1000" s="330"/>
      <c r="AG1000" s="330"/>
      <c r="AH1000" s="311"/>
      <c r="AI1000" s="311"/>
      <c r="AJ1000" s="330"/>
      <c r="AK1000" s="330"/>
      <c r="AL1000" s="311"/>
      <c r="AM1000" s="311"/>
      <c r="AN1000" s="330"/>
      <c r="AO1000" s="330"/>
      <c r="AP1000" s="311"/>
      <c r="AQ1000" s="311"/>
      <c r="AR1000" s="330"/>
      <c r="AS1000" s="330"/>
      <c r="AT1000" s="311"/>
      <c r="AU1000" s="311"/>
      <c r="AV1000" s="330"/>
      <c r="AW1000" s="311"/>
      <c r="AX1000" s="311"/>
      <c r="AY1000" s="311"/>
      <c r="AZ1000" s="311"/>
      <c r="BA1000" s="311"/>
    </row>
    <row r="1001" spans="1:53" s="322" customFormat="1" ht="15.75" customHeight="1" x14ac:dyDescent="0.2">
      <c r="A1001" s="324"/>
      <c r="B1001" s="325"/>
      <c r="C1001" s="326"/>
      <c r="D1001" s="327"/>
      <c r="E1001" s="329"/>
      <c r="F1001" s="326"/>
      <c r="G1001" s="328"/>
      <c r="H1001" s="328"/>
      <c r="I1001" s="326"/>
      <c r="J1001" s="326"/>
      <c r="K1001" s="326"/>
      <c r="L1001" s="311"/>
      <c r="M1001" s="311"/>
      <c r="N1001" s="311"/>
      <c r="O1001" s="311"/>
      <c r="P1001" s="311"/>
      <c r="Q1001" s="311"/>
      <c r="R1001" s="311"/>
      <c r="S1001" s="311"/>
      <c r="T1001" s="330"/>
      <c r="U1001" s="331"/>
      <c r="V1001" s="311"/>
      <c r="W1001" s="311"/>
      <c r="X1001" s="330"/>
      <c r="Y1001" s="311"/>
      <c r="Z1001" s="311"/>
      <c r="AA1001" s="330"/>
      <c r="AB1001" s="330"/>
      <c r="AC1001" s="955"/>
      <c r="AD1001" s="311"/>
      <c r="AE1001" s="311"/>
      <c r="AF1001" s="330"/>
      <c r="AG1001" s="330"/>
      <c r="AH1001" s="311"/>
      <c r="AI1001" s="311"/>
      <c r="AJ1001" s="330"/>
      <c r="AK1001" s="330"/>
      <c r="AL1001" s="311"/>
      <c r="AM1001" s="311"/>
      <c r="AN1001" s="330"/>
      <c r="AO1001" s="330"/>
      <c r="AP1001" s="311"/>
      <c r="AQ1001" s="311"/>
      <c r="AR1001" s="330"/>
      <c r="AS1001" s="330"/>
      <c r="AT1001" s="311"/>
      <c r="AU1001" s="311"/>
      <c r="AV1001" s="330"/>
      <c r="AW1001" s="311"/>
      <c r="AX1001" s="311"/>
      <c r="AY1001" s="311"/>
      <c r="AZ1001" s="311"/>
      <c r="BA1001" s="311"/>
    </row>
    <row r="1002" spans="1:53" s="322" customFormat="1" ht="15.75" customHeight="1" x14ac:dyDescent="0.2">
      <c r="A1002" s="324"/>
      <c r="B1002" s="325"/>
      <c r="C1002" s="326"/>
      <c r="D1002" s="327"/>
      <c r="E1002" s="329"/>
      <c r="F1002" s="326"/>
      <c r="G1002" s="328"/>
      <c r="H1002" s="328"/>
      <c r="I1002" s="326"/>
      <c r="J1002" s="326"/>
      <c r="K1002" s="326"/>
      <c r="L1002" s="311"/>
      <c r="M1002" s="311"/>
      <c r="N1002" s="311"/>
      <c r="O1002" s="311"/>
      <c r="P1002" s="311"/>
      <c r="Q1002" s="311"/>
      <c r="R1002" s="311"/>
      <c r="S1002" s="311"/>
      <c r="T1002" s="330"/>
      <c r="U1002" s="331"/>
      <c r="V1002" s="311"/>
      <c r="W1002" s="311"/>
      <c r="X1002" s="330"/>
      <c r="Y1002" s="311"/>
      <c r="Z1002" s="311"/>
      <c r="AA1002" s="330"/>
      <c r="AB1002" s="330"/>
      <c r="AC1002" s="955"/>
      <c r="AD1002" s="311"/>
      <c r="AE1002" s="311"/>
      <c r="AF1002" s="330"/>
      <c r="AG1002" s="330"/>
      <c r="AH1002" s="311"/>
      <c r="AI1002" s="311"/>
      <c r="AJ1002" s="330"/>
      <c r="AK1002" s="330"/>
      <c r="AL1002" s="311"/>
      <c r="AM1002" s="311"/>
      <c r="AN1002" s="330"/>
      <c r="AO1002" s="330"/>
      <c r="AP1002" s="311"/>
      <c r="AQ1002" s="311"/>
      <c r="AR1002" s="330"/>
      <c r="AS1002" s="330"/>
      <c r="AT1002" s="311"/>
      <c r="AU1002" s="311"/>
      <c r="AV1002" s="330"/>
      <c r="AW1002" s="311"/>
      <c r="AX1002" s="311"/>
      <c r="AY1002" s="311"/>
      <c r="AZ1002" s="311"/>
      <c r="BA1002" s="311"/>
    </row>
    <row r="1003" spans="1:53" s="322" customFormat="1" ht="15.75" customHeight="1" x14ac:dyDescent="0.2">
      <c r="A1003" s="324"/>
      <c r="B1003" s="325"/>
      <c r="C1003" s="326"/>
      <c r="D1003" s="327"/>
      <c r="E1003" s="329"/>
      <c r="F1003" s="326"/>
      <c r="G1003" s="328"/>
      <c r="H1003" s="328"/>
      <c r="I1003" s="326"/>
      <c r="J1003" s="326"/>
      <c r="K1003" s="326"/>
      <c r="L1003" s="311"/>
      <c r="M1003" s="311"/>
      <c r="N1003" s="311"/>
      <c r="O1003" s="311"/>
      <c r="P1003" s="311"/>
      <c r="Q1003" s="311"/>
      <c r="R1003" s="311"/>
      <c r="S1003" s="311"/>
      <c r="T1003" s="330"/>
      <c r="U1003" s="331"/>
      <c r="V1003" s="311"/>
      <c r="W1003" s="311"/>
      <c r="X1003" s="330"/>
      <c r="Y1003" s="311"/>
      <c r="Z1003" s="311"/>
      <c r="AA1003" s="330"/>
      <c r="AB1003" s="330"/>
      <c r="AC1003" s="955"/>
      <c r="AD1003" s="311"/>
      <c r="AE1003" s="311"/>
      <c r="AF1003" s="330"/>
      <c r="AG1003" s="330"/>
      <c r="AH1003" s="311"/>
      <c r="AI1003" s="311"/>
      <c r="AJ1003" s="330"/>
      <c r="AK1003" s="330"/>
      <c r="AL1003" s="311"/>
      <c r="AM1003" s="311"/>
      <c r="AN1003" s="330"/>
      <c r="AO1003" s="330"/>
      <c r="AP1003" s="311"/>
      <c r="AQ1003" s="311"/>
      <c r="AR1003" s="330"/>
      <c r="AS1003" s="330"/>
      <c r="AT1003" s="311"/>
      <c r="AU1003" s="311"/>
      <c r="AV1003" s="330"/>
      <c r="AW1003" s="311"/>
      <c r="AX1003" s="311"/>
      <c r="AY1003" s="311"/>
      <c r="AZ1003" s="311"/>
      <c r="BA1003" s="311"/>
    </row>
    <row r="1004" spans="1:53" s="322" customFormat="1" ht="15.75" customHeight="1" x14ac:dyDescent="0.2">
      <c r="A1004" s="324"/>
      <c r="B1004" s="325"/>
      <c r="C1004" s="326"/>
      <c r="D1004" s="327"/>
      <c r="E1004" s="329"/>
      <c r="F1004" s="326"/>
      <c r="G1004" s="328"/>
      <c r="H1004" s="328"/>
      <c r="I1004" s="326"/>
      <c r="J1004" s="326"/>
      <c r="K1004" s="326"/>
      <c r="L1004" s="311"/>
      <c r="M1004" s="311"/>
      <c r="N1004" s="311"/>
      <c r="O1004" s="311"/>
      <c r="P1004" s="311"/>
      <c r="Q1004" s="311"/>
      <c r="R1004" s="311"/>
      <c r="S1004" s="311"/>
      <c r="T1004" s="330"/>
      <c r="U1004" s="331"/>
      <c r="V1004" s="311"/>
      <c r="W1004" s="311"/>
      <c r="X1004" s="330"/>
      <c r="Y1004" s="311"/>
      <c r="Z1004" s="311"/>
      <c r="AA1004" s="330"/>
      <c r="AB1004" s="330"/>
      <c r="AC1004" s="955"/>
      <c r="AD1004" s="311"/>
      <c r="AE1004" s="311"/>
      <c r="AF1004" s="330"/>
      <c r="AG1004" s="330"/>
      <c r="AH1004" s="311"/>
      <c r="AI1004" s="311"/>
      <c r="AJ1004" s="330"/>
      <c r="AK1004" s="330"/>
      <c r="AL1004" s="311"/>
      <c r="AM1004" s="311"/>
      <c r="AN1004" s="330"/>
      <c r="AO1004" s="330"/>
      <c r="AP1004" s="311"/>
      <c r="AQ1004" s="311"/>
      <c r="AR1004" s="330"/>
      <c r="AS1004" s="330"/>
      <c r="AT1004" s="311"/>
      <c r="AU1004" s="311"/>
      <c r="AV1004" s="330"/>
      <c r="AW1004" s="311"/>
      <c r="AX1004" s="311"/>
      <c r="AY1004" s="311"/>
      <c r="AZ1004" s="311"/>
      <c r="BA1004" s="311"/>
    </row>
    <row r="1005" spans="1:53" s="322" customFormat="1" ht="15.75" customHeight="1" x14ac:dyDescent="0.2">
      <c r="A1005" s="324"/>
      <c r="B1005" s="325"/>
      <c r="C1005" s="326"/>
      <c r="D1005" s="327"/>
      <c r="E1005" s="329"/>
      <c r="F1005" s="326"/>
      <c r="G1005" s="328"/>
      <c r="H1005" s="328"/>
      <c r="I1005" s="326"/>
      <c r="J1005" s="326"/>
      <c r="K1005" s="326"/>
      <c r="L1005" s="311"/>
      <c r="M1005" s="311"/>
      <c r="N1005" s="311"/>
      <c r="O1005" s="311"/>
      <c r="P1005" s="311"/>
      <c r="Q1005" s="311"/>
      <c r="R1005" s="311"/>
      <c r="S1005" s="311"/>
      <c r="T1005" s="330"/>
      <c r="U1005" s="331"/>
      <c r="V1005" s="311"/>
      <c r="W1005" s="311"/>
      <c r="X1005" s="330"/>
      <c r="Y1005" s="311"/>
      <c r="Z1005" s="311"/>
      <c r="AA1005" s="330"/>
      <c r="AB1005" s="330"/>
      <c r="AC1005" s="955"/>
      <c r="AD1005" s="311"/>
      <c r="AE1005" s="311"/>
      <c r="AF1005" s="330"/>
      <c r="AG1005" s="330"/>
      <c r="AH1005" s="311"/>
      <c r="AI1005" s="311"/>
      <c r="AJ1005" s="330"/>
      <c r="AK1005" s="330"/>
      <c r="AL1005" s="311"/>
      <c r="AM1005" s="311"/>
      <c r="AN1005" s="330"/>
      <c r="AO1005" s="330"/>
      <c r="AP1005" s="311"/>
      <c r="AQ1005" s="311"/>
      <c r="AR1005" s="330"/>
      <c r="AS1005" s="330"/>
      <c r="AT1005" s="311"/>
      <c r="AU1005" s="311"/>
      <c r="AV1005" s="330"/>
      <c r="AW1005" s="311"/>
      <c r="AX1005" s="311"/>
      <c r="AY1005" s="311"/>
      <c r="AZ1005" s="311"/>
      <c r="BA1005" s="311"/>
    </row>
    <row r="1006" spans="1:53" s="322" customFormat="1" ht="15.75" customHeight="1" x14ac:dyDescent="0.2">
      <c r="A1006" s="324"/>
      <c r="B1006" s="325"/>
      <c r="C1006" s="326"/>
      <c r="D1006" s="327"/>
      <c r="E1006" s="329"/>
      <c r="F1006" s="326"/>
      <c r="G1006" s="328"/>
      <c r="H1006" s="328"/>
      <c r="I1006" s="326"/>
      <c r="J1006" s="326"/>
      <c r="K1006" s="326"/>
      <c r="L1006" s="311"/>
      <c r="M1006" s="311"/>
      <c r="N1006" s="311"/>
      <c r="O1006" s="311"/>
      <c r="P1006" s="311"/>
      <c r="Q1006" s="311"/>
      <c r="R1006" s="311"/>
      <c r="S1006" s="311"/>
      <c r="T1006" s="330"/>
      <c r="U1006" s="331"/>
      <c r="V1006" s="311"/>
      <c r="W1006" s="311"/>
      <c r="X1006" s="330"/>
      <c r="Y1006" s="311"/>
      <c r="Z1006" s="311"/>
      <c r="AA1006" s="330"/>
      <c r="AB1006" s="330"/>
      <c r="AC1006" s="955"/>
      <c r="AD1006" s="311"/>
      <c r="AE1006" s="311"/>
      <c r="AF1006" s="330"/>
      <c r="AG1006" s="330"/>
      <c r="AH1006" s="311"/>
      <c r="AI1006" s="311"/>
      <c r="AJ1006" s="330"/>
      <c r="AK1006" s="330"/>
      <c r="AL1006" s="311"/>
      <c r="AM1006" s="311"/>
      <c r="AN1006" s="330"/>
      <c r="AO1006" s="330"/>
      <c r="AP1006" s="311"/>
      <c r="AQ1006" s="311"/>
      <c r="AR1006" s="330"/>
      <c r="AS1006" s="330"/>
      <c r="AT1006" s="311"/>
      <c r="AU1006" s="311"/>
      <c r="AV1006" s="330"/>
      <c r="AW1006" s="311"/>
      <c r="AX1006" s="311"/>
      <c r="AY1006" s="311"/>
      <c r="AZ1006" s="311"/>
      <c r="BA1006" s="311"/>
    </row>
    <row r="1007" spans="1:53" s="322" customFormat="1" ht="15.75" customHeight="1" x14ac:dyDescent="0.2">
      <c r="A1007" s="324"/>
      <c r="B1007" s="325"/>
      <c r="C1007" s="326"/>
      <c r="D1007" s="327"/>
      <c r="E1007" s="329"/>
      <c r="F1007" s="326"/>
      <c r="G1007" s="328"/>
      <c r="H1007" s="328"/>
      <c r="I1007" s="326"/>
      <c r="J1007" s="326"/>
      <c r="K1007" s="326"/>
      <c r="L1007" s="311"/>
      <c r="M1007" s="311"/>
      <c r="N1007" s="311"/>
      <c r="O1007" s="311"/>
      <c r="P1007" s="311"/>
      <c r="Q1007" s="311"/>
      <c r="R1007" s="311"/>
      <c r="S1007" s="311"/>
      <c r="T1007" s="330"/>
      <c r="U1007" s="331"/>
      <c r="V1007" s="311"/>
      <c r="W1007" s="311"/>
      <c r="X1007" s="330"/>
      <c r="Y1007" s="311"/>
      <c r="Z1007" s="311"/>
      <c r="AA1007" s="330"/>
      <c r="AB1007" s="330"/>
      <c r="AC1007" s="955"/>
      <c r="AD1007" s="311"/>
      <c r="AE1007" s="311"/>
      <c r="AF1007" s="330"/>
      <c r="AG1007" s="330"/>
      <c r="AH1007" s="311"/>
      <c r="AI1007" s="311"/>
      <c r="AJ1007" s="330"/>
      <c r="AK1007" s="330"/>
      <c r="AL1007" s="311"/>
      <c r="AM1007" s="311"/>
      <c r="AN1007" s="330"/>
      <c r="AO1007" s="330"/>
      <c r="AP1007" s="311"/>
      <c r="AQ1007" s="311"/>
      <c r="AR1007" s="330"/>
      <c r="AS1007" s="330"/>
      <c r="AT1007" s="311"/>
      <c r="AU1007" s="311"/>
      <c r="AV1007" s="330"/>
      <c r="AW1007" s="311"/>
      <c r="AX1007" s="311"/>
      <c r="AY1007" s="311"/>
      <c r="AZ1007" s="311"/>
      <c r="BA1007" s="311"/>
    </row>
    <row r="1008" spans="1:53" s="322" customFormat="1" ht="15.75" customHeight="1" x14ac:dyDescent="0.2">
      <c r="A1008" s="324"/>
      <c r="B1008" s="325"/>
      <c r="C1008" s="326"/>
      <c r="D1008" s="327"/>
      <c r="E1008" s="329"/>
      <c r="F1008" s="326"/>
      <c r="G1008" s="328"/>
      <c r="H1008" s="328"/>
      <c r="I1008" s="326"/>
      <c r="J1008" s="326"/>
      <c r="K1008" s="326"/>
      <c r="L1008" s="311"/>
      <c r="M1008" s="311"/>
      <c r="N1008" s="311"/>
      <c r="O1008" s="311"/>
      <c r="P1008" s="311"/>
      <c r="Q1008" s="311"/>
      <c r="R1008" s="311"/>
      <c r="S1008" s="311"/>
      <c r="T1008" s="330"/>
      <c r="U1008" s="331"/>
      <c r="V1008" s="311"/>
      <c r="W1008" s="311"/>
      <c r="X1008" s="330"/>
      <c r="Y1008" s="311"/>
      <c r="Z1008" s="311"/>
      <c r="AA1008" s="330"/>
      <c r="AB1008" s="330"/>
      <c r="AC1008" s="955"/>
      <c r="AD1008" s="311"/>
      <c r="AE1008" s="311"/>
      <c r="AF1008" s="330"/>
      <c r="AG1008" s="330"/>
      <c r="AH1008" s="311"/>
      <c r="AI1008" s="311"/>
      <c r="AJ1008" s="330"/>
      <c r="AK1008" s="330"/>
      <c r="AL1008" s="311"/>
      <c r="AM1008" s="311"/>
      <c r="AN1008" s="330"/>
      <c r="AO1008" s="330"/>
      <c r="AP1008" s="311"/>
      <c r="AQ1008" s="311"/>
      <c r="AR1008" s="330"/>
      <c r="AS1008" s="330"/>
      <c r="AT1008" s="311"/>
      <c r="AU1008" s="311"/>
      <c r="AV1008" s="330"/>
      <c r="AW1008" s="311"/>
      <c r="AX1008" s="311"/>
      <c r="AY1008" s="311"/>
      <c r="AZ1008" s="311"/>
      <c r="BA1008" s="311"/>
    </row>
    <row r="1009" spans="1:53" s="322" customFormat="1" ht="15.75" customHeight="1" x14ac:dyDescent="0.2">
      <c r="A1009" s="324"/>
      <c r="B1009" s="325"/>
      <c r="C1009" s="326"/>
      <c r="D1009" s="327"/>
      <c r="E1009" s="329"/>
      <c r="F1009" s="326"/>
      <c r="G1009" s="328"/>
      <c r="H1009" s="328"/>
      <c r="I1009" s="326"/>
      <c r="J1009" s="326"/>
      <c r="K1009" s="326"/>
      <c r="L1009" s="311"/>
      <c r="M1009" s="311"/>
      <c r="N1009" s="311"/>
      <c r="O1009" s="311"/>
      <c r="P1009" s="311"/>
      <c r="Q1009" s="311"/>
      <c r="R1009" s="311"/>
      <c r="S1009" s="311"/>
      <c r="T1009" s="330"/>
      <c r="U1009" s="331"/>
      <c r="V1009" s="311"/>
      <c r="W1009" s="311"/>
      <c r="X1009" s="330"/>
      <c r="Y1009" s="311"/>
      <c r="Z1009" s="311"/>
      <c r="AA1009" s="330"/>
      <c r="AB1009" s="330"/>
      <c r="AC1009" s="955"/>
      <c r="AD1009" s="311"/>
      <c r="AE1009" s="311"/>
      <c r="AF1009" s="330"/>
      <c r="AG1009" s="330"/>
      <c r="AH1009" s="311"/>
      <c r="AI1009" s="311"/>
      <c r="AJ1009" s="330"/>
      <c r="AK1009" s="330"/>
      <c r="AL1009" s="311"/>
      <c r="AM1009" s="311"/>
      <c r="AN1009" s="330"/>
      <c r="AO1009" s="330"/>
      <c r="AP1009" s="311"/>
      <c r="AQ1009" s="311"/>
      <c r="AR1009" s="330"/>
      <c r="AS1009" s="330"/>
      <c r="AT1009" s="311"/>
      <c r="AU1009" s="311"/>
      <c r="AV1009" s="330"/>
      <c r="AW1009" s="311"/>
      <c r="AX1009" s="311"/>
      <c r="AY1009" s="311"/>
      <c r="AZ1009" s="311"/>
      <c r="BA1009" s="311"/>
    </row>
    <row r="1010" spans="1:53" s="322" customFormat="1" ht="15.75" customHeight="1" x14ac:dyDescent="0.2">
      <c r="A1010" s="324"/>
      <c r="B1010" s="325"/>
      <c r="C1010" s="326"/>
      <c r="D1010" s="327"/>
      <c r="E1010" s="329"/>
      <c r="F1010" s="326"/>
      <c r="G1010" s="328"/>
      <c r="H1010" s="328"/>
      <c r="I1010" s="326"/>
      <c r="J1010" s="326"/>
      <c r="K1010" s="326"/>
      <c r="L1010" s="311"/>
      <c r="M1010" s="311"/>
      <c r="N1010" s="311"/>
      <c r="O1010" s="311"/>
      <c r="P1010" s="311"/>
      <c r="Q1010" s="311"/>
      <c r="R1010" s="311"/>
      <c r="S1010" s="311"/>
      <c r="T1010" s="330"/>
      <c r="U1010" s="331"/>
      <c r="V1010" s="311"/>
      <c r="W1010" s="311"/>
      <c r="X1010" s="330"/>
      <c r="Y1010" s="311"/>
      <c r="Z1010" s="311"/>
      <c r="AA1010" s="330"/>
      <c r="AB1010" s="330"/>
      <c r="AC1010" s="955"/>
      <c r="AD1010" s="311"/>
      <c r="AE1010" s="311"/>
      <c r="AF1010" s="330"/>
      <c r="AG1010" s="330"/>
      <c r="AH1010" s="311"/>
      <c r="AI1010" s="311"/>
      <c r="AJ1010" s="330"/>
      <c r="AK1010" s="330"/>
      <c r="AL1010" s="311"/>
      <c r="AM1010" s="311"/>
      <c r="AN1010" s="330"/>
      <c r="AO1010" s="330"/>
      <c r="AP1010" s="311"/>
      <c r="AQ1010" s="311"/>
      <c r="AR1010" s="330"/>
      <c r="AS1010" s="330"/>
      <c r="AT1010" s="311"/>
      <c r="AU1010" s="311"/>
      <c r="AV1010" s="330"/>
      <c r="AW1010" s="311"/>
      <c r="AX1010" s="311"/>
      <c r="AY1010" s="311"/>
      <c r="AZ1010" s="311"/>
      <c r="BA1010" s="311"/>
    </row>
    <row r="1011" spans="1:53" s="322" customFormat="1" ht="15.75" customHeight="1" x14ac:dyDescent="0.2">
      <c r="A1011" s="324"/>
      <c r="B1011" s="325"/>
      <c r="C1011" s="326"/>
      <c r="D1011" s="327"/>
      <c r="E1011" s="329"/>
      <c r="F1011" s="326"/>
      <c r="G1011" s="328"/>
      <c r="H1011" s="328"/>
      <c r="I1011" s="326"/>
      <c r="J1011" s="326"/>
      <c r="K1011" s="326"/>
      <c r="L1011" s="311"/>
      <c r="M1011" s="311"/>
      <c r="N1011" s="311"/>
      <c r="O1011" s="311"/>
      <c r="P1011" s="311"/>
      <c r="Q1011" s="311"/>
      <c r="R1011" s="311"/>
      <c r="S1011" s="311"/>
      <c r="T1011" s="330"/>
      <c r="U1011" s="331"/>
      <c r="V1011" s="311"/>
      <c r="W1011" s="311"/>
      <c r="X1011" s="330"/>
      <c r="Y1011" s="311"/>
      <c r="Z1011" s="311"/>
      <c r="AA1011" s="330"/>
      <c r="AB1011" s="330"/>
      <c r="AC1011" s="955"/>
      <c r="AD1011" s="311"/>
      <c r="AE1011" s="311"/>
      <c r="AF1011" s="330"/>
      <c r="AG1011" s="330"/>
      <c r="AH1011" s="311"/>
      <c r="AI1011" s="311"/>
      <c r="AJ1011" s="330"/>
      <c r="AK1011" s="330"/>
      <c r="AL1011" s="311"/>
      <c r="AM1011" s="311"/>
      <c r="AN1011" s="330"/>
      <c r="AO1011" s="330"/>
      <c r="AP1011" s="311"/>
      <c r="AQ1011" s="311"/>
      <c r="AR1011" s="330"/>
      <c r="AS1011" s="330"/>
      <c r="AT1011" s="311"/>
      <c r="AU1011" s="311"/>
      <c r="AV1011" s="330"/>
      <c r="AW1011" s="311"/>
      <c r="AX1011" s="311"/>
      <c r="AY1011" s="311"/>
      <c r="AZ1011" s="311"/>
      <c r="BA1011" s="311"/>
    </row>
    <row r="1012" spans="1:53" s="322" customFormat="1" ht="15.75" customHeight="1" x14ac:dyDescent="0.2">
      <c r="A1012" s="324"/>
      <c r="B1012" s="325"/>
      <c r="C1012" s="326"/>
      <c r="D1012" s="327"/>
      <c r="E1012" s="329"/>
      <c r="F1012" s="326"/>
      <c r="G1012" s="328"/>
      <c r="H1012" s="328"/>
      <c r="I1012" s="326"/>
      <c r="J1012" s="326"/>
      <c r="K1012" s="326"/>
      <c r="L1012" s="311"/>
      <c r="M1012" s="311"/>
      <c r="N1012" s="311"/>
      <c r="O1012" s="311"/>
      <c r="P1012" s="311"/>
      <c r="Q1012" s="311"/>
      <c r="R1012" s="311"/>
      <c r="S1012" s="311"/>
      <c r="T1012" s="330"/>
      <c r="U1012" s="331"/>
      <c r="V1012" s="311"/>
      <c r="W1012" s="311"/>
      <c r="X1012" s="330"/>
      <c r="Y1012" s="311"/>
      <c r="Z1012" s="311"/>
      <c r="AA1012" s="330"/>
      <c r="AB1012" s="330"/>
      <c r="AC1012" s="955"/>
      <c r="AD1012" s="311"/>
      <c r="AE1012" s="311"/>
      <c r="AF1012" s="330"/>
      <c r="AG1012" s="330"/>
      <c r="AH1012" s="311"/>
      <c r="AI1012" s="311"/>
      <c r="AJ1012" s="330"/>
      <c r="AK1012" s="330"/>
      <c r="AL1012" s="311"/>
      <c r="AM1012" s="311"/>
      <c r="AN1012" s="330"/>
      <c r="AO1012" s="330"/>
      <c r="AP1012" s="311"/>
      <c r="AQ1012" s="311"/>
      <c r="AR1012" s="330"/>
      <c r="AS1012" s="330"/>
      <c r="AT1012" s="311"/>
      <c r="AU1012" s="311"/>
      <c r="AV1012" s="330"/>
      <c r="AW1012" s="311"/>
      <c r="AX1012" s="311"/>
      <c r="AY1012" s="311"/>
      <c r="AZ1012" s="311"/>
      <c r="BA1012" s="311"/>
    </row>
    <row r="1013" spans="1:53" s="322" customFormat="1" ht="15.75" customHeight="1" x14ac:dyDescent="0.2">
      <c r="A1013" s="324"/>
      <c r="B1013" s="325"/>
      <c r="C1013" s="326"/>
      <c r="D1013" s="327"/>
      <c r="E1013" s="329"/>
      <c r="F1013" s="326"/>
      <c r="G1013" s="328"/>
      <c r="H1013" s="328"/>
      <c r="I1013" s="326"/>
      <c r="J1013" s="326"/>
      <c r="K1013" s="326"/>
      <c r="L1013" s="311"/>
      <c r="M1013" s="311"/>
      <c r="N1013" s="311"/>
      <c r="O1013" s="311"/>
      <c r="P1013" s="311"/>
      <c r="Q1013" s="311"/>
      <c r="R1013" s="311"/>
      <c r="S1013" s="311"/>
      <c r="T1013" s="330"/>
      <c r="U1013" s="331"/>
      <c r="V1013" s="311"/>
      <c r="W1013" s="311"/>
      <c r="X1013" s="330"/>
      <c r="Y1013" s="311"/>
      <c r="Z1013" s="311"/>
      <c r="AA1013" s="330"/>
      <c r="AB1013" s="330"/>
      <c r="AC1013" s="955"/>
      <c r="AD1013" s="311"/>
      <c r="AE1013" s="311"/>
      <c r="AF1013" s="330"/>
      <c r="AG1013" s="330"/>
      <c r="AH1013" s="311"/>
      <c r="AI1013" s="311"/>
      <c r="AJ1013" s="330"/>
      <c r="AK1013" s="330"/>
      <c r="AL1013" s="311"/>
      <c r="AM1013" s="311"/>
      <c r="AN1013" s="330"/>
      <c r="AO1013" s="330"/>
      <c r="AP1013" s="311"/>
      <c r="AQ1013" s="311"/>
      <c r="AR1013" s="330"/>
      <c r="AS1013" s="330"/>
      <c r="AT1013" s="311"/>
      <c r="AU1013" s="311"/>
      <c r="AV1013" s="330"/>
      <c r="AW1013" s="311"/>
      <c r="AX1013" s="311"/>
      <c r="AY1013" s="311"/>
      <c r="AZ1013" s="311"/>
      <c r="BA1013" s="311"/>
    </row>
    <row r="1014" spans="1:53" s="322" customFormat="1" ht="15.75" customHeight="1" x14ac:dyDescent="0.2">
      <c r="A1014" s="324"/>
      <c r="B1014" s="325"/>
      <c r="C1014" s="326"/>
      <c r="D1014" s="327"/>
      <c r="E1014" s="329"/>
      <c r="F1014" s="326"/>
      <c r="G1014" s="328"/>
      <c r="H1014" s="328"/>
      <c r="I1014" s="326"/>
      <c r="J1014" s="326"/>
      <c r="K1014" s="326"/>
      <c r="L1014" s="311"/>
      <c r="M1014" s="311"/>
      <c r="N1014" s="311"/>
      <c r="O1014" s="311"/>
      <c r="P1014" s="311"/>
      <c r="Q1014" s="311"/>
      <c r="R1014" s="311"/>
      <c r="S1014" s="311"/>
      <c r="T1014" s="330"/>
      <c r="U1014" s="331"/>
      <c r="V1014" s="311"/>
      <c r="W1014" s="311"/>
      <c r="X1014" s="330"/>
      <c r="Y1014" s="311"/>
      <c r="Z1014" s="311"/>
      <c r="AA1014" s="330"/>
      <c r="AB1014" s="330"/>
      <c r="AC1014" s="955"/>
      <c r="AD1014" s="311"/>
      <c r="AE1014" s="311"/>
      <c r="AF1014" s="330"/>
      <c r="AG1014" s="330"/>
      <c r="AH1014" s="311"/>
      <c r="AI1014" s="311"/>
      <c r="AJ1014" s="330"/>
      <c r="AK1014" s="330"/>
      <c r="AL1014" s="311"/>
      <c r="AM1014" s="311"/>
      <c r="AN1014" s="330"/>
      <c r="AO1014" s="330"/>
      <c r="AP1014" s="311"/>
      <c r="AQ1014" s="311"/>
      <c r="AR1014" s="330"/>
      <c r="AS1014" s="330"/>
      <c r="AT1014" s="311"/>
      <c r="AU1014" s="311"/>
      <c r="AV1014" s="330"/>
      <c r="AW1014" s="311"/>
      <c r="AX1014" s="311"/>
      <c r="AY1014" s="311"/>
      <c r="AZ1014" s="311"/>
      <c r="BA1014" s="311"/>
    </row>
    <row r="1015" spans="1:53" s="322" customFormat="1" ht="15.75" customHeight="1" x14ac:dyDescent="0.2">
      <c r="A1015" s="324"/>
      <c r="B1015" s="325"/>
      <c r="C1015" s="326"/>
      <c r="D1015" s="327"/>
      <c r="E1015" s="329"/>
      <c r="F1015" s="326"/>
      <c r="G1015" s="328"/>
      <c r="H1015" s="328"/>
      <c r="I1015" s="326"/>
      <c r="J1015" s="326"/>
      <c r="K1015" s="326"/>
      <c r="L1015" s="311"/>
      <c r="M1015" s="311"/>
      <c r="N1015" s="311"/>
      <c r="O1015" s="311"/>
      <c r="P1015" s="311"/>
      <c r="Q1015" s="311"/>
      <c r="R1015" s="311"/>
      <c r="S1015" s="311"/>
      <c r="T1015" s="330"/>
      <c r="U1015" s="331"/>
      <c r="V1015" s="311"/>
      <c r="W1015" s="311"/>
      <c r="X1015" s="330"/>
      <c r="Y1015" s="311"/>
      <c r="Z1015" s="311"/>
      <c r="AA1015" s="330"/>
      <c r="AB1015" s="330"/>
      <c r="AC1015" s="955"/>
      <c r="AD1015" s="311"/>
      <c r="AE1015" s="311"/>
      <c r="AF1015" s="330"/>
      <c r="AG1015" s="330"/>
      <c r="AH1015" s="311"/>
      <c r="AI1015" s="311"/>
      <c r="AJ1015" s="330"/>
      <c r="AK1015" s="330"/>
      <c r="AL1015" s="311"/>
      <c r="AM1015" s="311"/>
      <c r="AN1015" s="330"/>
      <c r="AO1015" s="330"/>
      <c r="AP1015" s="311"/>
      <c r="AQ1015" s="311"/>
      <c r="AR1015" s="330"/>
      <c r="AS1015" s="330"/>
      <c r="AT1015" s="311"/>
      <c r="AU1015" s="311"/>
      <c r="AV1015" s="330"/>
      <c r="AW1015" s="311"/>
      <c r="AX1015" s="311"/>
      <c r="AY1015" s="311"/>
      <c r="AZ1015" s="311"/>
      <c r="BA1015" s="311"/>
    </row>
    <row r="1016" spans="1:53" s="322" customFormat="1" ht="15.75" customHeight="1" x14ac:dyDescent="0.2">
      <c r="A1016" s="324"/>
      <c r="B1016" s="325"/>
      <c r="C1016" s="326"/>
      <c r="D1016" s="327"/>
      <c r="E1016" s="329"/>
      <c r="F1016" s="326"/>
      <c r="G1016" s="328"/>
      <c r="H1016" s="328"/>
      <c r="I1016" s="326"/>
      <c r="J1016" s="326"/>
      <c r="K1016" s="326"/>
      <c r="L1016" s="311"/>
      <c r="M1016" s="311"/>
      <c r="N1016" s="311"/>
      <c r="O1016" s="311"/>
      <c r="P1016" s="311"/>
      <c r="Q1016" s="311"/>
      <c r="R1016" s="311"/>
      <c r="S1016" s="311"/>
      <c r="T1016" s="330"/>
      <c r="U1016" s="331"/>
      <c r="V1016" s="311"/>
      <c r="W1016" s="311"/>
      <c r="X1016" s="330"/>
      <c r="Y1016" s="311"/>
      <c r="Z1016" s="311"/>
      <c r="AA1016" s="330"/>
      <c r="AB1016" s="330"/>
      <c r="AC1016" s="955"/>
      <c r="AD1016" s="311"/>
      <c r="AE1016" s="311"/>
      <c r="AF1016" s="330"/>
      <c r="AG1016" s="330"/>
      <c r="AH1016" s="311"/>
      <c r="AI1016" s="311"/>
      <c r="AJ1016" s="330"/>
      <c r="AK1016" s="330"/>
      <c r="AL1016" s="311"/>
      <c r="AM1016" s="311"/>
      <c r="AN1016" s="330"/>
      <c r="AO1016" s="330"/>
      <c r="AP1016" s="311"/>
      <c r="AQ1016" s="311"/>
      <c r="AR1016" s="330"/>
      <c r="AS1016" s="330"/>
      <c r="AT1016" s="311"/>
      <c r="AU1016" s="311"/>
      <c r="AV1016" s="330"/>
      <c r="AW1016" s="311"/>
      <c r="AX1016" s="311"/>
      <c r="AY1016" s="311"/>
      <c r="AZ1016" s="311"/>
      <c r="BA1016" s="311"/>
    </row>
    <row r="1017" spans="1:53" s="322" customFormat="1" ht="15.75" customHeight="1" x14ac:dyDescent="0.2">
      <c r="A1017" s="324"/>
      <c r="B1017" s="325"/>
      <c r="C1017" s="326"/>
      <c r="D1017" s="327"/>
      <c r="E1017" s="329"/>
      <c r="F1017" s="326"/>
      <c r="G1017" s="328"/>
      <c r="H1017" s="328"/>
      <c r="I1017" s="326"/>
      <c r="J1017" s="326"/>
      <c r="K1017" s="326"/>
      <c r="L1017" s="311"/>
      <c r="M1017" s="311"/>
      <c r="N1017" s="311"/>
      <c r="O1017" s="311"/>
      <c r="P1017" s="311"/>
      <c r="Q1017" s="311"/>
      <c r="R1017" s="311"/>
      <c r="S1017" s="311"/>
      <c r="T1017" s="330"/>
      <c r="U1017" s="331"/>
      <c r="V1017" s="311"/>
      <c r="W1017" s="311"/>
      <c r="X1017" s="330"/>
      <c r="Y1017" s="311"/>
      <c r="Z1017" s="311"/>
      <c r="AA1017" s="330"/>
      <c r="AB1017" s="330"/>
      <c r="AC1017" s="955"/>
      <c r="AD1017" s="311"/>
      <c r="AE1017" s="311"/>
      <c r="AF1017" s="330"/>
      <c r="AG1017" s="330"/>
      <c r="AH1017" s="311"/>
      <c r="AI1017" s="311"/>
      <c r="AJ1017" s="330"/>
      <c r="AK1017" s="330"/>
      <c r="AL1017" s="311"/>
      <c r="AM1017" s="311"/>
      <c r="AN1017" s="330"/>
      <c r="AO1017" s="330"/>
      <c r="AP1017" s="311"/>
      <c r="AQ1017" s="311"/>
      <c r="AR1017" s="330"/>
      <c r="AS1017" s="330"/>
      <c r="AT1017" s="311"/>
      <c r="AU1017" s="311"/>
      <c r="AV1017" s="330"/>
      <c r="AW1017" s="311"/>
      <c r="AX1017" s="311"/>
      <c r="AY1017" s="311"/>
      <c r="AZ1017" s="311"/>
      <c r="BA1017" s="311"/>
    </row>
    <row r="1018" spans="1:53" s="322" customFormat="1" ht="15.75" customHeight="1" x14ac:dyDescent="0.2">
      <c r="A1018" s="324"/>
      <c r="B1018" s="325"/>
      <c r="C1018" s="326"/>
      <c r="D1018" s="327"/>
      <c r="E1018" s="329"/>
      <c r="F1018" s="326"/>
      <c r="G1018" s="328"/>
      <c r="H1018" s="328"/>
      <c r="I1018" s="326"/>
      <c r="J1018" s="326"/>
      <c r="K1018" s="326"/>
      <c r="L1018" s="311"/>
      <c r="M1018" s="311"/>
      <c r="N1018" s="311"/>
      <c r="O1018" s="311"/>
      <c r="P1018" s="311"/>
      <c r="Q1018" s="311"/>
      <c r="R1018" s="311"/>
      <c r="S1018" s="311"/>
      <c r="T1018" s="330"/>
      <c r="U1018" s="331"/>
      <c r="V1018" s="311"/>
      <c r="W1018" s="311"/>
      <c r="X1018" s="330"/>
      <c r="Y1018" s="311"/>
      <c r="Z1018" s="311"/>
      <c r="AA1018" s="330"/>
      <c r="AB1018" s="330"/>
      <c r="AC1018" s="955"/>
      <c r="AD1018" s="311"/>
      <c r="AE1018" s="311"/>
      <c r="AF1018" s="330"/>
      <c r="AG1018" s="330"/>
      <c r="AH1018" s="311"/>
      <c r="AI1018" s="311"/>
      <c r="AJ1018" s="330"/>
      <c r="AK1018" s="330"/>
      <c r="AL1018" s="311"/>
      <c r="AM1018" s="311"/>
      <c r="AN1018" s="330"/>
      <c r="AO1018" s="330"/>
      <c r="AP1018" s="311"/>
      <c r="AQ1018" s="311"/>
      <c r="AR1018" s="330"/>
      <c r="AS1018" s="330"/>
      <c r="AT1018" s="311"/>
      <c r="AU1018" s="311"/>
      <c r="AV1018" s="330"/>
      <c r="AW1018" s="311"/>
      <c r="AX1018" s="311"/>
      <c r="AY1018" s="311"/>
      <c r="AZ1018" s="311"/>
      <c r="BA1018" s="311"/>
    </row>
    <row r="1019" spans="1:53" s="322" customFormat="1" ht="15.75" customHeight="1" x14ac:dyDescent="0.2">
      <c r="A1019" s="324"/>
      <c r="B1019" s="325"/>
      <c r="C1019" s="326"/>
      <c r="D1019" s="327"/>
      <c r="E1019" s="329"/>
      <c r="F1019" s="326"/>
      <c r="G1019" s="328"/>
      <c r="H1019" s="328"/>
      <c r="I1019" s="326"/>
      <c r="J1019" s="326"/>
      <c r="K1019" s="326"/>
      <c r="L1019" s="311"/>
      <c r="M1019" s="311"/>
      <c r="N1019" s="311"/>
      <c r="O1019" s="311"/>
      <c r="P1019" s="311"/>
      <c r="Q1019" s="311"/>
      <c r="R1019" s="311"/>
      <c r="S1019" s="311"/>
      <c r="T1019" s="330"/>
      <c r="U1019" s="331"/>
      <c r="V1019" s="311"/>
      <c r="W1019" s="311"/>
      <c r="X1019" s="330"/>
      <c r="Y1019" s="311"/>
      <c r="Z1019" s="311"/>
      <c r="AA1019" s="330"/>
      <c r="AB1019" s="330"/>
      <c r="AC1019" s="955"/>
      <c r="AD1019" s="311"/>
      <c r="AE1019" s="311"/>
      <c r="AF1019" s="330"/>
      <c r="AG1019" s="330"/>
      <c r="AH1019" s="311"/>
      <c r="AI1019" s="311"/>
      <c r="AJ1019" s="330"/>
      <c r="AK1019" s="330"/>
      <c r="AL1019" s="311"/>
      <c r="AM1019" s="311"/>
      <c r="AN1019" s="330"/>
      <c r="AO1019" s="330"/>
      <c r="AP1019" s="311"/>
      <c r="AQ1019" s="311"/>
      <c r="AR1019" s="330"/>
      <c r="AS1019" s="330"/>
      <c r="AT1019" s="311"/>
      <c r="AU1019" s="311"/>
      <c r="AV1019" s="330"/>
      <c r="AW1019" s="311"/>
      <c r="AX1019" s="311"/>
      <c r="AY1019" s="311"/>
      <c r="AZ1019" s="311"/>
      <c r="BA1019" s="311"/>
    </row>
    <row r="1020" spans="1:53" s="322" customFormat="1" ht="15.75" customHeight="1" x14ac:dyDescent="0.2">
      <c r="A1020" s="324"/>
      <c r="B1020" s="325"/>
      <c r="C1020" s="326"/>
      <c r="D1020" s="327"/>
      <c r="E1020" s="329"/>
      <c r="F1020" s="326"/>
      <c r="G1020" s="328"/>
      <c r="H1020" s="328"/>
      <c r="I1020" s="326"/>
      <c r="J1020" s="326"/>
      <c r="K1020" s="326"/>
      <c r="L1020" s="311"/>
      <c r="M1020" s="311"/>
      <c r="N1020" s="311"/>
      <c r="O1020" s="311"/>
      <c r="P1020" s="311"/>
      <c r="Q1020" s="311"/>
      <c r="R1020" s="311"/>
      <c r="S1020" s="311"/>
      <c r="T1020" s="330"/>
      <c r="U1020" s="331"/>
      <c r="V1020" s="311"/>
      <c r="W1020" s="311"/>
      <c r="X1020" s="330"/>
      <c r="Y1020" s="311"/>
      <c r="Z1020" s="311"/>
      <c r="AA1020" s="330"/>
      <c r="AB1020" s="330"/>
      <c r="AC1020" s="955"/>
      <c r="AD1020" s="311"/>
      <c r="AE1020" s="311"/>
      <c r="AF1020" s="330"/>
      <c r="AG1020" s="330"/>
      <c r="AH1020" s="311"/>
      <c r="AI1020" s="311"/>
      <c r="AJ1020" s="330"/>
      <c r="AK1020" s="330"/>
      <c r="AL1020" s="311"/>
      <c r="AM1020" s="311"/>
      <c r="AN1020" s="330"/>
      <c r="AO1020" s="330"/>
      <c r="AP1020" s="311"/>
      <c r="AQ1020" s="311"/>
      <c r="AR1020" s="330"/>
      <c r="AS1020" s="330"/>
      <c r="AT1020" s="311"/>
      <c r="AU1020" s="311"/>
      <c r="AV1020" s="330"/>
      <c r="AW1020" s="311"/>
      <c r="AX1020" s="311"/>
      <c r="AY1020" s="311"/>
      <c r="AZ1020" s="311"/>
      <c r="BA1020" s="311"/>
    </row>
    <row r="1021" spans="1:53" s="322" customFormat="1" ht="15.75" customHeight="1" x14ac:dyDescent="0.2">
      <c r="A1021" s="324"/>
      <c r="B1021" s="325"/>
      <c r="C1021" s="326"/>
      <c r="D1021" s="327"/>
      <c r="E1021" s="329"/>
      <c r="F1021" s="326"/>
      <c r="G1021" s="328"/>
      <c r="H1021" s="328"/>
      <c r="I1021" s="326"/>
      <c r="J1021" s="326"/>
      <c r="K1021" s="326"/>
      <c r="L1021" s="311"/>
      <c r="M1021" s="311"/>
      <c r="N1021" s="311"/>
      <c r="O1021" s="311"/>
      <c r="P1021" s="311"/>
      <c r="Q1021" s="311"/>
      <c r="R1021" s="311"/>
      <c r="S1021" s="311"/>
      <c r="T1021" s="330"/>
      <c r="U1021" s="331"/>
      <c r="V1021" s="311"/>
      <c r="W1021" s="311"/>
      <c r="X1021" s="330"/>
      <c r="Y1021" s="311"/>
      <c r="Z1021" s="311"/>
      <c r="AA1021" s="330"/>
      <c r="AB1021" s="330"/>
      <c r="AC1021" s="955"/>
      <c r="AD1021" s="311"/>
      <c r="AE1021" s="311"/>
      <c r="AF1021" s="330"/>
      <c r="AG1021" s="330"/>
      <c r="AH1021" s="311"/>
      <c r="AI1021" s="311"/>
      <c r="AJ1021" s="330"/>
      <c r="AK1021" s="330"/>
      <c r="AL1021" s="311"/>
      <c r="AM1021" s="311"/>
      <c r="AN1021" s="330"/>
      <c r="AO1021" s="330"/>
      <c r="AP1021" s="311"/>
      <c r="AQ1021" s="311"/>
      <c r="AR1021" s="330"/>
      <c r="AS1021" s="330"/>
      <c r="AT1021" s="311"/>
      <c r="AU1021" s="311"/>
      <c r="AV1021" s="330"/>
      <c r="AW1021" s="311"/>
      <c r="AX1021" s="311"/>
      <c r="AY1021" s="311"/>
      <c r="AZ1021" s="311"/>
      <c r="BA1021" s="311"/>
    </row>
    <row r="1022" spans="1:53" s="322" customFormat="1" ht="15.75" customHeight="1" x14ac:dyDescent="0.2">
      <c r="A1022" s="324"/>
      <c r="B1022" s="325"/>
      <c r="C1022" s="326"/>
      <c r="D1022" s="327"/>
      <c r="E1022" s="329"/>
      <c r="F1022" s="326"/>
      <c r="G1022" s="328"/>
      <c r="H1022" s="328"/>
      <c r="I1022" s="326"/>
      <c r="J1022" s="326"/>
      <c r="K1022" s="326"/>
      <c r="L1022" s="311"/>
      <c r="M1022" s="311"/>
      <c r="N1022" s="311"/>
      <c r="O1022" s="311"/>
      <c r="P1022" s="311"/>
      <c r="Q1022" s="311"/>
      <c r="R1022" s="311"/>
      <c r="S1022" s="311"/>
      <c r="T1022" s="330"/>
      <c r="U1022" s="331"/>
      <c r="V1022" s="311"/>
      <c r="W1022" s="311"/>
      <c r="X1022" s="330"/>
      <c r="Y1022" s="311"/>
      <c r="Z1022" s="311"/>
      <c r="AA1022" s="330"/>
      <c r="AB1022" s="330"/>
      <c r="AC1022" s="955"/>
      <c r="AD1022" s="311"/>
      <c r="AE1022" s="311"/>
      <c r="AF1022" s="330"/>
      <c r="AG1022" s="330"/>
      <c r="AH1022" s="311"/>
      <c r="AI1022" s="311"/>
      <c r="AJ1022" s="330"/>
      <c r="AK1022" s="330"/>
      <c r="AL1022" s="311"/>
      <c r="AM1022" s="311"/>
      <c r="AN1022" s="330"/>
      <c r="AO1022" s="330"/>
      <c r="AP1022" s="311"/>
      <c r="AQ1022" s="311"/>
      <c r="AR1022" s="330"/>
      <c r="AS1022" s="330"/>
      <c r="AT1022" s="311"/>
      <c r="AU1022" s="311"/>
      <c r="AV1022" s="330"/>
      <c r="AW1022" s="311"/>
      <c r="AX1022" s="311"/>
      <c r="AY1022" s="311"/>
      <c r="AZ1022" s="311"/>
      <c r="BA1022" s="311"/>
    </row>
    <row r="1023" spans="1:53" s="322" customFormat="1" ht="15.75" customHeight="1" x14ac:dyDescent="0.2">
      <c r="A1023" s="324"/>
      <c r="B1023" s="325"/>
      <c r="C1023" s="326"/>
      <c r="D1023" s="327"/>
      <c r="E1023" s="329"/>
      <c r="F1023" s="326"/>
      <c r="G1023" s="328"/>
      <c r="H1023" s="328"/>
      <c r="I1023" s="326"/>
      <c r="J1023" s="326"/>
      <c r="K1023" s="326"/>
      <c r="L1023" s="311"/>
      <c r="M1023" s="311"/>
      <c r="N1023" s="311"/>
      <c r="O1023" s="311"/>
      <c r="P1023" s="311"/>
      <c r="Q1023" s="311"/>
      <c r="R1023" s="311"/>
      <c r="S1023" s="311"/>
      <c r="T1023" s="330"/>
      <c r="U1023" s="331"/>
      <c r="V1023" s="311"/>
      <c r="W1023" s="311"/>
      <c r="X1023" s="330"/>
      <c r="Y1023" s="311"/>
      <c r="Z1023" s="311"/>
      <c r="AA1023" s="330"/>
      <c r="AB1023" s="330"/>
      <c r="AC1023" s="955"/>
      <c r="AD1023" s="311"/>
      <c r="AE1023" s="311"/>
      <c r="AF1023" s="330"/>
      <c r="AG1023" s="330"/>
      <c r="AH1023" s="311"/>
      <c r="AI1023" s="311"/>
      <c r="AJ1023" s="330"/>
      <c r="AK1023" s="330"/>
      <c r="AL1023" s="311"/>
      <c r="AM1023" s="311"/>
      <c r="AN1023" s="330"/>
      <c r="AO1023" s="330"/>
      <c r="AP1023" s="311"/>
      <c r="AQ1023" s="311"/>
      <c r="AR1023" s="330"/>
      <c r="AS1023" s="330"/>
      <c r="AT1023" s="311"/>
      <c r="AU1023" s="311"/>
      <c r="AV1023" s="330"/>
      <c r="AW1023" s="311"/>
      <c r="AX1023" s="311"/>
      <c r="AY1023" s="311"/>
      <c r="AZ1023" s="311"/>
      <c r="BA1023" s="311"/>
    </row>
    <row r="1024" spans="1:53" s="322" customFormat="1" ht="15.75" customHeight="1" x14ac:dyDescent="0.2">
      <c r="A1024" s="324"/>
      <c r="B1024" s="325"/>
      <c r="C1024" s="326"/>
      <c r="D1024" s="327"/>
      <c r="E1024" s="329"/>
      <c r="F1024" s="326"/>
      <c r="G1024" s="328"/>
      <c r="H1024" s="328"/>
      <c r="I1024" s="326"/>
      <c r="J1024" s="326"/>
      <c r="K1024" s="326"/>
      <c r="L1024" s="311"/>
      <c r="M1024" s="311"/>
      <c r="N1024" s="311"/>
      <c r="O1024" s="311"/>
      <c r="P1024" s="311"/>
      <c r="Q1024" s="311"/>
      <c r="R1024" s="311"/>
      <c r="S1024" s="311"/>
      <c r="T1024" s="330"/>
      <c r="U1024" s="331"/>
      <c r="V1024" s="311"/>
      <c r="W1024" s="311"/>
      <c r="X1024" s="330"/>
      <c r="Y1024" s="311"/>
      <c r="Z1024" s="311"/>
      <c r="AA1024" s="330"/>
      <c r="AB1024" s="330"/>
      <c r="AC1024" s="955"/>
      <c r="AD1024" s="311"/>
      <c r="AE1024" s="311"/>
      <c r="AF1024" s="330"/>
      <c r="AG1024" s="330"/>
      <c r="AH1024" s="311"/>
      <c r="AI1024" s="311"/>
      <c r="AJ1024" s="330"/>
      <c r="AK1024" s="330"/>
      <c r="AL1024" s="311"/>
      <c r="AM1024" s="311"/>
      <c r="AN1024" s="330"/>
      <c r="AO1024" s="330"/>
      <c r="AP1024" s="311"/>
      <c r="AQ1024" s="311"/>
      <c r="AR1024" s="330"/>
      <c r="AS1024" s="330"/>
      <c r="AT1024" s="311"/>
      <c r="AU1024" s="311"/>
      <c r="AV1024" s="330"/>
      <c r="AW1024" s="311"/>
      <c r="AX1024" s="311"/>
      <c r="AY1024" s="311"/>
      <c r="AZ1024" s="311"/>
      <c r="BA1024" s="311"/>
    </row>
    <row r="1025" spans="1:53" s="322" customFormat="1" ht="15.75" customHeight="1" x14ac:dyDescent="0.2">
      <c r="A1025" s="324"/>
      <c r="B1025" s="325"/>
      <c r="C1025" s="326"/>
      <c r="D1025" s="327"/>
      <c r="E1025" s="329"/>
      <c r="F1025" s="326"/>
      <c r="G1025" s="328"/>
      <c r="H1025" s="328"/>
      <c r="I1025" s="326"/>
      <c r="J1025" s="326"/>
      <c r="K1025" s="326"/>
      <c r="L1025" s="311"/>
      <c r="M1025" s="311"/>
      <c r="N1025" s="311"/>
      <c r="O1025" s="311"/>
      <c r="P1025" s="311"/>
      <c r="Q1025" s="311"/>
      <c r="R1025" s="311"/>
      <c r="S1025" s="311"/>
      <c r="T1025" s="330"/>
      <c r="U1025" s="331"/>
      <c r="V1025" s="311"/>
      <c r="W1025" s="311"/>
      <c r="X1025" s="330"/>
      <c r="Y1025" s="311"/>
      <c r="Z1025" s="311"/>
      <c r="AA1025" s="330"/>
      <c r="AB1025" s="330"/>
      <c r="AC1025" s="955"/>
      <c r="AD1025" s="311"/>
      <c r="AE1025" s="311"/>
      <c r="AF1025" s="330"/>
      <c r="AG1025" s="330"/>
      <c r="AH1025" s="311"/>
      <c r="AI1025" s="311"/>
      <c r="AJ1025" s="330"/>
      <c r="AK1025" s="330"/>
      <c r="AL1025" s="311"/>
      <c r="AM1025" s="311"/>
      <c r="AN1025" s="330"/>
      <c r="AO1025" s="330"/>
      <c r="AP1025" s="311"/>
      <c r="AQ1025" s="311"/>
      <c r="AR1025" s="330"/>
      <c r="AS1025" s="330"/>
      <c r="AT1025" s="311"/>
      <c r="AU1025" s="311"/>
      <c r="AV1025" s="330"/>
      <c r="AW1025" s="311"/>
      <c r="AX1025" s="311"/>
      <c r="AY1025" s="311"/>
      <c r="AZ1025" s="311"/>
      <c r="BA1025" s="311"/>
    </row>
    <row r="1026" spans="1:53" s="322" customFormat="1" ht="15.75" customHeight="1" x14ac:dyDescent="0.2">
      <c r="A1026" s="324"/>
      <c r="B1026" s="325"/>
      <c r="C1026" s="326"/>
      <c r="D1026" s="327"/>
      <c r="E1026" s="329"/>
      <c r="F1026" s="326"/>
      <c r="G1026" s="328"/>
      <c r="H1026" s="328"/>
      <c r="I1026" s="326"/>
      <c r="J1026" s="326"/>
      <c r="K1026" s="326"/>
      <c r="L1026" s="311"/>
      <c r="M1026" s="311"/>
      <c r="N1026" s="311"/>
      <c r="O1026" s="311"/>
      <c r="P1026" s="311"/>
      <c r="Q1026" s="311"/>
      <c r="R1026" s="311"/>
      <c r="S1026" s="311"/>
      <c r="T1026" s="330"/>
      <c r="U1026" s="331"/>
      <c r="V1026" s="311"/>
      <c r="W1026" s="311"/>
      <c r="X1026" s="330"/>
      <c r="Y1026" s="311"/>
      <c r="Z1026" s="311"/>
      <c r="AA1026" s="330"/>
      <c r="AB1026" s="330"/>
      <c r="AC1026" s="955"/>
      <c r="AD1026" s="311"/>
      <c r="AE1026" s="311"/>
      <c r="AF1026" s="330"/>
      <c r="AG1026" s="330"/>
      <c r="AH1026" s="311"/>
      <c r="AI1026" s="311"/>
      <c r="AJ1026" s="330"/>
      <c r="AK1026" s="330"/>
      <c r="AL1026" s="311"/>
      <c r="AM1026" s="311"/>
      <c r="AN1026" s="330"/>
      <c r="AO1026" s="330"/>
      <c r="AP1026" s="311"/>
      <c r="AQ1026" s="311"/>
      <c r="AR1026" s="330"/>
      <c r="AS1026" s="330"/>
      <c r="AT1026" s="311"/>
      <c r="AU1026" s="311"/>
      <c r="AV1026" s="330"/>
      <c r="AW1026" s="311"/>
      <c r="AX1026" s="311"/>
      <c r="AY1026" s="311"/>
      <c r="AZ1026" s="311"/>
      <c r="BA1026" s="311"/>
    </row>
    <row r="1027" spans="1:53" s="322" customFormat="1" ht="15.75" customHeight="1" x14ac:dyDescent="0.2">
      <c r="A1027" s="324"/>
      <c r="B1027" s="325"/>
      <c r="C1027" s="326"/>
      <c r="D1027" s="327"/>
      <c r="E1027" s="329"/>
      <c r="F1027" s="326"/>
      <c r="G1027" s="328"/>
      <c r="H1027" s="328"/>
      <c r="I1027" s="326"/>
      <c r="J1027" s="326"/>
      <c r="K1027" s="326"/>
      <c r="L1027" s="311"/>
      <c r="M1027" s="311"/>
      <c r="N1027" s="311"/>
      <c r="O1027" s="311"/>
      <c r="P1027" s="311"/>
      <c r="Q1027" s="311"/>
      <c r="R1027" s="311"/>
      <c r="S1027" s="311"/>
      <c r="T1027" s="330"/>
      <c r="U1027" s="331"/>
      <c r="V1027" s="311"/>
      <c r="W1027" s="311"/>
      <c r="X1027" s="330"/>
      <c r="Y1027" s="311"/>
      <c r="Z1027" s="311"/>
      <c r="AA1027" s="330"/>
      <c r="AB1027" s="330"/>
      <c r="AC1027" s="955"/>
      <c r="AD1027" s="311"/>
      <c r="AE1027" s="311"/>
      <c r="AF1027" s="330"/>
      <c r="AG1027" s="330"/>
      <c r="AH1027" s="311"/>
      <c r="AI1027" s="311"/>
      <c r="AJ1027" s="330"/>
      <c r="AK1027" s="330"/>
      <c r="AL1027" s="311"/>
      <c r="AM1027" s="311"/>
      <c r="AN1027" s="330"/>
      <c r="AO1027" s="330"/>
      <c r="AP1027" s="311"/>
      <c r="AQ1027" s="311"/>
      <c r="AR1027" s="330"/>
      <c r="AS1027" s="330"/>
      <c r="AT1027" s="311"/>
      <c r="AU1027" s="311"/>
      <c r="AV1027" s="330"/>
      <c r="AW1027" s="311"/>
      <c r="AX1027" s="311"/>
      <c r="AY1027" s="311"/>
      <c r="AZ1027" s="311"/>
      <c r="BA1027" s="311"/>
    </row>
    <row r="1028" spans="1:53" s="322" customFormat="1" ht="15.75" customHeight="1" x14ac:dyDescent="0.2">
      <c r="A1028" s="324"/>
      <c r="B1028" s="325"/>
      <c r="C1028" s="326"/>
      <c r="D1028" s="327"/>
      <c r="E1028" s="329"/>
      <c r="F1028" s="326"/>
      <c r="G1028" s="328"/>
      <c r="H1028" s="328"/>
      <c r="I1028" s="326"/>
      <c r="J1028" s="326"/>
      <c r="K1028" s="326"/>
      <c r="L1028" s="311"/>
      <c r="M1028" s="311"/>
      <c r="N1028" s="311"/>
      <c r="O1028" s="311"/>
      <c r="P1028" s="311"/>
      <c r="Q1028" s="311"/>
      <c r="R1028" s="311"/>
      <c r="S1028" s="311"/>
      <c r="T1028" s="330"/>
      <c r="U1028" s="331"/>
      <c r="V1028" s="311"/>
      <c r="W1028" s="311"/>
      <c r="X1028" s="330"/>
      <c r="Y1028" s="311"/>
      <c r="Z1028" s="311"/>
      <c r="AA1028" s="330"/>
      <c r="AB1028" s="330"/>
      <c r="AC1028" s="955"/>
      <c r="AD1028" s="311"/>
      <c r="AE1028" s="311"/>
      <c r="AF1028" s="330"/>
      <c r="AG1028" s="330"/>
      <c r="AH1028" s="311"/>
      <c r="AI1028" s="311"/>
      <c r="AJ1028" s="330"/>
      <c r="AK1028" s="330"/>
      <c r="AL1028" s="311"/>
      <c r="AM1028" s="311"/>
      <c r="AN1028" s="330"/>
      <c r="AO1028" s="330"/>
      <c r="AP1028" s="311"/>
      <c r="AQ1028" s="311"/>
      <c r="AR1028" s="330"/>
      <c r="AS1028" s="330"/>
      <c r="AT1028" s="311"/>
      <c r="AU1028" s="311"/>
      <c r="AV1028" s="330"/>
      <c r="AW1028" s="311"/>
      <c r="AX1028" s="311"/>
      <c r="AY1028" s="311"/>
      <c r="AZ1028" s="311"/>
      <c r="BA1028" s="311"/>
    </row>
    <row r="1029" spans="1:53" s="322" customFormat="1" ht="15.75" customHeight="1" x14ac:dyDescent="0.2">
      <c r="A1029" s="324"/>
      <c r="B1029" s="325"/>
      <c r="C1029" s="326"/>
      <c r="D1029" s="327"/>
      <c r="E1029" s="329"/>
      <c r="F1029" s="326"/>
      <c r="G1029" s="328"/>
      <c r="H1029" s="328"/>
      <c r="I1029" s="326"/>
      <c r="J1029" s="326"/>
      <c r="K1029" s="326"/>
      <c r="L1029" s="311"/>
      <c r="M1029" s="311"/>
      <c r="N1029" s="311"/>
      <c r="O1029" s="311"/>
      <c r="P1029" s="311"/>
      <c r="Q1029" s="311"/>
      <c r="R1029" s="311"/>
      <c r="S1029" s="311"/>
      <c r="T1029" s="330"/>
      <c r="U1029" s="331"/>
      <c r="V1029" s="311"/>
      <c r="W1029" s="311"/>
      <c r="X1029" s="330"/>
      <c r="Y1029" s="311"/>
      <c r="Z1029" s="311"/>
      <c r="AA1029" s="330"/>
      <c r="AB1029" s="330"/>
      <c r="AC1029" s="955"/>
      <c r="AD1029" s="311"/>
      <c r="AE1029" s="311"/>
      <c r="AF1029" s="330"/>
      <c r="AG1029" s="330"/>
      <c r="AH1029" s="311"/>
      <c r="AI1029" s="311"/>
      <c r="AJ1029" s="330"/>
      <c r="AK1029" s="330"/>
      <c r="AL1029" s="311"/>
      <c r="AM1029" s="311"/>
      <c r="AN1029" s="330"/>
      <c r="AO1029" s="330"/>
      <c r="AP1029" s="311"/>
      <c r="AQ1029" s="311"/>
      <c r="AR1029" s="330"/>
      <c r="AS1029" s="330"/>
      <c r="AT1029" s="311"/>
      <c r="AU1029" s="311"/>
      <c r="AV1029" s="330"/>
      <c r="AW1029" s="311"/>
      <c r="AX1029" s="311"/>
      <c r="AY1029" s="311"/>
      <c r="AZ1029" s="311"/>
      <c r="BA1029" s="311"/>
    </row>
    <row r="1030" spans="1:53" s="322" customFormat="1" ht="15.75" customHeight="1" x14ac:dyDescent="0.2">
      <c r="A1030" s="324"/>
      <c r="B1030" s="325"/>
      <c r="C1030" s="326"/>
      <c r="D1030" s="327"/>
      <c r="E1030" s="329"/>
      <c r="F1030" s="326"/>
      <c r="G1030" s="328"/>
      <c r="H1030" s="328"/>
      <c r="I1030" s="326"/>
      <c r="J1030" s="326"/>
      <c r="K1030" s="326"/>
      <c r="L1030" s="311"/>
      <c r="M1030" s="311"/>
      <c r="N1030" s="311"/>
      <c r="O1030" s="311"/>
      <c r="P1030" s="311"/>
      <c r="Q1030" s="311"/>
      <c r="R1030" s="311"/>
      <c r="S1030" s="311"/>
      <c r="T1030" s="330"/>
      <c r="U1030" s="331"/>
      <c r="V1030" s="311"/>
      <c r="W1030" s="311"/>
      <c r="X1030" s="330"/>
      <c r="Y1030" s="311"/>
      <c r="Z1030" s="311"/>
      <c r="AA1030" s="330"/>
      <c r="AB1030" s="330"/>
      <c r="AC1030" s="955"/>
      <c r="AD1030" s="311"/>
      <c r="AE1030" s="311"/>
      <c r="AF1030" s="330"/>
      <c r="AG1030" s="330"/>
      <c r="AH1030" s="311"/>
      <c r="AI1030" s="311"/>
      <c r="AJ1030" s="330"/>
      <c r="AK1030" s="330"/>
      <c r="AL1030" s="311"/>
      <c r="AM1030" s="311"/>
      <c r="AN1030" s="330"/>
      <c r="AO1030" s="330"/>
      <c r="AP1030" s="311"/>
      <c r="AQ1030" s="311"/>
      <c r="AR1030" s="330"/>
      <c r="AS1030" s="330"/>
      <c r="AT1030" s="311"/>
      <c r="AU1030" s="311"/>
      <c r="AV1030" s="330"/>
      <c r="AW1030" s="311"/>
      <c r="AX1030" s="311"/>
      <c r="AY1030" s="311"/>
      <c r="AZ1030" s="311"/>
      <c r="BA1030" s="311"/>
    </row>
    <row r="1031" spans="1:53" s="322" customFormat="1" ht="15.75" customHeight="1" x14ac:dyDescent="0.2">
      <c r="A1031" s="324"/>
      <c r="B1031" s="325"/>
      <c r="C1031" s="326"/>
      <c r="D1031" s="327"/>
      <c r="E1031" s="329"/>
      <c r="F1031" s="326"/>
      <c r="G1031" s="328"/>
      <c r="H1031" s="328"/>
      <c r="I1031" s="326"/>
      <c r="J1031" s="326"/>
      <c r="K1031" s="326"/>
      <c r="L1031" s="311"/>
      <c r="M1031" s="311"/>
      <c r="N1031" s="311"/>
      <c r="O1031" s="311"/>
      <c r="P1031" s="311"/>
      <c r="Q1031" s="311"/>
      <c r="R1031" s="311"/>
      <c r="S1031" s="311"/>
      <c r="T1031" s="330"/>
      <c r="U1031" s="331"/>
      <c r="V1031" s="311"/>
      <c r="W1031" s="311"/>
      <c r="X1031" s="330"/>
      <c r="Y1031" s="311"/>
      <c r="Z1031" s="311"/>
      <c r="AA1031" s="330"/>
      <c r="AB1031" s="330"/>
      <c r="AC1031" s="955"/>
      <c r="AD1031" s="311"/>
      <c r="AE1031" s="311"/>
      <c r="AF1031" s="330"/>
      <c r="AG1031" s="330"/>
      <c r="AH1031" s="311"/>
      <c r="AI1031" s="311"/>
      <c r="AJ1031" s="330"/>
      <c r="AK1031" s="330"/>
      <c r="AL1031" s="311"/>
      <c r="AM1031" s="311"/>
      <c r="AN1031" s="330"/>
      <c r="AO1031" s="330"/>
      <c r="AP1031" s="311"/>
      <c r="AQ1031" s="311"/>
      <c r="AR1031" s="330"/>
      <c r="AS1031" s="330"/>
      <c r="AT1031" s="311"/>
      <c r="AU1031" s="311"/>
      <c r="AV1031" s="330"/>
      <c r="AW1031" s="311"/>
      <c r="AX1031" s="311"/>
      <c r="AY1031" s="311"/>
      <c r="AZ1031" s="311"/>
      <c r="BA1031" s="311"/>
    </row>
    <row r="1032" spans="1:53" s="322" customFormat="1" ht="15.75" customHeight="1" x14ac:dyDescent="0.2">
      <c r="A1032" s="324"/>
      <c r="B1032" s="325"/>
      <c r="C1032" s="326"/>
      <c r="D1032" s="327"/>
      <c r="E1032" s="329"/>
      <c r="F1032" s="326"/>
      <c r="G1032" s="328"/>
      <c r="H1032" s="328"/>
      <c r="I1032" s="326"/>
      <c r="J1032" s="326"/>
      <c r="K1032" s="326"/>
      <c r="L1032" s="311"/>
      <c r="M1032" s="311"/>
      <c r="N1032" s="311"/>
      <c r="O1032" s="311"/>
      <c r="P1032" s="311"/>
      <c r="Q1032" s="311"/>
      <c r="R1032" s="311"/>
      <c r="S1032" s="311"/>
      <c r="T1032" s="330"/>
      <c r="U1032" s="331"/>
      <c r="V1032" s="311"/>
      <c r="W1032" s="311"/>
      <c r="X1032" s="330"/>
      <c r="Y1032" s="311"/>
      <c r="Z1032" s="311"/>
      <c r="AA1032" s="330"/>
      <c r="AB1032" s="330"/>
      <c r="AC1032" s="955"/>
      <c r="AD1032" s="311"/>
      <c r="AE1032" s="311"/>
      <c r="AF1032" s="330"/>
      <c r="AG1032" s="330"/>
      <c r="AH1032" s="311"/>
      <c r="AI1032" s="311"/>
      <c r="AJ1032" s="330"/>
      <c r="AK1032" s="330"/>
      <c r="AL1032" s="311"/>
      <c r="AM1032" s="311"/>
      <c r="AN1032" s="330"/>
      <c r="AO1032" s="330"/>
      <c r="AP1032" s="311"/>
      <c r="AQ1032" s="311"/>
      <c r="AR1032" s="330"/>
      <c r="AS1032" s="330"/>
      <c r="AT1032" s="311"/>
      <c r="AU1032" s="311"/>
      <c r="AV1032" s="330"/>
      <c r="AW1032" s="311"/>
      <c r="AX1032" s="311"/>
      <c r="AY1032" s="311"/>
      <c r="AZ1032" s="311"/>
      <c r="BA1032" s="311"/>
    </row>
    <row r="1033" spans="1:53" s="322" customFormat="1" ht="15.75" customHeight="1" x14ac:dyDescent="0.2">
      <c r="A1033" s="324"/>
      <c r="B1033" s="325"/>
      <c r="C1033" s="326"/>
      <c r="D1033" s="327"/>
      <c r="E1033" s="329"/>
      <c r="F1033" s="326"/>
      <c r="G1033" s="328"/>
      <c r="H1033" s="328"/>
      <c r="I1033" s="326"/>
      <c r="J1033" s="326"/>
      <c r="K1033" s="326"/>
      <c r="L1033" s="311"/>
      <c r="M1033" s="311"/>
      <c r="N1033" s="311"/>
      <c r="O1033" s="311"/>
      <c r="P1033" s="311"/>
      <c r="Q1033" s="311"/>
      <c r="R1033" s="311"/>
      <c r="S1033" s="311"/>
      <c r="T1033" s="330"/>
      <c r="U1033" s="331"/>
      <c r="V1033" s="311"/>
      <c r="W1033" s="311"/>
      <c r="X1033" s="330"/>
      <c r="Y1033" s="311"/>
      <c r="Z1033" s="311"/>
      <c r="AA1033" s="330"/>
      <c r="AB1033" s="330"/>
      <c r="AC1033" s="955"/>
      <c r="AD1033" s="311"/>
      <c r="AE1033" s="311"/>
      <c r="AF1033" s="330"/>
      <c r="AG1033" s="330"/>
      <c r="AH1033" s="311"/>
      <c r="AI1033" s="311"/>
      <c r="AJ1033" s="330"/>
      <c r="AK1033" s="330"/>
      <c r="AL1033" s="311"/>
      <c r="AM1033" s="311"/>
      <c r="AN1033" s="330"/>
      <c r="AO1033" s="330"/>
      <c r="AP1033" s="311"/>
      <c r="AQ1033" s="311"/>
      <c r="AR1033" s="330"/>
      <c r="AS1033" s="330"/>
      <c r="AT1033" s="311"/>
      <c r="AU1033" s="311"/>
      <c r="AV1033" s="330"/>
      <c r="AW1033" s="311"/>
      <c r="AX1033" s="311"/>
      <c r="AY1033" s="311"/>
      <c r="AZ1033" s="311"/>
      <c r="BA1033" s="311"/>
    </row>
    <row r="1034" spans="1:53" s="322" customFormat="1" ht="15.75" customHeight="1" x14ac:dyDescent="0.2">
      <c r="A1034" s="324"/>
      <c r="B1034" s="325"/>
      <c r="C1034" s="326"/>
      <c r="D1034" s="327"/>
      <c r="E1034" s="329"/>
      <c r="F1034" s="326"/>
      <c r="G1034" s="328"/>
      <c r="H1034" s="328"/>
      <c r="I1034" s="326"/>
      <c r="J1034" s="326"/>
      <c r="K1034" s="326"/>
      <c r="L1034" s="311"/>
      <c r="M1034" s="311"/>
      <c r="N1034" s="311"/>
      <c r="O1034" s="311"/>
      <c r="P1034" s="311"/>
      <c r="Q1034" s="311"/>
      <c r="R1034" s="311"/>
      <c r="S1034" s="311"/>
      <c r="T1034" s="330"/>
      <c r="U1034" s="331"/>
      <c r="V1034" s="311"/>
      <c r="W1034" s="311"/>
      <c r="X1034" s="330"/>
      <c r="Y1034" s="311"/>
      <c r="Z1034" s="311"/>
      <c r="AA1034" s="330"/>
      <c r="AB1034" s="330"/>
      <c r="AC1034" s="955"/>
      <c r="AD1034" s="311"/>
      <c r="AE1034" s="311"/>
      <c r="AF1034" s="330"/>
      <c r="AG1034" s="330"/>
      <c r="AH1034" s="311"/>
      <c r="AI1034" s="311"/>
      <c r="AJ1034" s="330"/>
      <c r="AK1034" s="330"/>
      <c r="AL1034" s="311"/>
      <c r="AM1034" s="311"/>
      <c r="AN1034" s="330"/>
      <c r="AO1034" s="330"/>
      <c r="AP1034" s="311"/>
      <c r="AQ1034" s="311"/>
      <c r="AR1034" s="330"/>
      <c r="AS1034" s="330"/>
      <c r="AT1034" s="311"/>
      <c r="AU1034" s="311"/>
      <c r="AV1034" s="330"/>
      <c r="AW1034" s="311"/>
      <c r="AX1034" s="311"/>
      <c r="AY1034" s="311"/>
      <c r="AZ1034" s="311"/>
      <c r="BA1034" s="311"/>
    </row>
    <row r="1035" spans="1:53" s="322" customFormat="1" ht="15.75" customHeight="1" x14ac:dyDescent="0.2">
      <c r="A1035" s="324"/>
      <c r="B1035" s="325"/>
      <c r="C1035" s="326"/>
      <c r="D1035" s="327"/>
      <c r="E1035" s="329"/>
      <c r="F1035" s="326"/>
      <c r="G1035" s="328"/>
      <c r="H1035" s="328"/>
      <c r="I1035" s="326"/>
      <c r="J1035" s="326"/>
      <c r="K1035" s="326"/>
      <c r="L1035" s="311"/>
      <c r="M1035" s="311"/>
      <c r="N1035" s="311"/>
      <c r="O1035" s="311"/>
      <c r="P1035" s="311"/>
      <c r="Q1035" s="311"/>
      <c r="R1035" s="311"/>
      <c r="S1035" s="311"/>
      <c r="T1035" s="330"/>
      <c r="U1035" s="331"/>
      <c r="V1035" s="311"/>
      <c r="W1035" s="311"/>
      <c r="X1035" s="330"/>
      <c r="Y1035" s="311"/>
      <c r="Z1035" s="311"/>
      <c r="AA1035" s="330"/>
      <c r="AB1035" s="330"/>
      <c r="AC1035" s="955"/>
      <c r="AD1035" s="311"/>
      <c r="AE1035" s="311"/>
      <c r="AF1035" s="330"/>
      <c r="AG1035" s="330"/>
      <c r="AH1035" s="311"/>
      <c r="AI1035" s="311"/>
      <c r="AJ1035" s="330"/>
      <c r="AK1035" s="330"/>
      <c r="AL1035" s="311"/>
      <c r="AM1035" s="311"/>
      <c r="AN1035" s="330"/>
      <c r="AO1035" s="330"/>
      <c r="AP1035" s="311"/>
      <c r="AQ1035" s="311"/>
      <c r="AR1035" s="330"/>
      <c r="AS1035" s="330"/>
      <c r="AT1035" s="311"/>
      <c r="AU1035" s="311"/>
      <c r="AV1035" s="330"/>
      <c r="AW1035" s="311"/>
      <c r="AX1035" s="311"/>
      <c r="AY1035" s="311"/>
      <c r="AZ1035" s="311"/>
      <c r="BA1035" s="311"/>
    </row>
    <row r="1036" spans="1:53" s="322" customFormat="1" ht="15.75" customHeight="1" x14ac:dyDescent="0.2">
      <c r="A1036" s="324"/>
      <c r="B1036" s="325"/>
      <c r="C1036" s="326"/>
      <c r="D1036" s="327"/>
      <c r="E1036" s="329"/>
      <c r="F1036" s="326"/>
      <c r="G1036" s="328"/>
      <c r="H1036" s="328"/>
      <c r="I1036" s="326"/>
      <c r="J1036" s="326"/>
      <c r="K1036" s="326"/>
      <c r="L1036" s="311"/>
      <c r="M1036" s="311"/>
      <c r="N1036" s="311"/>
      <c r="O1036" s="311"/>
      <c r="P1036" s="311"/>
      <c r="Q1036" s="311"/>
      <c r="R1036" s="311"/>
      <c r="S1036" s="311"/>
      <c r="T1036" s="330"/>
      <c r="U1036" s="331"/>
      <c r="V1036" s="311"/>
      <c r="W1036" s="311"/>
      <c r="X1036" s="330"/>
      <c r="Y1036" s="311"/>
      <c r="Z1036" s="311"/>
      <c r="AA1036" s="330"/>
      <c r="AB1036" s="330"/>
      <c r="AC1036" s="955"/>
      <c r="AD1036" s="311"/>
      <c r="AE1036" s="311"/>
      <c r="AF1036" s="330"/>
      <c r="AG1036" s="330"/>
      <c r="AH1036" s="311"/>
      <c r="AI1036" s="311"/>
      <c r="AJ1036" s="330"/>
      <c r="AK1036" s="330"/>
      <c r="AL1036" s="311"/>
      <c r="AM1036" s="311"/>
      <c r="AN1036" s="330"/>
      <c r="AO1036" s="330"/>
      <c r="AP1036" s="311"/>
      <c r="AQ1036" s="311"/>
      <c r="AR1036" s="330"/>
      <c r="AS1036" s="330"/>
      <c r="AT1036" s="311"/>
      <c r="AU1036" s="311"/>
      <c r="AV1036" s="330"/>
      <c r="AW1036" s="311"/>
      <c r="AX1036" s="311"/>
      <c r="AY1036" s="311"/>
      <c r="AZ1036" s="311"/>
      <c r="BA1036" s="311"/>
    </row>
    <row r="1037" spans="1:53" s="322" customFormat="1" ht="15.75" customHeight="1" x14ac:dyDescent="0.2">
      <c r="A1037" s="324"/>
      <c r="B1037" s="325"/>
      <c r="C1037" s="326"/>
      <c r="D1037" s="327"/>
      <c r="E1037" s="329"/>
      <c r="F1037" s="326"/>
      <c r="G1037" s="328"/>
      <c r="H1037" s="328"/>
      <c r="I1037" s="326"/>
      <c r="J1037" s="326"/>
      <c r="K1037" s="326"/>
      <c r="L1037" s="311"/>
      <c r="M1037" s="311"/>
      <c r="N1037" s="311"/>
      <c r="O1037" s="311"/>
      <c r="P1037" s="311"/>
      <c r="Q1037" s="311"/>
      <c r="R1037" s="311"/>
      <c r="S1037" s="311"/>
      <c r="T1037" s="330"/>
      <c r="U1037" s="331"/>
      <c r="V1037" s="311"/>
      <c r="W1037" s="311"/>
      <c r="X1037" s="330"/>
      <c r="Y1037" s="311"/>
      <c r="Z1037" s="311"/>
      <c r="AA1037" s="330"/>
      <c r="AB1037" s="330"/>
      <c r="AC1037" s="955"/>
      <c r="AD1037" s="311"/>
      <c r="AE1037" s="311"/>
      <c r="AF1037" s="330"/>
      <c r="AG1037" s="330"/>
      <c r="AH1037" s="311"/>
      <c r="AI1037" s="311"/>
      <c r="AJ1037" s="330"/>
      <c r="AK1037" s="330"/>
      <c r="AL1037" s="311"/>
      <c r="AM1037" s="311"/>
      <c r="AN1037" s="330"/>
      <c r="AO1037" s="330"/>
      <c r="AP1037" s="311"/>
      <c r="AQ1037" s="311"/>
      <c r="AR1037" s="330"/>
      <c r="AS1037" s="330"/>
      <c r="AT1037" s="311"/>
      <c r="AU1037" s="311"/>
      <c r="AV1037" s="330"/>
      <c r="AW1037" s="311"/>
      <c r="AX1037" s="311"/>
      <c r="AY1037" s="311"/>
      <c r="AZ1037" s="311"/>
      <c r="BA1037" s="311"/>
    </row>
    <row r="1038" spans="1:53" s="322" customFormat="1" ht="15.75" customHeight="1" x14ac:dyDescent="0.2">
      <c r="A1038" s="324"/>
      <c r="B1038" s="325"/>
      <c r="C1038" s="326"/>
      <c r="D1038" s="327"/>
      <c r="E1038" s="329"/>
      <c r="F1038" s="326"/>
      <c r="G1038" s="328"/>
      <c r="H1038" s="328"/>
      <c r="I1038" s="326"/>
      <c r="J1038" s="326"/>
      <c r="K1038" s="326"/>
      <c r="L1038" s="311"/>
      <c r="M1038" s="311"/>
      <c r="N1038" s="311"/>
      <c r="O1038" s="311"/>
      <c r="P1038" s="311"/>
      <c r="Q1038" s="311"/>
      <c r="R1038" s="311"/>
      <c r="S1038" s="311"/>
      <c r="T1038" s="330"/>
      <c r="U1038" s="331"/>
      <c r="V1038" s="311"/>
      <c r="W1038" s="311"/>
      <c r="X1038" s="330"/>
      <c r="Y1038" s="311"/>
      <c r="Z1038" s="311"/>
      <c r="AA1038" s="330"/>
      <c r="AB1038" s="330"/>
      <c r="AC1038" s="955"/>
      <c r="AD1038" s="311"/>
      <c r="AE1038" s="311"/>
      <c r="AF1038" s="330"/>
      <c r="AG1038" s="330"/>
      <c r="AH1038" s="311"/>
      <c r="AI1038" s="311"/>
      <c r="AJ1038" s="330"/>
      <c r="AK1038" s="330"/>
      <c r="AL1038" s="311"/>
      <c r="AM1038" s="311"/>
      <c r="AN1038" s="330"/>
      <c r="AO1038" s="330"/>
      <c r="AP1038" s="311"/>
      <c r="AQ1038" s="311"/>
      <c r="AR1038" s="330"/>
      <c r="AS1038" s="330"/>
      <c r="AT1038" s="311"/>
      <c r="AU1038" s="311"/>
      <c r="AV1038" s="330"/>
      <c r="AW1038" s="311"/>
      <c r="AX1038" s="311"/>
      <c r="AY1038" s="311"/>
      <c r="AZ1038" s="311"/>
      <c r="BA1038" s="311"/>
    </row>
    <row r="1039" spans="1:53" s="322" customFormat="1" ht="15.75" customHeight="1" x14ac:dyDescent="0.2">
      <c r="A1039" s="324"/>
      <c r="B1039" s="325"/>
      <c r="C1039" s="326"/>
      <c r="D1039" s="327"/>
      <c r="E1039" s="329"/>
      <c r="F1039" s="326"/>
      <c r="G1039" s="328"/>
      <c r="H1039" s="328"/>
      <c r="I1039" s="326"/>
      <c r="J1039" s="326"/>
      <c r="K1039" s="326"/>
      <c r="L1039" s="311"/>
      <c r="M1039" s="311"/>
      <c r="N1039" s="311"/>
      <c r="O1039" s="311"/>
      <c r="P1039" s="311"/>
      <c r="Q1039" s="311"/>
      <c r="R1039" s="311"/>
      <c r="S1039" s="311"/>
      <c r="T1039" s="330"/>
      <c r="U1039" s="331"/>
      <c r="V1039" s="311"/>
      <c r="W1039" s="311"/>
      <c r="X1039" s="330"/>
      <c r="Y1039" s="311"/>
      <c r="Z1039" s="311"/>
      <c r="AA1039" s="330"/>
      <c r="AB1039" s="330"/>
      <c r="AC1039" s="955"/>
      <c r="AD1039" s="311"/>
      <c r="AE1039" s="311"/>
      <c r="AF1039" s="330"/>
      <c r="AG1039" s="330"/>
      <c r="AH1039" s="311"/>
      <c r="AI1039" s="311"/>
      <c r="AJ1039" s="330"/>
      <c r="AK1039" s="330"/>
      <c r="AL1039" s="311"/>
      <c r="AM1039" s="311"/>
      <c r="AN1039" s="330"/>
      <c r="AO1039" s="330"/>
      <c r="AP1039" s="311"/>
      <c r="AQ1039" s="311"/>
      <c r="AR1039" s="330"/>
      <c r="AS1039" s="330"/>
      <c r="AT1039" s="311"/>
      <c r="AU1039" s="311"/>
      <c r="AV1039" s="330"/>
      <c r="AW1039" s="311"/>
      <c r="AX1039" s="311"/>
      <c r="AY1039" s="311"/>
      <c r="AZ1039" s="311"/>
      <c r="BA1039" s="311"/>
    </row>
    <row r="1040" spans="1:53" s="322" customFormat="1" ht="15.75" customHeight="1" x14ac:dyDescent="0.2">
      <c r="A1040" s="324"/>
      <c r="B1040" s="325"/>
      <c r="C1040" s="326"/>
      <c r="D1040" s="327"/>
      <c r="E1040" s="329"/>
      <c r="F1040" s="326"/>
      <c r="G1040" s="328"/>
      <c r="H1040" s="328"/>
      <c r="I1040" s="326"/>
      <c r="J1040" s="326"/>
      <c r="K1040" s="326"/>
      <c r="L1040" s="311"/>
      <c r="M1040" s="311"/>
      <c r="N1040" s="311"/>
      <c r="O1040" s="311"/>
      <c r="P1040" s="311"/>
      <c r="Q1040" s="311"/>
      <c r="R1040" s="311"/>
      <c r="S1040" s="311"/>
      <c r="T1040" s="330"/>
      <c r="U1040" s="331"/>
      <c r="V1040" s="311"/>
      <c r="W1040" s="311"/>
      <c r="X1040" s="330"/>
      <c r="Y1040" s="311"/>
      <c r="Z1040" s="311"/>
      <c r="AA1040" s="330"/>
      <c r="AB1040" s="330"/>
      <c r="AC1040" s="955"/>
      <c r="AD1040" s="311"/>
      <c r="AE1040" s="311"/>
      <c r="AF1040" s="330"/>
      <c r="AG1040" s="330"/>
      <c r="AH1040" s="311"/>
      <c r="AI1040" s="311"/>
      <c r="AJ1040" s="330"/>
      <c r="AK1040" s="330"/>
      <c r="AL1040" s="311"/>
      <c r="AM1040" s="311"/>
      <c r="AN1040" s="330"/>
      <c r="AO1040" s="330"/>
      <c r="AP1040" s="311"/>
      <c r="AQ1040" s="311"/>
      <c r="AR1040" s="330"/>
      <c r="AS1040" s="330"/>
      <c r="AT1040" s="311"/>
      <c r="AU1040" s="311"/>
      <c r="AV1040" s="330"/>
      <c r="AW1040" s="311"/>
      <c r="AX1040" s="311"/>
      <c r="AY1040" s="311"/>
      <c r="AZ1040" s="311"/>
      <c r="BA1040" s="311"/>
    </row>
    <row r="1041" spans="1:53" s="322" customFormat="1" ht="15.75" customHeight="1" x14ac:dyDescent="0.2">
      <c r="A1041" s="324"/>
      <c r="B1041" s="325"/>
      <c r="C1041" s="326"/>
      <c r="D1041" s="327"/>
      <c r="E1041" s="329"/>
      <c r="F1041" s="326"/>
      <c r="G1041" s="328"/>
      <c r="H1041" s="328"/>
      <c r="I1041" s="326"/>
      <c r="J1041" s="326"/>
      <c r="K1041" s="326"/>
      <c r="L1041" s="311"/>
      <c r="M1041" s="311"/>
      <c r="N1041" s="311"/>
      <c r="O1041" s="311"/>
      <c r="P1041" s="311"/>
      <c r="Q1041" s="311"/>
      <c r="R1041" s="311"/>
      <c r="S1041" s="311"/>
      <c r="T1041" s="330"/>
      <c r="U1041" s="331"/>
      <c r="V1041" s="311"/>
      <c r="W1041" s="311"/>
      <c r="X1041" s="330"/>
      <c r="Y1041" s="311"/>
      <c r="Z1041" s="311"/>
      <c r="AA1041" s="330"/>
      <c r="AB1041" s="330"/>
      <c r="AC1041" s="955"/>
      <c r="AD1041" s="311"/>
      <c r="AE1041" s="311"/>
      <c r="AF1041" s="330"/>
      <c r="AG1041" s="330"/>
      <c r="AH1041" s="311"/>
      <c r="AI1041" s="311"/>
      <c r="AJ1041" s="330"/>
      <c r="AK1041" s="330"/>
      <c r="AL1041" s="311"/>
      <c r="AM1041" s="311"/>
      <c r="AN1041" s="330"/>
      <c r="AO1041" s="330"/>
      <c r="AP1041" s="311"/>
      <c r="AQ1041" s="311"/>
      <c r="AR1041" s="330"/>
      <c r="AS1041" s="330"/>
      <c r="AT1041" s="311"/>
      <c r="AU1041" s="311"/>
      <c r="AV1041" s="330"/>
      <c r="AW1041" s="311"/>
      <c r="AX1041" s="311"/>
      <c r="AY1041" s="311"/>
      <c r="AZ1041" s="311"/>
      <c r="BA1041" s="311"/>
    </row>
    <row r="1042" spans="1:53" s="322" customFormat="1" ht="15.75" customHeight="1" x14ac:dyDescent="0.2">
      <c r="A1042" s="324"/>
      <c r="B1042" s="325"/>
      <c r="C1042" s="326"/>
      <c r="D1042" s="327"/>
      <c r="E1042" s="329"/>
      <c r="F1042" s="326"/>
      <c r="G1042" s="328"/>
      <c r="H1042" s="328"/>
      <c r="I1042" s="326"/>
      <c r="J1042" s="326"/>
      <c r="K1042" s="326"/>
      <c r="L1042" s="311"/>
      <c r="M1042" s="311"/>
      <c r="N1042" s="311"/>
      <c r="O1042" s="311"/>
      <c r="P1042" s="311"/>
      <c r="Q1042" s="311"/>
      <c r="R1042" s="311"/>
      <c r="S1042" s="311"/>
      <c r="T1042" s="330"/>
      <c r="U1042" s="331"/>
      <c r="V1042" s="311"/>
      <c r="W1042" s="311"/>
      <c r="X1042" s="330"/>
      <c r="Y1042" s="311"/>
      <c r="Z1042" s="311"/>
      <c r="AA1042" s="330"/>
      <c r="AB1042" s="330"/>
      <c r="AC1042" s="955"/>
      <c r="AD1042" s="311"/>
      <c r="AE1042" s="311"/>
      <c r="AF1042" s="330"/>
      <c r="AG1042" s="330"/>
      <c r="AH1042" s="311"/>
      <c r="AI1042" s="311"/>
      <c r="AJ1042" s="330"/>
      <c r="AK1042" s="330"/>
      <c r="AL1042" s="311"/>
      <c r="AM1042" s="311"/>
      <c r="AN1042" s="330"/>
      <c r="AO1042" s="330"/>
      <c r="AP1042" s="311"/>
      <c r="AQ1042" s="311"/>
      <c r="AR1042" s="330"/>
      <c r="AS1042" s="330"/>
      <c r="AT1042" s="311"/>
      <c r="AU1042" s="311"/>
      <c r="AV1042" s="330"/>
      <c r="AW1042" s="311"/>
      <c r="AX1042" s="311"/>
      <c r="AY1042" s="311"/>
      <c r="AZ1042" s="311"/>
      <c r="BA1042" s="311"/>
    </row>
    <row r="1043" spans="1:53" s="322" customFormat="1" ht="15.75" customHeight="1" x14ac:dyDescent="0.2">
      <c r="A1043" s="324"/>
      <c r="B1043" s="325"/>
      <c r="C1043" s="326"/>
      <c r="D1043" s="327"/>
      <c r="E1043" s="329"/>
      <c r="F1043" s="326"/>
      <c r="G1043" s="328"/>
      <c r="H1043" s="328"/>
      <c r="I1043" s="326"/>
      <c r="J1043" s="326"/>
      <c r="K1043" s="326"/>
      <c r="L1043" s="311"/>
      <c r="M1043" s="311"/>
      <c r="N1043" s="311"/>
      <c r="O1043" s="311"/>
      <c r="P1043" s="311"/>
      <c r="Q1043" s="311"/>
      <c r="R1043" s="311"/>
      <c r="S1043" s="311"/>
      <c r="T1043" s="330"/>
      <c r="U1043" s="331"/>
      <c r="V1043" s="311"/>
      <c r="W1043" s="311"/>
      <c r="X1043" s="330"/>
      <c r="Y1043" s="311"/>
      <c r="Z1043" s="311"/>
      <c r="AA1043" s="330"/>
      <c r="AB1043" s="330"/>
      <c r="AC1043" s="955"/>
      <c r="AD1043" s="311"/>
      <c r="AE1043" s="311"/>
      <c r="AF1043" s="330"/>
      <c r="AG1043" s="330"/>
      <c r="AH1043" s="311"/>
      <c r="AI1043" s="311"/>
      <c r="AJ1043" s="330"/>
      <c r="AK1043" s="330"/>
      <c r="AL1043" s="311"/>
      <c r="AM1043" s="311"/>
      <c r="AN1043" s="330"/>
      <c r="AO1043" s="330"/>
      <c r="AP1043" s="311"/>
      <c r="AQ1043" s="311"/>
      <c r="AR1043" s="330"/>
      <c r="AS1043" s="330"/>
      <c r="AT1043" s="311"/>
      <c r="AU1043" s="311"/>
      <c r="AV1043" s="330"/>
      <c r="AW1043" s="311"/>
      <c r="AX1043" s="311"/>
      <c r="AY1043" s="311"/>
      <c r="AZ1043" s="311"/>
      <c r="BA1043" s="311"/>
    </row>
    <row r="1044" spans="1:53" s="322" customFormat="1" ht="15.75" customHeight="1" x14ac:dyDescent="0.2">
      <c r="A1044" s="324"/>
      <c r="B1044" s="325"/>
      <c r="C1044" s="326"/>
      <c r="D1044" s="327"/>
      <c r="E1044" s="329"/>
      <c r="F1044" s="326"/>
      <c r="G1044" s="328"/>
      <c r="H1044" s="328"/>
      <c r="I1044" s="326"/>
      <c r="J1044" s="326"/>
      <c r="K1044" s="326"/>
      <c r="L1044" s="311"/>
      <c r="M1044" s="311"/>
      <c r="N1044" s="311"/>
      <c r="O1044" s="311"/>
      <c r="P1044" s="311"/>
      <c r="Q1044" s="311"/>
      <c r="R1044" s="311"/>
      <c r="S1044" s="311"/>
      <c r="T1044" s="330"/>
      <c r="U1044" s="331"/>
      <c r="V1044" s="311"/>
      <c r="W1044" s="311"/>
      <c r="X1044" s="330"/>
      <c r="Y1044" s="311"/>
      <c r="Z1044" s="311"/>
      <c r="AA1044" s="330"/>
      <c r="AB1044" s="330"/>
      <c r="AC1044" s="955"/>
      <c r="AD1044" s="311"/>
      <c r="AE1044" s="311"/>
      <c r="AF1044" s="330"/>
      <c r="AG1044" s="330"/>
      <c r="AH1044" s="311"/>
      <c r="AI1044" s="311"/>
      <c r="AJ1044" s="330"/>
      <c r="AK1044" s="330"/>
      <c r="AL1044" s="311"/>
      <c r="AM1044" s="311"/>
      <c r="AN1044" s="330"/>
      <c r="AO1044" s="330"/>
      <c r="AP1044" s="311"/>
      <c r="AQ1044" s="311"/>
      <c r="AR1044" s="330"/>
      <c r="AS1044" s="330"/>
      <c r="AT1044" s="311"/>
      <c r="AU1044" s="311"/>
      <c r="AV1044" s="330"/>
      <c r="AW1044" s="311"/>
      <c r="AX1044" s="311"/>
      <c r="AY1044" s="311"/>
      <c r="AZ1044" s="311"/>
      <c r="BA1044" s="311"/>
    </row>
    <row r="1045" spans="1:53" s="322" customFormat="1" ht="15.75" customHeight="1" x14ac:dyDescent="0.2">
      <c r="A1045" s="324"/>
      <c r="B1045" s="325"/>
      <c r="C1045" s="326"/>
      <c r="D1045" s="327"/>
      <c r="E1045" s="329"/>
      <c r="F1045" s="326"/>
      <c r="G1045" s="328"/>
      <c r="H1045" s="328"/>
      <c r="I1045" s="326"/>
      <c r="J1045" s="326"/>
      <c r="K1045" s="326"/>
      <c r="L1045" s="311"/>
      <c r="M1045" s="311"/>
      <c r="N1045" s="311"/>
      <c r="O1045" s="311"/>
      <c r="P1045" s="311"/>
      <c r="Q1045" s="311"/>
      <c r="R1045" s="311"/>
      <c r="S1045" s="311"/>
      <c r="T1045" s="330"/>
      <c r="U1045" s="331"/>
      <c r="V1045" s="311"/>
      <c r="W1045" s="311"/>
      <c r="X1045" s="330"/>
      <c r="Y1045" s="311"/>
      <c r="Z1045" s="311"/>
      <c r="AA1045" s="330"/>
      <c r="AB1045" s="330"/>
      <c r="AC1045" s="955"/>
      <c r="AD1045" s="311"/>
      <c r="AE1045" s="311"/>
      <c r="AF1045" s="330"/>
      <c r="AG1045" s="330"/>
      <c r="AH1045" s="311"/>
      <c r="AI1045" s="311"/>
      <c r="AJ1045" s="330"/>
      <c r="AK1045" s="330"/>
      <c r="AL1045" s="311"/>
      <c r="AM1045" s="311"/>
      <c r="AN1045" s="330"/>
      <c r="AO1045" s="330"/>
      <c r="AP1045" s="311"/>
      <c r="AQ1045" s="311"/>
      <c r="AR1045" s="330"/>
      <c r="AS1045" s="330"/>
      <c r="AT1045" s="311"/>
      <c r="AU1045" s="311"/>
      <c r="AV1045" s="330"/>
      <c r="AW1045" s="311"/>
      <c r="AX1045" s="311"/>
      <c r="AY1045" s="311"/>
      <c r="AZ1045" s="311"/>
      <c r="BA1045" s="311"/>
    </row>
    <row r="1046" spans="1:53" s="322" customFormat="1" ht="15.75" customHeight="1" x14ac:dyDescent="0.2">
      <c r="A1046" s="324"/>
      <c r="B1046" s="325"/>
      <c r="C1046" s="326"/>
      <c r="D1046" s="327"/>
      <c r="E1046" s="329"/>
      <c r="F1046" s="326"/>
      <c r="G1046" s="328"/>
      <c r="H1046" s="328"/>
      <c r="I1046" s="326"/>
      <c r="J1046" s="326"/>
      <c r="K1046" s="326"/>
      <c r="L1046" s="311"/>
      <c r="M1046" s="311"/>
      <c r="N1046" s="311"/>
      <c r="O1046" s="311"/>
      <c r="P1046" s="311"/>
      <c r="Q1046" s="311"/>
      <c r="R1046" s="311"/>
      <c r="S1046" s="311"/>
      <c r="T1046" s="330"/>
      <c r="U1046" s="331"/>
      <c r="V1046" s="311"/>
      <c r="W1046" s="311"/>
      <c r="X1046" s="330"/>
      <c r="Y1046" s="311"/>
      <c r="Z1046" s="311"/>
      <c r="AA1046" s="330"/>
      <c r="AB1046" s="330"/>
      <c r="AC1046" s="955"/>
      <c r="AD1046" s="311"/>
      <c r="AE1046" s="311"/>
      <c r="AF1046" s="330"/>
      <c r="AG1046" s="330"/>
      <c r="AH1046" s="311"/>
      <c r="AI1046" s="311"/>
      <c r="AJ1046" s="330"/>
      <c r="AK1046" s="330"/>
      <c r="AL1046" s="311"/>
      <c r="AM1046" s="311"/>
      <c r="AN1046" s="330"/>
      <c r="AO1046" s="330"/>
      <c r="AP1046" s="311"/>
      <c r="AQ1046" s="311"/>
      <c r="AR1046" s="330"/>
      <c r="AS1046" s="330"/>
      <c r="AT1046" s="311"/>
      <c r="AU1046" s="311"/>
      <c r="AV1046" s="330"/>
      <c r="AW1046" s="311"/>
      <c r="AX1046" s="311"/>
      <c r="AY1046" s="311"/>
      <c r="AZ1046" s="311"/>
      <c r="BA1046" s="311"/>
    </row>
    <row r="1047" spans="1:53" s="322" customFormat="1" ht="15.75" customHeight="1" x14ac:dyDescent="0.2">
      <c r="A1047" s="324"/>
      <c r="B1047" s="325"/>
      <c r="C1047" s="326"/>
      <c r="D1047" s="327"/>
      <c r="E1047" s="329"/>
      <c r="F1047" s="326"/>
      <c r="G1047" s="328"/>
      <c r="H1047" s="328"/>
      <c r="I1047" s="326"/>
      <c r="J1047" s="326"/>
      <c r="K1047" s="326"/>
      <c r="L1047" s="311"/>
      <c r="M1047" s="311"/>
      <c r="N1047" s="311"/>
      <c r="O1047" s="311"/>
      <c r="P1047" s="311"/>
      <c r="Q1047" s="311"/>
      <c r="R1047" s="311"/>
      <c r="S1047" s="311"/>
      <c r="T1047" s="330"/>
      <c r="U1047" s="331"/>
      <c r="V1047" s="311"/>
      <c r="W1047" s="311"/>
      <c r="X1047" s="330"/>
      <c r="Y1047" s="311"/>
      <c r="Z1047" s="311"/>
      <c r="AA1047" s="330"/>
      <c r="AB1047" s="330"/>
      <c r="AC1047" s="955"/>
      <c r="AD1047" s="311"/>
      <c r="AE1047" s="311"/>
      <c r="AF1047" s="330"/>
      <c r="AG1047" s="330"/>
      <c r="AH1047" s="311"/>
      <c r="AI1047" s="311"/>
      <c r="AJ1047" s="330"/>
      <c r="AK1047" s="330"/>
      <c r="AL1047" s="311"/>
      <c r="AM1047" s="311"/>
      <c r="AN1047" s="330"/>
      <c r="AO1047" s="330"/>
      <c r="AP1047" s="311"/>
      <c r="AQ1047" s="311"/>
      <c r="AR1047" s="330"/>
      <c r="AS1047" s="330"/>
      <c r="AT1047" s="311"/>
      <c r="AU1047" s="311"/>
      <c r="AV1047" s="330"/>
      <c r="AW1047" s="311"/>
      <c r="AX1047" s="311"/>
      <c r="AY1047" s="311"/>
      <c r="AZ1047" s="311"/>
      <c r="BA1047" s="311"/>
    </row>
    <row r="1048" spans="1:53" s="322" customFormat="1" ht="15.75" customHeight="1" x14ac:dyDescent="0.2">
      <c r="A1048" s="324"/>
      <c r="B1048" s="325"/>
      <c r="C1048" s="326"/>
      <c r="D1048" s="327"/>
      <c r="E1048" s="329"/>
      <c r="F1048" s="326"/>
      <c r="G1048" s="328"/>
      <c r="H1048" s="328"/>
      <c r="I1048" s="326"/>
      <c r="J1048" s="326"/>
      <c r="K1048" s="326"/>
      <c r="L1048" s="311"/>
      <c r="M1048" s="311"/>
      <c r="N1048" s="311"/>
      <c r="O1048" s="311"/>
      <c r="P1048" s="311"/>
      <c r="Q1048" s="311"/>
      <c r="R1048" s="311"/>
      <c r="S1048" s="311"/>
      <c r="T1048" s="330"/>
      <c r="U1048" s="331"/>
      <c r="V1048" s="311"/>
      <c r="W1048" s="311"/>
      <c r="X1048" s="330"/>
      <c r="Y1048" s="311"/>
      <c r="Z1048" s="311"/>
      <c r="AA1048" s="330"/>
      <c r="AB1048" s="330"/>
      <c r="AC1048" s="955"/>
      <c r="AD1048" s="311"/>
      <c r="AE1048" s="311"/>
      <c r="AF1048" s="330"/>
      <c r="AG1048" s="330"/>
      <c r="AH1048" s="311"/>
      <c r="AI1048" s="311"/>
      <c r="AJ1048" s="330"/>
      <c r="AK1048" s="330"/>
      <c r="AL1048" s="311"/>
      <c r="AM1048" s="311"/>
      <c r="AN1048" s="330"/>
      <c r="AO1048" s="330"/>
      <c r="AP1048" s="311"/>
      <c r="AQ1048" s="311"/>
      <c r="AR1048" s="330"/>
      <c r="AS1048" s="330"/>
      <c r="AT1048" s="311"/>
      <c r="AU1048" s="311"/>
      <c r="AV1048" s="330"/>
      <c r="AW1048" s="311"/>
      <c r="AX1048" s="311"/>
      <c r="AY1048" s="311"/>
      <c r="AZ1048" s="311"/>
      <c r="BA1048" s="311"/>
    </row>
    <row r="1049" spans="1:53" s="322" customFormat="1" ht="15.75" customHeight="1" x14ac:dyDescent="0.2">
      <c r="A1049" s="324"/>
      <c r="B1049" s="325"/>
      <c r="C1049" s="326"/>
      <c r="D1049" s="327"/>
      <c r="E1049" s="329"/>
      <c r="F1049" s="326"/>
      <c r="G1049" s="328"/>
      <c r="H1049" s="328"/>
      <c r="I1049" s="326"/>
      <c r="J1049" s="326"/>
      <c r="K1049" s="326"/>
      <c r="L1049" s="311"/>
      <c r="M1049" s="311"/>
      <c r="N1049" s="311"/>
      <c r="O1049" s="311"/>
      <c r="P1049" s="311"/>
      <c r="Q1049" s="311"/>
      <c r="R1049" s="311"/>
      <c r="S1049" s="311"/>
      <c r="T1049" s="330"/>
      <c r="U1049" s="331"/>
      <c r="V1049" s="311"/>
      <c r="W1049" s="311"/>
      <c r="X1049" s="330"/>
      <c r="Y1049" s="311"/>
      <c r="Z1049" s="311"/>
      <c r="AA1049" s="330"/>
      <c r="AB1049" s="330"/>
      <c r="AC1049" s="955"/>
      <c r="AD1049" s="311"/>
      <c r="AE1049" s="311"/>
      <c r="AF1049" s="330"/>
      <c r="AG1049" s="330"/>
      <c r="AH1049" s="311"/>
      <c r="AI1049" s="311"/>
      <c r="AJ1049" s="330"/>
      <c r="AK1049" s="330"/>
      <c r="AL1049" s="311"/>
      <c r="AM1049" s="311"/>
      <c r="AN1049" s="330"/>
      <c r="AO1049" s="330"/>
      <c r="AP1049" s="311"/>
      <c r="AQ1049" s="311"/>
      <c r="AR1049" s="330"/>
      <c r="AS1049" s="330"/>
      <c r="AT1049" s="311"/>
      <c r="AU1049" s="311"/>
      <c r="AV1049" s="330"/>
      <c r="AW1049" s="311"/>
      <c r="AX1049" s="311"/>
      <c r="AY1049" s="311"/>
      <c r="AZ1049" s="311"/>
      <c r="BA1049" s="311"/>
    </row>
    <row r="1050" spans="1:53" s="322" customFormat="1" ht="15.75" customHeight="1" x14ac:dyDescent="0.2">
      <c r="A1050" s="324"/>
      <c r="B1050" s="325"/>
      <c r="C1050" s="326"/>
      <c r="D1050" s="327"/>
      <c r="E1050" s="329"/>
      <c r="F1050" s="326"/>
      <c r="G1050" s="328"/>
      <c r="H1050" s="328"/>
      <c r="I1050" s="326"/>
      <c r="J1050" s="326"/>
      <c r="K1050" s="326"/>
      <c r="L1050" s="311"/>
      <c r="M1050" s="311"/>
      <c r="N1050" s="311"/>
      <c r="O1050" s="311"/>
      <c r="P1050" s="311"/>
      <c r="Q1050" s="311"/>
      <c r="R1050" s="311"/>
      <c r="S1050" s="311"/>
      <c r="T1050" s="330"/>
      <c r="U1050" s="331"/>
      <c r="V1050" s="311"/>
      <c r="W1050" s="311"/>
      <c r="X1050" s="330"/>
      <c r="Y1050" s="311"/>
      <c r="Z1050" s="311"/>
      <c r="AA1050" s="330"/>
      <c r="AB1050" s="330"/>
      <c r="AC1050" s="955"/>
      <c r="AD1050" s="311"/>
      <c r="AE1050" s="311"/>
      <c r="AF1050" s="330"/>
      <c r="AG1050" s="330"/>
      <c r="AH1050" s="311"/>
      <c r="AI1050" s="311"/>
      <c r="AJ1050" s="330"/>
      <c r="AK1050" s="330"/>
      <c r="AL1050" s="311"/>
      <c r="AM1050" s="311"/>
      <c r="AN1050" s="330"/>
      <c r="AO1050" s="330"/>
      <c r="AP1050" s="311"/>
      <c r="AQ1050" s="311"/>
      <c r="AR1050" s="330"/>
      <c r="AS1050" s="330"/>
      <c r="AT1050" s="311"/>
      <c r="AU1050" s="311"/>
      <c r="AV1050" s="330"/>
      <c r="AW1050" s="311"/>
      <c r="AX1050" s="311"/>
      <c r="AY1050" s="311"/>
      <c r="AZ1050" s="311"/>
      <c r="BA1050" s="311"/>
    </row>
    <row r="1051" spans="1:53" s="322" customFormat="1" ht="15.75" customHeight="1" x14ac:dyDescent="0.2">
      <c r="A1051" s="324"/>
      <c r="B1051" s="325"/>
      <c r="C1051" s="326"/>
      <c r="D1051" s="327"/>
      <c r="E1051" s="329"/>
      <c r="F1051" s="326"/>
      <c r="G1051" s="328"/>
      <c r="H1051" s="328"/>
      <c r="I1051" s="326"/>
      <c r="J1051" s="326"/>
      <c r="K1051" s="326"/>
      <c r="L1051" s="311"/>
      <c r="M1051" s="311"/>
      <c r="N1051" s="311"/>
      <c r="O1051" s="311"/>
      <c r="P1051" s="311"/>
      <c r="Q1051" s="311"/>
      <c r="R1051" s="311"/>
      <c r="S1051" s="311"/>
      <c r="T1051" s="330"/>
      <c r="U1051" s="331"/>
      <c r="V1051" s="311"/>
      <c r="W1051" s="311"/>
      <c r="X1051" s="330"/>
      <c r="Y1051" s="311"/>
      <c r="Z1051" s="311"/>
      <c r="AA1051" s="330"/>
      <c r="AB1051" s="330"/>
      <c r="AC1051" s="955"/>
      <c r="AD1051" s="311"/>
      <c r="AE1051" s="311"/>
      <c r="AF1051" s="330"/>
      <c r="AG1051" s="330"/>
      <c r="AH1051" s="311"/>
      <c r="AI1051" s="311"/>
      <c r="AJ1051" s="330"/>
      <c r="AK1051" s="330"/>
      <c r="AL1051" s="311"/>
      <c r="AM1051" s="311"/>
      <c r="AN1051" s="330"/>
      <c r="AO1051" s="330"/>
      <c r="AP1051" s="311"/>
      <c r="AQ1051" s="311"/>
      <c r="AR1051" s="330"/>
      <c r="AS1051" s="330"/>
      <c r="AT1051" s="311"/>
      <c r="AU1051" s="311"/>
      <c r="AV1051" s="330"/>
      <c r="AW1051" s="311"/>
      <c r="AX1051" s="311"/>
      <c r="AY1051" s="311"/>
      <c r="AZ1051" s="311"/>
      <c r="BA1051" s="311"/>
    </row>
    <row r="1052" spans="1:53" s="322" customFormat="1" ht="15.75" customHeight="1" x14ac:dyDescent="0.2">
      <c r="A1052" s="324"/>
      <c r="B1052" s="325"/>
      <c r="C1052" s="326"/>
      <c r="D1052" s="327"/>
      <c r="E1052" s="329"/>
      <c r="F1052" s="326"/>
      <c r="G1052" s="328"/>
      <c r="H1052" s="328"/>
      <c r="I1052" s="326"/>
      <c r="J1052" s="326"/>
      <c r="K1052" s="326"/>
      <c r="L1052" s="311"/>
      <c r="M1052" s="311"/>
      <c r="N1052" s="311"/>
      <c r="O1052" s="311"/>
      <c r="P1052" s="311"/>
      <c r="Q1052" s="311"/>
      <c r="R1052" s="311"/>
      <c r="S1052" s="311"/>
      <c r="T1052" s="330"/>
      <c r="U1052" s="331"/>
      <c r="V1052" s="311"/>
      <c r="W1052" s="311"/>
      <c r="X1052" s="330"/>
      <c r="Y1052" s="311"/>
      <c r="Z1052" s="311"/>
      <c r="AA1052" s="330"/>
      <c r="AB1052" s="330"/>
      <c r="AC1052" s="955"/>
      <c r="AD1052" s="311"/>
      <c r="AE1052" s="311"/>
      <c r="AF1052" s="330"/>
      <c r="AG1052" s="330"/>
      <c r="AH1052" s="311"/>
      <c r="AI1052" s="311"/>
      <c r="AJ1052" s="330"/>
      <c r="AK1052" s="330"/>
      <c r="AL1052" s="311"/>
      <c r="AM1052" s="311"/>
      <c r="AN1052" s="330"/>
      <c r="AO1052" s="330"/>
      <c r="AP1052" s="311"/>
      <c r="AQ1052" s="311"/>
      <c r="AR1052" s="330"/>
      <c r="AS1052" s="330"/>
      <c r="AT1052" s="311"/>
      <c r="AU1052" s="311"/>
      <c r="AV1052" s="330"/>
      <c r="AW1052" s="311"/>
      <c r="AX1052" s="311"/>
      <c r="AY1052" s="311"/>
      <c r="AZ1052" s="311"/>
      <c r="BA1052" s="311"/>
    </row>
    <row r="1053" spans="1:53" s="322" customFormat="1" ht="15.75" customHeight="1" x14ac:dyDescent="0.2">
      <c r="A1053" s="324"/>
      <c r="B1053" s="325"/>
      <c r="C1053" s="326"/>
      <c r="D1053" s="327"/>
      <c r="E1053" s="329"/>
      <c r="F1053" s="326"/>
      <c r="G1053" s="328"/>
      <c r="H1053" s="328"/>
      <c r="I1053" s="326"/>
      <c r="J1053" s="326"/>
      <c r="K1053" s="326"/>
      <c r="L1053" s="311"/>
      <c r="M1053" s="311"/>
      <c r="N1053" s="311"/>
      <c r="O1053" s="311"/>
      <c r="P1053" s="311"/>
      <c r="Q1053" s="311"/>
      <c r="R1053" s="311"/>
      <c r="S1053" s="311"/>
      <c r="T1053" s="330"/>
      <c r="U1053" s="331"/>
      <c r="V1053" s="311"/>
      <c r="W1053" s="311"/>
      <c r="X1053" s="330"/>
      <c r="Y1053" s="311"/>
      <c r="Z1053" s="311"/>
      <c r="AA1053" s="330"/>
      <c r="AB1053" s="330"/>
      <c r="AC1053" s="955"/>
      <c r="AD1053" s="311"/>
      <c r="AE1053" s="311"/>
      <c r="AF1053" s="330"/>
      <c r="AG1053" s="330"/>
      <c r="AH1053" s="311"/>
      <c r="AI1053" s="311"/>
      <c r="AJ1053" s="330"/>
      <c r="AK1053" s="330"/>
      <c r="AL1053" s="311"/>
      <c r="AM1053" s="311"/>
      <c r="AN1053" s="330"/>
      <c r="AO1053" s="330"/>
      <c r="AP1053" s="311"/>
      <c r="AQ1053" s="311"/>
      <c r="AR1053" s="330"/>
      <c r="AS1053" s="330"/>
      <c r="AT1053" s="311"/>
      <c r="AU1053" s="311"/>
      <c r="AV1053" s="330"/>
      <c r="AW1053" s="311"/>
      <c r="AX1053" s="311"/>
      <c r="AY1053" s="311"/>
      <c r="AZ1053" s="311"/>
      <c r="BA1053" s="311"/>
    </row>
    <row r="1054" spans="1:53" s="322" customFormat="1" ht="15.75" customHeight="1" x14ac:dyDescent="0.2">
      <c r="A1054" s="324"/>
      <c r="B1054" s="325"/>
      <c r="C1054" s="326"/>
      <c r="D1054" s="327"/>
      <c r="E1054" s="329"/>
      <c r="F1054" s="326"/>
      <c r="G1054" s="328"/>
      <c r="H1054" s="328"/>
      <c r="I1054" s="326"/>
      <c r="J1054" s="326"/>
      <c r="K1054" s="326"/>
      <c r="L1054" s="311"/>
      <c r="M1054" s="311"/>
      <c r="N1054" s="311"/>
      <c r="O1054" s="311"/>
      <c r="P1054" s="311"/>
      <c r="Q1054" s="311"/>
      <c r="R1054" s="311"/>
      <c r="S1054" s="311"/>
      <c r="T1054" s="330"/>
      <c r="U1054" s="331"/>
      <c r="V1054" s="311"/>
      <c r="W1054" s="311"/>
      <c r="X1054" s="330"/>
      <c r="Y1054" s="311"/>
      <c r="Z1054" s="311"/>
      <c r="AA1054" s="330"/>
      <c r="AB1054" s="330"/>
      <c r="AC1054" s="955"/>
      <c r="AD1054" s="311"/>
      <c r="AE1054" s="311"/>
      <c r="AF1054" s="330"/>
      <c r="AG1054" s="330"/>
      <c r="AH1054" s="311"/>
      <c r="AI1054" s="311"/>
      <c r="AJ1054" s="330"/>
      <c r="AK1054" s="330"/>
      <c r="AL1054" s="311"/>
      <c r="AM1054" s="311"/>
      <c r="AN1054" s="330"/>
      <c r="AO1054" s="330"/>
      <c r="AP1054" s="311"/>
      <c r="AQ1054" s="311"/>
      <c r="AR1054" s="330"/>
      <c r="AS1054" s="330"/>
      <c r="AT1054" s="311"/>
      <c r="AU1054" s="311"/>
      <c r="AV1054" s="330"/>
      <c r="AW1054" s="311"/>
      <c r="AX1054" s="311"/>
      <c r="AY1054" s="311"/>
      <c r="AZ1054" s="311"/>
      <c r="BA1054" s="311"/>
    </row>
    <row r="1055" spans="1:53" s="322" customFormat="1" ht="15.75" customHeight="1" x14ac:dyDescent="0.2">
      <c r="A1055" s="324"/>
      <c r="B1055" s="325"/>
      <c r="C1055" s="326"/>
      <c r="D1055" s="327"/>
      <c r="E1055" s="329"/>
      <c r="F1055" s="326"/>
      <c r="G1055" s="328"/>
      <c r="H1055" s="328"/>
      <c r="I1055" s="326"/>
      <c r="J1055" s="326"/>
      <c r="K1055" s="326"/>
      <c r="L1055" s="311"/>
      <c r="M1055" s="311"/>
      <c r="N1055" s="311"/>
      <c r="O1055" s="311"/>
      <c r="P1055" s="311"/>
      <c r="Q1055" s="311"/>
      <c r="R1055" s="311"/>
      <c r="S1055" s="311"/>
      <c r="T1055" s="330"/>
      <c r="U1055" s="331"/>
      <c r="V1055" s="311"/>
      <c r="W1055" s="311"/>
      <c r="X1055" s="330"/>
      <c r="Y1055" s="311"/>
      <c r="Z1055" s="311"/>
      <c r="AA1055" s="330"/>
      <c r="AB1055" s="330"/>
      <c r="AC1055" s="955"/>
      <c r="AD1055" s="311"/>
      <c r="AE1055" s="311"/>
      <c r="AF1055" s="330"/>
      <c r="AG1055" s="330"/>
      <c r="AH1055" s="311"/>
      <c r="AI1055" s="311"/>
      <c r="AJ1055" s="330"/>
      <c r="AK1055" s="330"/>
      <c r="AL1055" s="311"/>
      <c r="AM1055" s="311"/>
      <c r="AN1055" s="330"/>
      <c r="AO1055" s="330"/>
      <c r="AP1055" s="311"/>
      <c r="AQ1055" s="311"/>
      <c r="AR1055" s="330"/>
      <c r="AS1055" s="330"/>
      <c r="AT1055" s="311"/>
      <c r="AU1055" s="311"/>
      <c r="AV1055" s="330"/>
      <c r="AW1055" s="311"/>
      <c r="AX1055" s="311"/>
      <c r="AY1055" s="311"/>
      <c r="AZ1055" s="311"/>
      <c r="BA1055" s="311"/>
    </row>
    <row r="1056" spans="1:53" s="322" customFormat="1" ht="15.75" customHeight="1" x14ac:dyDescent="0.2">
      <c r="A1056" s="324"/>
      <c r="B1056" s="325"/>
      <c r="C1056" s="326"/>
      <c r="D1056" s="327"/>
      <c r="E1056" s="329"/>
      <c r="F1056" s="326"/>
      <c r="G1056" s="328"/>
      <c r="H1056" s="328"/>
      <c r="I1056" s="326"/>
      <c r="J1056" s="326"/>
      <c r="K1056" s="326"/>
      <c r="L1056" s="311"/>
      <c r="M1056" s="311"/>
      <c r="N1056" s="311"/>
      <c r="O1056" s="311"/>
      <c r="P1056" s="311"/>
      <c r="Q1056" s="311"/>
      <c r="R1056" s="311"/>
      <c r="S1056" s="311"/>
      <c r="T1056" s="330"/>
      <c r="U1056" s="331"/>
      <c r="V1056" s="311"/>
      <c r="W1056" s="311"/>
      <c r="X1056" s="330"/>
      <c r="Y1056" s="311"/>
      <c r="Z1056" s="311"/>
      <c r="AA1056" s="330"/>
      <c r="AB1056" s="330"/>
      <c r="AC1056" s="955"/>
      <c r="AD1056" s="311"/>
      <c r="AE1056" s="311"/>
      <c r="AF1056" s="330"/>
      <c r="AG1056" s="330"/>
      <c r="AH1056" s="311"/>
      <c r="AI1056" s="311"/>
      <c r="AJ1056" s="330"/>
      <c r="AK1056" s="330"/>
      <c r="AL1056" s="311"/>
      <c r="AM1056" s="311"/>
      <c r="AN1056" s="330"/>
      <c r="AO1056" s="330"/>
      <c r="AP1056" s="311"/>
      <c r="AQ1056" s="311"/>
      <c r="AR1056" s="330"/>
      <c r="AS1056" s="330"/>
      <c r="AT1056" s="311"/>
      <c r="AU1056" s="311"/>
      <c r="AV1056" s="330"/>
      <c r="AW1056" s="311"/>
      <c r="AX1056" s="311"/>
      <c r="AY1056" s="311"/>
      <c r="AZ1056" s="311"/>
      <c r="BA1056" s="311"/>
    </row>
    <row r="1057" spans="1:53" s="322" customFormat="1" ht="15.75" customHeight="1" x14ac:dyDescent="0.2">
      <c r="A1057" s="324"/>
      <c r="B1057" s="325"/>
      <c r="C1057" s="326"/>
      <c r="D1057" s="327"/>
      <c r="E1057" s="329"/>
      <c r="F1057" s="326"/>
      <c r="G1057" s="328"/>
      <c r="H1057" s="328"/>
      <c r="I1057" s="326"/>
      <c r="J1057" s="326"/>
      <c r="K1057" s="326"/>
      <c r="L1057" s="311"/>
      <c r="M1057" s="311"/>
      <c r="N1057" s="311"/>
      <c r="O1057" s="311"/>
      <c r="P1057" s="311"/>
      <c r="Q1057" s="311"/>
      <c r="R1057" s="311"/>
      <c r="S1057" s="311"/>
      <c r="T1057" s="330"/>
      <c r="U1057" s="331"/>
      <c r="V1057" s="311"/>
      <c r="W1057" s="311"/>
      <c r="X1057" s="330"/>
      <c r="Y1057" s="311"/>
      <c r="Z1057" s="311"/>
      <c r="AA1057" s="330"/>
      <c r="AB1057" s="330"/>
      <c r="AC1057" s="955"/>
      <c r="AD1057" s="311"/>
      <c r="AE1057" s="311"/>
      <c r="AF1057" s="330"/>
      <c r="AG1057" s="330"/>
      <c r="AH1057" s="311"/>
      <c r="AI1057" s="311"/>
      <c r="AJ1057" s="330"/>
      <c r="AK1057" s="330"/>
      <c r="AL1057" s="311"/>
      <c r="AM1057" s="311"/>
      <c r="AN1057" s="330"/>
      <c r="AO1057" s="330"/>
      <c r="AP1057" s="311"/>
      <c r="AQ1057" s="311"/>
      <c r="AR1057" s="330"/>
      <c r="AS1057" s="330"/>
      <c r="AT1057" s="311"/>
      <c r="AU1057" s="311"/>
      <c r="AV1057" s="330"/>
      <c r="AW1057" s="311"/>
      <c r="AX1057" s="311"/>
      <c r="AY1057" s="311"/>
      <c r="AZ1057" s="311"/>
      <c r="BA1057" s="311"/>
    </row>
    <row r="1058" spans="1:53" s="322" customFormat="1" ht="15.75" customHeight="1" x14ac:dyDescent="0.2">
      <c r="A1058" s="324"/>
      <c r="B1058" s="325"/>
      <c r="C1058" s="326"/>
      <c r="D1058" s="327"/>
      <c r="E1058" s="329"/>
      <c r="F1058" s="326"/>
      <c r="G1058" s="328"/>
      <c r="H1058" s="328"/>
      <c r="I1058" s="326"/>
      <c r="J1058" s="326"/>
      <c r="K1058" s="326"/>
      <c r="L1058" s="311"/>
      <c r="M1058" s="311"/>
      <c r="N1058" s="311"/>
      <c r="O1058" s="311"/>
      <c r="P1058" s="311"/>
      <c r="Q1058" s="311"/>
      <c r="R1058" s="311"/>
      <c r="S1058" s="311"/>
      <c r="T1058" s="330"/>
      <c r="U1058" s="331"/>
      <c r="V1058" s="311"/>
      <c r="W1058" s="311"/>
      <c r="X1058" s="330"/>
      <c r="Y1058" s="311"/>
      <c r="Z1058" s="311"/>
      <c r="AA1058" s="330"/>
      <c r="AB1058" s="330"/>
      <c r="AC1058" s="955"/>
      <c r="AD1058" s="311"/>
      <c r="AE1058" s="311"/>
      <c r="AF1058" s="330"/>
      <c r="AG1058" s="330"/>
      <c r="AH1058" s="311"/>
      <c r="AI1058" s="311"/>
      <c r="AJ1058" s="330"/>
      <c r="AK1058" s="330"/>
      <c r="AL1058" s="311"/>
      <c r="AM1058" s="311"/>
      <c r="AN1058" s="330"/>
      <c r="AO1058" s="330"/>
      <c r="AP1058" s="311"/>
      <c r="AQ1058" s="311"/>
      <c r="AR1058" s="330"/>
      <c r="AS1058" s="330"/>
      <c r="AT1058" s="311"/>
      <c r="AU1058" s="311"/>
      <c r="AV1058" s="330"/>
      <c r="AW1058" s="311"/>
      <c r="AX1058" s="311"/>
      <c r="AY1058" s="311"/>
      <c r="AZ1058" s="311"/>
      <c r="BA1058" s="311"/>
    </row>
    <row r="1059" spans="1:53" s="322" customFormat="1" ht="15.75" customHeight="1" x14ac:dyDescent="0.2">
      <c r="A1059" s="324"/>
      <c r="B1059" s="325"/>
      <c r="C1059" s="326"/>
      <c r="D1059" s="327"/>
      <c r="E1059" s="329"/>
      <c r="F1059" s="326"/>
      <c r="G1059" s="328"/>
      <c r="H1059" s="328"/>
      <c r="I1059" s="326"/>
      <c r="J1059" s="326"/>
      <c r="K1059" s="326"/>
      <c r="L1059" s="311"/>
      <c r="M1059" s="311"/>
      <c r="N1059" s="311"/>
      <c r="O1059" s="311"/>
      <c r="P1059" s="311"/>
      <c r="Q1059" s="311"/>
      <c r="R1059" s="311"/>
      <c r="S1059" s="311"/>
      <c r="T1059" s="330"/>
      <c r="U1059" s="331"/>
      <c r="V1059" s="311"/>
      <c r="W1059" s="311"/>
      <c r="X1059" s="330"/>
      <c r="Y1059" s="311"/>
      <c r="Z1059" s="311"/>
      <c r="AA1059" s="330"/>
      <c r="AB1059" s="330"/>
      <c r="AC1059" s="955"/>
      <c r="AD1059" s="311"/>
      <c r="AE1059" s="311"/>
      <c r="AF1059" s="330"/>
      <c r="AG1059" s="330"/>
      <c r="AH1059" s="311"/>
      <c r="AI1059" s="311"/>
      <c r="AJ1059" s="330"/>
      <c r="AK1059" s="330"/>
      <c r="AL1059" s="311"/>
      <c r="AM1059" s="311"/>
      <c r="AN1059" s="330"/>
      <c r="AO1059" s="330"/>
      <c r="AP1059" s="311"/>
      <c r="AQ1059" s="311"/>
      <c r="AR1059" s="330"/>
      <c r="AS1059" s="330"/>
      <c r="AT1059" s="311"/>
      <c r="AU1059" s="311"/>
      <c r="AV1059" s="330"/>
      <c r="AW1059" s="311"/>
      <c r="AX1059" s="311"/>
      <c r="AY1059" s="311"/>
      <c r="AZ1059" s="311"/>
      <c r="BA1059" s="311"/>
    </row>
    <row r="1060" spans="1:53" s="322" customFormat="1" ht="15.75" customHeight="1" x14ac:dyDescent="0.2">
      <c r="A1060" s="324"/>
      <c r="B1060" s="325"/>
      <c r="C1060" s="326"/>
      <c r="D1060" s="327"/>
      <c r="E1060" s="329"/>
      <c r="F1060" s="326"/>
      <c r="G1060" s="328"/>
      <c r="H1060" s="328"/>
      <c r="I1060" s="326"/>
      <c r="J1060" s="326"/>
      <c r="K1060" s="326"/>
      <c r="L1060" s="311"/>
      <c r="M1060" s="311"/>
      <c r="N1060" s="311"/>
      <c r="O1060" s="311"/>
      <c r="P1060" s="311"/>
      <c r="Q1060" s="311"/>
      <c r="R1060" s="311"/>
      <c r="S1060" s="311"/>
      <c r="T1060" s="330"/>
      <c r="U1060" s="331"/>
      <c r="V1060" s="311"/>
      <c r="W1060" s="311"/>
      <c r="X1060" s="330"/>
      <c r="Y1060" s="311"/>
      <c r="Z1060" s="311"/>
      <c r="AA1060" s="330"/>
      <c r="AB1060" s="330"/>
      <c r="AC1060" s="955"/>
      <c r="AD1060" s="311"/>
      <c r="AE1060" s="311"/>
      <c r="AF1060" s="330"/>
      <c r="AG1060" s="330"/>
      <c r="AH1060" s="311"/>
      <c r="AI1060" s="311"/>
      <c r="AJ1060" s="330"/>
      <c r="AK1060" s="330"/>
      <c r="AL1060" s="311"/>
      <c r="AM1060" s="311"/>
      <c r="AN1060" s="330"/>
      <c r="AO1060" s="330"/>
      <c r="AP1060" s="311"/>
      <c r="AQ1060" s="311"/>
      <c r="AR1060" s="330"/>
      <c r="AS1060" s="330"/>
      <c r="AT1060" s="311"/>
      <c r="AU1060" s="311"/>
      <c r="AV1060" s="330"/>
      <c r="AW1060" s="311"/>
      <c r="AX1060" s="311"/>
      <c r="AY1060" s="311"/>
      <c r="AZ1060" s="311"/>
      <c r="BA1060" s="311"/>
    </row>
    <row r="1061" spans="1:53" s="322" customFormat="1" ht="15.75" customHeight="1" x14ac:dyDescent="0.2">
      <c r="A1061" s="324"/>
      <c r="B1061" s="325"/>
      <c r="C1061" s="326"/>
      <c r="D1061" s="327"/>
      <c r="E1061" s="329"/>
      <c r="F1061" s="326"/>
      <c r="G1061" s="328"/>
      <c r="H1061" s="328"/>
      <c r="I1061" s="326"/>
      <c r="J1061" s="326"/>
      <c r="K1061" s="326"/>
      <c r="L1061" s="311"/>
      <c r="M1061" s="311"/>
      <c r="N1061" s="311"/>
      <c r="O1061" s="311"/>
      <c r="P1061" s="311"/>
      <c r="Q1061" s="311"/>
      <c r="R1061" s="311"/>
      <c r="S1061" s="311"/>
      <c r="T1061" s="330"/>
      <c r="U1061" s="331"/>
      <c r="V1061" s="311"/>
      <c r="W1061" s="311"/>
      <c r="X1061" s="330"/>
      <c r="Y1061" s="311"/>
      <c r="Z1061" s="311"/>
      <c r="AA1061" s="330"/>
      <c r="AB1061" s="330"/>
      <c r="AC1061" s="955"/>
      <c r="AD1061" s="311"/>
      <c r="AE1061" s="311"/>
      <c r="AF1061" s="330"/>
      <c r="AG1061" s="330"/>
      <c r="AH1061" s="311"/>
      <c r="AI1061" s="311"/>
      <c r="AJ1061" s="330"/>
      <c r="AK1061" s="330"/>
      <c r="AL1061" s="311"/>
      <c r="AM1061" s="311"/>
      <c r="AN1061" s="330"/>
      <c r="AO1061" s="330"/>
      <c r="AP1061" s="311"/>
      <c r="AQ1061" s="311"/>
      <c r="AR1061" s="330"/>
      <c r="AS1061" s="330"/>
      <c r="AT1061" s="311"/>
      <c r="AU1061" s="311"/>
      <c r="AV1061" s="330"/>
      <c r="AW1061" s="311"/>
      <c r="AX1061" s="311"/>
      <c r="AY1061" s="311"/>
      <c r="AZ1061" s="311"/>
      <c r="BA1061" s="311"/>
    </row>
    <row r="1062" spans="1:53" s="322" customFormat="1" ht="15.75" customHeight="1" x14ac:dyDescent="0.2">
      <c r="A1062" s="324"/>
      <c r="B1062" s="325"/>
      <c r="C1062" s="326"/>
      <c r="D1062" s="327"/>
      <c r="E1062" s="329"/>
      <c r="F1062" s="326"/>
      <c r="G1062" s="328"/>
      <c r="H1062" s="328"/>
      <c r="I1062" s="326"/>
      <c r="J1062" s="326"/>
      <c r="K1062" s="326"/>
      <c r="L1062" s="311"/>
      <c r="M1062" s="311"/>
      <c r="N1062" s="311"/>
      <c r="O1062" s="311"/>
      <c r="P1062" s="311"/>
      <c r="Q1062" s="311"/>
      <c r="R1062" s="311"/>
      <c r="S1062" s="311"/>
      <c r="T1062" s="330"/>
      <c r="U1062" s="331"/>
      <c r="V1062" s="311"/>
      <c r="W1062" s="311"/>
      <c r="X1062" s="330"/>
      <c r="Y1062" s="311"/>
      <c r="Z1062" s="311"/>
      <c r="AA1062" s="330"/>
      <c r="AB1062" s="330"/>
      <c r="AC1062" s="955"/>
      <c r="AD1062" s="311"/>
      <c r="AE1062" s="311"/>
      <c r="AF1062" s="330"/>
      <c r="AG1062" s="330"/>
      <c r="AH1062" s="311"/>
      <c r="AI1062" s="311"/>
      <c r="AJ1062" s="330"/>
      <c r="AK1062" s="330"/>
      <c r="AL1062" s="311"/>
      <c r="AM1062" s="311"/>
      <c r="AN1062" s="330"/>
      <c r="AO1062" s="330"/>
      <c r="AP1062" s="311"/>
      <c r="AQ1062" s="311"/>
      <c r="AR1062" s="330"/>
      <c r="AS1062" s="330"/>
      <c r="AT1062" s="311"/>
      <c r="AU1062" s="311"/>
      <c r="AV1062" s="330"/>
      <c r="AW1062" s="311"/>
      <c r="AX1062" s="311"/>
      <c r="AY1062" s="311"/>
      <c r="AZ1062" s="311"/>
      <c r="BA1062" s="311"/>
    </row>
    <row r="1063" spans="1:53" s="322" customFormat="1" ht="15.75" customHeight="1" x14ac:dyDescent="0.2">
      <c r="A1063" s="324"/>
      <c r="B1063" s="325"/>
      <c r="C1063" s="326"/>
      <c r="D1063" s="327"/>
      <c r="E1063" s="329"/>
      <c r="F1063" s="326"/>
      <c r="G1063" s="328"/>
      <c r="H1063" s="328"/>
      <c r="I1063" s="326"/>
      <c r="J1063" s="326"/>
      <c r="K1063" s="326"/>
      <c r="L1063" s="311"/>
      <c r="M1063" s="311"/>
      <c r="N1063" s="311"/>
      <c r="O1063" s="311"/>
      <c r="P1063" s="311"/>
      <c r="Q1063" s="311"/>
      <c r="R1063" s="311"/>
      <c r="S1063" s="311"/>
      <c r="T1063" s="330"/>
      <c r="U1063" s="331"/>
      <c r="V1063" s="311"/>
      <c r="W1063" s="311"/>
      <c r="X1063" s="330"/>
      <c r="Y1063" s="311"/>
      <c r="Z1063" s="311"/>
      <c r="AA1063" s="330"/>
      <c r="AB1063" s="330"/>
      <c r="AC1063" s="955"/>
      <c r="AD1063" s="311"/>
      <c r="AE1063" s="311"/>
      <c r="AF1063" s="330"/>
      <c r="AG1063" s="330"/>
      <c r="AH1063" s="311"/>
      <c r="AI1063" s="311"/>
      <c r="AJ1063" s="330"/>
      <c r="AK1063" s="330"/>
      <c r="AL1063" s="311"/>
      <c r="AM1063" s="311"/>
      <c r="AN1063" s="330"/>
      <c r="AO1063" s="330"/>
      <c r="AP1063" s="311"/>
      <c r="AQ1063" s="311"/>
      <c r="AR1063" s="330"/>
      <c r="AS1063" s="330"/>
      <c r="AT1063" s="311"/>
      <c r="AU1063" s="311"/>
      <c r="AV1063" s="330"/>
      <c r="AW1063" s="311"/>
      <c r="AX1063" s="311"/>
      <c r="AY1063" s="311"/>
      <c r="AZ1063" s="311"/>
      <c r="BA1063" s="311"/>
    </row>
    <row r="1064" spans="1:53" s="322" customFormat="1" ht="15.75" customHeight="1" x14ac:dyDescent="0.2">
      <c r="A1064" s="324"/>
      <c r="B1064" s="325"/>
      <c r="C1064" s="326"/>
      <c r="D1064" s="327"/>
      <c r="E1064" s="329"/>
      <c r="F1064" s="326"/>
      <c r="G1064" s="328"/>
      <c r="H1064" s="328"/>
      <c r="I1064" s="326"/>
      <c r="J1064" s="326"/>
      <c r="K1064" s="326"/>
      <c r="L1064" s="311"/>
      <c r="M1064" s="311"/>
      <c r="N1064" s="311"/>
      <c r="O1064" s="311"/>
      <c r="P1064" s="311"/>
      <c r="Q1064" s="311"/>
      <c r="R1064" s="311"/>
      <c r="S1064" s="311"/>
      <c r="T1064" s="330"/>
      <c r="U1064" s="331"/>
      <c r="V1064" s="311"/>
      <c r="W1064" s="311"/>
      <c r="X1064" s="330"/>
      <c r="Y1064" s="311"/>
      <c r="Z1064" s="311"/>
      <c r="AA1064" s="330"/>
      <c r="AB1064" s="330"/>
      <c r="AC1064" s="955"/>
      <c r="AD1064" s="311"/>
      <c r="AE1064" s="311"/>
      <c r="AF1064" s="330"/>
      <c r="AG1064" s="330"/>
      <c r="AH1064" s="311"/>
      <c r="AI1064" s="311"/>
      <c r="AJ1064" s="330"/>
      <c r="AK1064" s="330"/>
      <c r="AL1064" s="311"/>
      <c r="AM1064" s="311"/>
      <c r="AN1064" s="330"/>
      <c r="AO1064" s="330"/>
      <c r="AP1064" s="311"/>
      <c r="AQ1064" s="311"/>
      <c r="AR1064" s="330"/>
      <c r="AS1064" s="330"/>
      <c r="AT1064" s="311"/>
      <c r="AU1064" s="311"/>
      <c r="AV1064" s="330"/>
      <c r="AW1064" s="311"/>
      <c r="AX1064" s="311"/>
      <c r="AY1064" s="311"/>
      <c r="AZ1064" s="311"/>
      <c r="BA1064" s="311"/>
    </row>
    <row r="1065" spans="1:53" s="322" customFormat="1" ht="15.75" customHeight="1" x14ac:dyDescent="0.2">
      <c r="A1065" s="324"/>
      <c r="B1065" s="325"/>
      <c r="C1065" s="326"/>
      <c r="D1065" s="327"/>
      <c r="E1065" s="329"/>
      <c r="F1065" s="326"/>
      <c r="G1065" s="328"/>
      <c r="H1065" s="328"/>
      <c r="I1065" s="326"/>
      <c r="J1065" s="326"/>
      <c r="K1065" s="326"/>
      <c r="L1065" s="311"/>
      <c r="M1065" s="311"/>
      <c r="N1065" s="311"/>
      <c r="O1065" s="311"/>
      <c r="P1065" s="311"/>
      <c r="Q1065" s="311"/>
      <c r="R1065" s="311"/>
      <c r="S1065" s="311"/>
      <c r="T1065" s="330"/>
      <c r="U1065" s="331"/>
      <c r="V1065" s="311"/>
      <c r="W1065" s="311"/>
      <c r="X1065" s="330"/>
      <c r="Y1065" s="311"/>
      <c r="Z1065" s="311"/>
      <c r="AA1065" s="330"/>
      <c r="AB1065" s="330"/>
      <c r="AC1065" s="955"/>
      <c r="AD1065" s="311"/>
      <c r="AE1065" s="311"/>
      <c r="AF1065" s="330"/>
      <c r="AG1065" s="330"/>
      <c r="AH1065" s="311"/>
      <c r="AI1065" s="311"/>
      <c r="AJ1065" s="330"/>
      <c r="AK1065" s="330"/>
      <c r="AL1065" s="311"/>
      <c r="AM1065" s="311"/>
      <c r="AN1065" s="330"/>
      <c r="AO1065" s="330"/>
      <c r="AP1065" s="311"/>
      <c r="AQ1065" s="311"/>
      <c r="AR1065" s="330"/>
      <c r="AS1065" s="330"/>
      <c r="AT1065" s="311"/>
      <c r="AU1065" s="311"/>
      <c r="AV1065" s="330"/>
      <c r="AW1065" s="311"/>
      <c r="AX1065" s="311"/>
      <c r="AY1065" s="311"/>
      <c r="AZ1065" s="311"/>
      <c r="BA1065" s="311"/>
    </row>
    <row r="1066" spans="1:53" s="322" customFormat="1" ht="15.75" customHeight="1" x14ac:dyDescent="0.2">
      <c r="A1066" s="324"/>
      <c r="B1066" s="325"/>
      <c r="C1066" s="326"/>
      <c r="D1066" s="327"/>
      <c r="E1066" s="329"/>
      <c r="F1066" s="326"/>
      <c r="G1066" s="328"/>
      <c r="H1066" s="328"/>
      <c r="I1066" s="326"/>
      <c r="J1066" s="326"/>
      <c r="K1066" s="326"/>
      <c r="L1066" s="311"/>
      <c r="M1066" s="311"/>
      <c r="N1066" s="311"/>
      <c r="O1066" s="311"/>
      <c r="P1066" s="311"/>
      <c r="Q1066" s="311"/>
      <c r="R1066" s="311"/>
      <c r="S1066" s="311"/>
      <c r="T1066" s="330"/>
      <c r="U1066" s="331"/>
      <c r="V1066" s="311"/>
      <c r="W1066" s="311"/>
      <c r="X1066" s="330"/>
      <c r="Y1066" s="311"/>
      <c r="Z1066" s="311"/>
      <c r="AA1066" s="330"/>
      <c r="AB1066" s="330"/>
      <c r="AC1066" s="955"/>
      <c r="AD1066" s="311"/>
      <c r="AE1066" s="311"/>
      <c r="AF1066" s="330"/>
      <c r="AG1066" s="330"/>
      <c r="AH1066" s="311"/>
      <c r="AI1066" s="311"/>
      <c r="AJ1066" s="330"/>
      <c r="AK1066" s="330"/>
      <c r="AL1066" s="311"/>
      <c r="AM1066" s="311"/>
      <c r="AN1066" s="330"/>
      <c r="AO1066" s="330"/>
      <c r="AP1066" s="311"/>
      <c r="AQ1066" s="311"/>
      <c r="AR1066" s="330"/>
      <c r="AS1066" s="330"/>
      <c r="AT1066" s="311"/>
      <c r="AU1066" s="311"/>
      <c r="AV1066" s="330"/>
      <c r="AW1066" s="311"/>
      <c r="AX1066" s="311"/>
      <c r="AY1066" s="311"/>
      <c r="AZ1066" s="311"/>
      <c r="BA1066" s="311"/>
    </row>
    <row r="1067" spans="1:53" s="322" customFormat="1" ht="15.75" customHeight="1" x14ac:dyDescent="0.2">
      <c r="A1067" s="324"/>
      <c r="B1067" s="325"/>
      <c r="C1067" s="326"/>
      <c r="D1067" s="327"/>
      <c r="E1067" s="329"/>
      <c r="F1067" s="326"/>
      <c r="G1067" s="328"/>
      <c r="H1067" s="328"/>
      <c r="I1067" s="326"/>
      <c r="J1067" s="326"/>
      <c r="K1067" s="326"/>
      <c r="L1067" s="311"/>
      <c r="M1067" s="311"/>
      <c r="N1067" s="311"/>
      <c r="O1067" s="311"/>
      <c r="P1067" s="311"/>
      <c r="Q1067" s="311"/>
      <c r="R1067" s="311"/>
      <c r="S1067" s="311"/>
      <c r="T1067" s="330"/>
      <c r="U1067" s="331"/>
      <c r="V1067" s="311"/>
      <c r="W1067" s="311"/>
      <c r="X1067" s="330"/>
      <c r="Y1067" s="311"/>
      <c r="Z1067" s="311"/>
      <c r="AA1067" s="330"/>
      <c r="AB1067" s="330"/>
      <c r="AC1067" s="955"/>
      <c r="AD1067" s="311"/>
      <c r="AE1067" s="311"/>
      <c r="AF1067" s="330"/>
      <c r="AG1067" s="330"/>
      <c r="AH1067" s="311"/>
      <c r="AI1067" s="311"/>
      <c r="AJ1067" s="330"/>
      <c r="AK1067" s="330"/>
      <c r="AL1067" s="311"/>
      <c r="AM1067" s="311"/>
      <c r="AN1067" s="330"/>
      <c r="AO1067" s="330"/>
      <c r="AP1067" s="311"/>
      <c r="AQ1067" s="311"/>
      <c r="AR1067" s="330"/>
      <c r="AS1067" s="330"/>
      <c r="AT1067" s="311"/>
      <c r="AU1067" s="311"/>
      <c r="AV1067" s="330"/>
      <c r="AW1067" s="311"/>
      <c r="AX1067" s="311"/>
      <c r="AY1067" s="311"/>
      <c r="AZ1067" s="311"/>
      <c r="BA1067" s="311"/>
    </row>
    <row r="1068" spans="1:53" s="322" customFormat="1" ht="15.75" customHeight="1" x14ac:dyDescent="0.2">
      <c r="A1068" s="324"/>
      <c r="B1068" s="325"/>
      <c r="C1068" s="326"/>
      <c r="D1068" s="327"/>
      <c r="E1068" s="329"/>
      <c r="F1068" s="326"/>
      <c r="G1068" s="328"/>
      <c r="H1068" s="328"/>
      <c r="I1068" s="326"/>
      <c r="J1068" s="326"/>
      <c r="K1068" s="326"/>
      <c r="L1068" s="311"/>
      <c r="M1068" s="311"/>
      <c r="N1068" s="311"/>
      <c r="O1068" s="311"/>
      <c r="P1068" s="311"/>
      <c r="Q1068" s="311"/>
      <c r="R1068" s="311"/>
      <c r="S1068" s="311"/>
      <c r="T1068" s="330"/>
      <c r="U1068" s="331"/>
      <c r="V1068" s="311"/>
      <c r="W1068" s="311"/>
      <c r="X1068" s="330"/>
      <c r="Y1068" s="311"/>
      <c r="Z1068" s="311"/>
      <c r="AA1068" s="330"/>
      <c r="AB1068" s="330"/>
      <c r="AC1068" s="955"/>
      <c r="AD1068" s="311"/>
      <c r="AE1068" s="311"/>
      <c r="AF1068" s="330"/>
      <c r="AG1068" s="330"/>
      <c r="AH1068" s="311"/>
      <c r="AI1068" s="311"/>
      <c r="AJ1068" s="330"/>
      <c r="AK1068" s="330"/>
      <c r="AL1068" s="311"/>
      <c r="AM1068" s="311"/>
      <c r="AN1068" s="330"/>
      <c r="AO1068" s="330"/>
      <c r="AP1068" s="311"/>
      <c r="AQ1068" s="311"/>
      <c r="AR1068" s="330"/>
      <c r="AS1068" s="330"/>
      <c r="AT1068" s="311"/>
      <c r="AU1068" s="311"/>
      <c r="AV1068" s="330"/>
      <c r="AW1068" s="311"/>
      <c r="AX1068" s="311"/>
      <c r="AY1068" s="311"/>
      <c r="AZ1068" s="311"/>
      <c r="BA1068" s="311"/>
    </row>
    <row r="1069" spans="1:53" s="322" customFormat="1" ht="15.75" customHeight="1" x14ac:dyDescent="0.2">
      <c r="A1069" s="324"/>
      <c r="B1069" s="325"/>
      <c r="C1069" s="326"/>
      <c r="D1069" s="327"/>
      <c r="E1069" s="329"/>
      <c r="F1069" s="326"/>
      <c r="G1069" s="328"/>
      <c r="H1069" s="328"/>
      <c r="I1069" s="326"/>
      <c r="J1069" s="326"/>
      <c r="K1069" s="326"/>
      <c r="L1069" s="311"/>
      <c r="M1069" s="311"/>
      <c r="N1069" s="311"/>
      <c r="O1069" s="311"/>
      <c r="P1069" s="311"/>
      <c r="Q1069" s="311"/>
      <c r="R1069" s="311"/>
      <c r="S1069" s="311"/>
      <c r="T1069" s="330"/>
      <c r="U1069" s="331"/>
      <c r="V1069" s="311"/>
      <c r="W1069" s="311"/>
      <c r="X1069" s="330"/>
      <c r="Y1069" s="311"/>
      <c r="Z1069" s="311"/>
      <c r="AA1069" s="330"/>
      <c r="AB1069" s="330"/>
      <c r="AC1069" s="955"/>
      <c r="AD1069" s="311"/>
      <c r="AE1069" s="311"/>
      <c r="AF1069" s="330"/>
      <c r="AG1069" s="330"/>
      <c r="AH1069" s="311"/>
      <c r="AI1069" s="311"/>
      <c r="AJ1069" s="330"/>
      <c r="AK1069" s="330"/>
      <c r="AL1069" s="311"/>
      <c r="AM1069" s="311"/>
      <c r="AN1069" s="330"/>
      <c r="AO1069" s="330"/>
      <c r="AP1069" s="311"/>
      <c r="AQ1069" s="311"/>
      <c r="AR1069" s="330"/>
      <c r="AS1069" s="330"/>
      <c r="AT1069" s="311"/>
      <c r="AU1069" s="311"/>
      <c r="AV1069" s="330"/>
      <c r="AW1069" s="311"/>
      <c r="AX1069" s="311"/>
      <c r="AY1069" s="311"/>
      <c r="AZ1069" s="311"/>
      <c r="BA1069" s="311"/>
    </row>
    <row r="1070" spans="1:53" s="322" customFormat="1" ht="15.75" customHeight="1" x14ac:dyDescent="0.2">
      <c r="A1070" s="324"/>
      <c r="B1070" s="325"/>
      <c r="C1070" s="326"/>
      <c r="D1070" s="327"/>
      <c r="E1070" s="329"/>
      <c r="F1070" s="326"/>
      <c r="G1070" s="328"/>
      <c r="H1070" s="328"/>
      <c r="I1070" s="326"/>
      <c r="J1070" s="326"/>
      <c r="K1070" s="326"/>
      <c r="L1070" s="311"/>
      <c r="M1070" s="311"/>
      <c r="N1070" s="311"/>
      <c r="O1070" s="311"/>
      <c r="P1070" s="311"/>
      <c r="Q1070" s="311"/>
      <c r="R1070" s="311"/>
      <c r="S1070" s="311"/>
      <c r="T1070" s="330"/>
      <c r="U1070" s="331"/>
      <c r="V1070" s="311"/>
      <c r="W1070" s="311"/>
      <c r="X1070" s="330"/>
      <c r="Y1070" s="311"/>
      <c r="Z1070" s="311"/>
      <c r="AA1070" s="330"/>
      <c r="AB1070" s="330"/>
      <c r="AC1070" s="955"/>
      <c r="AD1070" s="311"/>
      <c r="AE1070" s="311"/>
      <c r="AF1070" s="330"/>
      <c r="AG1070" s="330"/>
      <c r="AH1070" s="311"/>
      <c r="AI1070" s="311"/>
      <c r="AJ1070" s="330"/>
      <c r="AK1070" s="330"/>
      <c r="AL1070" s="311"/>
      <c r="AM1070" s="311"/>
      <c r="AN1070" s="330"/>
      <c r="AO1070" s="330"/>
      <c r="AP1070" s="311"/>
      <c r="AQ1070" s="311"/>
      <c r="AR1070" s="330"/>
      <c r="AS1070" s="330"/>
      <c r="AT1070" s="311"/>
      <c r="AU1070" s="311"/>
      <c r="AV1070" s="330"/>
      <c r="AW1070" s="311"/>
      <c r="AX1070" s="311"/>
      <c r="AY1070" s="311"/>
      <c r="AZ1070" s="311"/>
      <c r="BA1070" s="311"/>
    </row>
    <row r="1071" spans="1:53" s="322" customFormat="1" ht="15.75" customHeight="1" x14ac:dyDescent="0.2">
      <c r="A1071" s="324"/>
      <c r="B1071" s="325"/>
      <c r="C1071" s="326"/>
      <c r="D1071" s="327"/>
      <c r="E1071" s="329"/>
      <c r="F1071" s="326"/>
      <c r="G1071" s="328"/>
      <c r="H1071" s="328"/>
      <c r="I1071" s="326"/>
      <c r="J1071" s="326"/>
      <c r="K1071" s="326"/>
      <c r="L1071" s="311"/>
      <c r="M1071" s="311"/>
      <c r="N1071" s="311"/>
      <c r="O1071" s="311"/>
      <c r="P1071" s="311"/>
      <c r="Q1071" s="311"/>
      <c r="R1071" s="311"/>
      <c r="S1071" s="311"/>
      <c r="T1071" s="330"/>
      <c r="U1071" s="331"/>
      <c r="V1071" s="311"/>
      <c r="W1071" s="311"/>
      <c r="X1071" s="330"/>
      <c r="Y1071" s="311"/>
      <c r="Z1071" s="311"/>
      <c r="AA1071" s="330"/>
      <c r="AB1071" s="330"/>
      <c r="AC1071" s="955"/>
      <c r="AD1071" s="311"/>
      <c r="AE1071" s="311"/>
      <c r="AF1071" s="330"/>
      <c r="AG1071" s="330"/>
      <c r="AH1071" s="311"/>
      <c r="AI1071" s="311"/>
      <c r="AJ1071" s="330"/>
      <c r="AK1071" s="330"/>
      <c r="AL1071" s="311"/>
      <c r="AM1071" s="311"/>
      <c r="AN1071" s="330"/>
      <c r="AO1071" s="330"/>
      <c r="AP1071" s="311"/>
      <c r="AQ1071" s="311"/>
      <c r="AR1071" s="330"/>
      <c r="AS1071" s="330"/>
      <c r="AT1071" s="311"/>
      <c r="AU1071" s="311"/>
      <c r="AV1071" s="330"/>
      <c r="AW1071" s="311"/>
      <c r="AX1071" s="311"/>
      <c r="AY1071" s="311"/>
      <c r="AZ1071" s="311"/>
      <c r="BA1071" s="311"/>
    </row>
    <row r="1072" spans="1:53" s="322" customFormat="1" ht="15.75" customHeight="1" x14ac:dyDescent="0.2">
      <c r="A1072" s="324"/>
      <c r="B1072" s="325"/>
      <c r="C1072" s="326"/>
      <c r="D1072" s="327"/>
      <c r="E1072" s="329"/>
      <c r="F1072" s="326"/>
      <c r="G1072" s="328"/>
      <c r="H1072" s="328"/>
      <c r="I1072" s="326"/>
      <c r="J1072" s="326"/>
      <c r="K1072" s="326"/>
      <c r="L1072" s="311"/>
      <c r="M1072" s="311"/>
      <c r="N1072" s="311"/>
      <c r="O1072" s="311"/>
      <c r="P1072" s="311"/>
      <c r="Q1072" s="311"/>
      <c r="R1072" s="311"/>
      <c r="S1072" s="311"/>
      <c r="T1072" s="330"/>
      <c r="U1072" s="331"/>
      <c r="V1072" s="311"/>
      <c r="W1072" s="311"/>
      <c r="X1072" s="330"/>
      <c r="Y1072" s="311"/>
      <c r="Z1072" s="311"/>
      <c r="AA1072" s="330"/>
      <c r="AB1072" s="330"/>
      <c r="AC1072" s="955"/>
      <c r="AD1072" s="311"/>
      <c r="AE1072" s="311"/>
      <c r="AF1072" s="330"/>
      <c r="AG1072" s="330"/>
      <c r="AH1072" s="311"/>
      <c r="AI1072" s="311"/>
      <c r="AJ1072" s="330"/>
      <c r="AK1072" s="330"/>
      <c r="AL1072" s="311"/>
      <c r="AM1072" s="311"/>
      <c r="AN1072" s="330"/>
      <c r="AO1072" s="330"/>
      <c r="AP1072" s="311"/>
      <c r="AQ1072" s="311"/>
      <c r="AR1072" s="330"/>
      <c r="AS1072" s="330"/>
      <c r="AT1072" s="311"/>
      <c r="AU1072" s="311"/>
      <c r="AV1072" s="330"/>
      <c r="AW1072" s="311"/>
      <c r="AX1072" s="311"/>
      <c r="AY1072" s="311"/>
      <c r="AZ1072" s="311"/>
      <c r="BA1072" s="311"/>
    </row>
    <row r="1073" spans="1:53" s="322" customFormat="1" ht="15.75" customHeight="1" x14ac:dyDescent="0.2">
      <c r="A1073" s="324"/>
      <c r="B1073" s="325"/>
      <c r="C1073" s="326"/>
      <c r="D1073" s="327"/>
      <c r="E1073" s="329"/>
      <c r="F1073" s="326"/>
      <c r="G1073" s="328"/>
      <c r="H1073" s="328"/>
      <c r="I1073" s="326"/>
      <c r="J1073" s="326"/>
      <c r="K1073" s="326"/>
      <c r="L1073" s="311"/>
      <c r="M1073" s="311"/>
      <c r="N1073" s="311"/>
      <c r="O1073" s="311"/>
      <c r="P1073" s="311"/>
      <c r="Q1073" s="311"/>
      <c r="R1073" s="311"/>
      <c r="S1073" s="311"/>
      <c r="T1073" s="330"/>
      <c r="U1073" s="331"/>
      <c r="V1073" s="311"/>
      <c r="W1073" s="311"/>
      <c r="X1073" s="330"/>
      <c r="Y1073" s="311"/>
      <c r="Z1073" s="311"/>
      <c r="AA1073" s="330"/>
      <c r="AB1073" s="330"/>
      <c r="AC1073" s="955"/>
      <c r="AD1073" s="311"/>
      <c r="AE1073" s="311"/>
      <c r="AF1073" s="330"/>
      <c r="AG1073" s="330"/>
      <c r="AH1073" s="311"/>
      <c r="AI1073" s="311"/>
      <c r="AJ1073" s="330"/>
      <c r="AK1073" s="330"/>
      <c r="AL1073" s="311"/>
      <c r="AM1073" s="311"/>
      <c r="AN1073" s="330"/>
      <c r="AO1073" s="330"/>
      <c r="AP1073" s="311"/>
      <c r="AQ1073" s="311"/>
      <c r="AR1073" s="330"/>
      <c r="AS1073" s="330"/>
      <c r="AT1073" s="311"/>
      <c r="AU1073" s="311"/>
      <c r="AV1073" s="330"/>
      <c r="AW1073" s="311"/>
      <c r="AX1073" s="311"/>
      <c r="AY1073" s="311"/>
      <c r="AZ1073" s="311"/>
      <c r="BA1073" s="311"/>
    </row>
    <row r="1074" spans="1:53" s="322" customFormat="1" ht="15.75" customHeight="1" x14ac:dyDescent="0.2">
      <c r="A1074" s="324"/>
      <c r="B1074" s="325"/>
      <c r="C1074" s="326"/>
      <c r="D1074" s="327"/>
      <c r="E1074" s="329"/>
      <c r="F1074" s="326"/>
      <c r="G1074" s="328"/>
      <c r="H1074" s="328"/>
      <c r="I1074" s="326"/>
      <c r="J1074" s="326"/>
      <c r="K1074" s="326"/>
      <c r="L1074" s="311"/>
      <c r="M1074" s="311"/>
      <c r="N1074" s="311"/>
      <c r="O1074" s="311"/>
      <c r="P1074" s="311"/>
      <c r="Q1074" s="311"/>
      <c r="R1074" s="311"/>
      <c r="S1074" s="311"/>
      <c r="T1074" s="330"/>
      <c r="U1074" s="331"/>
      <c r="V1074" s="311"/>
      <c r="W1074" s="311"/>
      <c r="X1074" s="330"/>
      <c r="Y1074" s="311"/>
      <c r="Z1074" s="311"/>
      <c r="AA1074" s="330"/>
      <c r="AB1074" s="330"/>
      <c r="AC1074" s="955"/>
      <c r="AD1074" s="311"/>
      <c r="AE1074" s="311"/>
      <c r="AF1074" s="330"/>
      <c r="AG1074" s="330"/>
      <c r="AH1074" s="311"/>
      <c r="AI1074" s="311"/>
      <c r="AJ1074" s="330"/>
      <c r="AK1074" s="330"/>
      <c r="AL1074" s="311"/>
      <c r="AM1074" s="311"/>
      <c r="AN1074" s="330"/>
      <c r="AO1074" s="330"/>
      <c r="AP1074" s="311"/>
      <c r="AQ1074" s="311"/>
      <c r="AR1074" s="330"/>
      <c r="AS1074" s="330"/>
      <c r="AT1074" s="311"/>
      <c r="AU1074" s="311"/>
      <c r="AV1074" s="330"/>
      <c r="AW1074" s="311"/>
      <c r="AX1074" s="311"/>
      <c r="AY1074" s="311"/>
      <c r="AZ1074" s="311"/>
      <c r="BA1074" s="311"/>
    </row>
    <row r="1075" spans="1:53" s="322" customFormat="1" ht="15.75" customHeight="1" x14ac:dyDescent="0.2">
      <c r="A1075" s="324"/>
      <c r="B1075" s="325"/>
      <c r="C1075" s="326"/>
      <c r="D1075" s="327"/>
      <c r="E1075" s="329"/>
      <c r="F1075" s="326"/>
      <c r="G1075" s="328"/>
      <c r="H1075" s="328"/>
      <c r="I1075" s="326"/>
      <c r="J1075" s="326"/>
      <c r="K1075" s="326"/>
      <c r="L1075" s="311"/>
      <c r="M1075" s="311"/>
      <c r="N1075" s="311"/>
      <c r="O1075" s="311"/>
      <c r="P1075" s="311"/>
      <c r="Q1075" s="311"/>
      <c r="R1075" s="311"/>
      <c r="S1075" s="311"/>
      <c r="T1075" s="330"/>
      <c r="U1075" s="331"/>
      <c r="V1075" s="311"/>
      <c r="W1075" s="311"/>
      <c r="X1075" s="330"/>
      <c r="Y1075" s="311"/>
      <c r="Z1075" s="311"/>
      <c r="AA1075" s="330"/>
      <c r="AB1075" s="330"/>
      <c r="AC1075" s="955"/>
      <c r="AD1075" s="311"/>
      <c r="AE1075" s="311"/>
      <c r="AF1075" s="330"/>
      <c r="AG1075" s="330"/>
      <c r="AH1075" s="311"/>
      <c r="AI1075" s="311"/>
      <c r="AJ1075" s="330"/>
      <c r="AK1075" s="330"/>
      <c r="AL1075" s="311"/>
      <c r="AM1075" s="311"/>
      <c r="AN1075" s="330"/>
      <c r="AO1075" s="330"/>
      <c r="AP1075" s="311"/>
      <c r="AQ1075" s="311"/>
      <c r="AR1075" s="330"/>
      <c r="AS1075" s="330"/>
      <c r="AT1075" s="311"/>
      <c r="AU1075" s="311"/>
      <c r="AV1075" s="330"/>
      <c r="AW1075" s="311"/>
      <c r="AX1075" s="311"/>
      <c r="AY1075" s="311"/>
      <c r="AZ1075" s="311"/>
      <c r="BA1075" s="311"/>
    </row>
    <row r="1076" spans="1:53" s="322" customFormat="1" ht="15.75" customHeight="1" x14ac:dyDescent="0.2">
      <c r="A1076" s="324"/>
      <c r="B1076" s="325"/>
      <c r="C1076" s="326"/>
      <c r="D1076" s="327"/>
      <c r="E1076" s="329"/>
      <c r="F1076" s="326"/>
      <c r="G1076" s="328"/>
      <c r="H1076" s="328"/>
      <c r="I1076" s="326"/>
      <c r="J1076" s="326"/>
      <c r="K1076" s="326"/>
      <c r="L1076" s="311"/>
      <c r="M1076" s="311"/>
      <c r="N1076" s="311"/>
      <c r="O1076" s="311"/>
      <c r="P1076" s="311"/>
      <c r="Q1076" s="311"/>
      <c r="R1076" s="311"/>
      <c r="S1076" s="311"/>
      <c r="T1076" s="330"/>
      <c r="U1076" s="331"/>
      <c r="V1076" s="311"/>
      <c r="W1076" s="311"/>
      <c r="X1076" s="330"/>
      <c r="Y1076" s="311"/>
      <c r="Z1076" s="311"/>
      <c r="AA1076" s="330"/>
      <c r="AB1076" s="330"/>
      <c r="AC1076" s="955"/>
      <c r="AD1076" s="311"/>
      <c r="AE1076" s="311"/>
      <c r="AF1076" s="330"/>
      <c r="AG1076" s="330"/>
      <c r="AH1076" s="311"/>
      <c r="AI1076" s="311"/>
      <c r="AJ1076" s="330"/>
      <c r="AK1076" s="330"/>
      <c r="AL1076" s="311"/>
      <c r="AM1076" s="311"/>
      <c r="AN1076" s="330"/>
      <c r="AO1076" s="330"/>
      <c r="AP1076" s="311"/>
      <c r="AQ1076" s="311"/>
      <c r="AR1076" s="330"/>
      <c r="AS1076" s="330"/>
      <c r="AT1076" s="311"/>
      <c r="AU1076" s="311"/>
      <c r="AV1076" s="330"/>
      <c r="AW1076" s="311"/>
      <c r="AX1076" s="311"/>
      <c r="AY1076" s="311"/>
      <c r="AZ1076" s="311"/>
      <c r="BA1076" s="311"/>
    </row>
    <row r="1077" spans="1:53" s="322" customFormat="1" ht="15.75" customHeight="1" x14ac:dyDescent="0.2">
      <c r="A1077" s="324"/>
      <c r="B1077" s="325"/>
      <c r="C1077" s="326"/>
      <c r="D1077" s="327"/>
      <c r="E1077" s="329"/>
      <c r="F1077" s="326"/>
      <c r="G1077" s="328"/>
      <c r="H1077" s="328"/>
      <c r="I1077" s="326"/>
      <c r="J1077" s="326"/>
      <c r="K1077" s="326"/>
      <c r="L1077" s="311"/>
      <c r="M1077" s="311"/>
      <c r="N1077" s="311"/>
      <c r="O1077" s="311"/>
      <c r="P1077" s="311"/>
      <c r="Q1077" s="311"/>
      <c r="R1077" s="311"/>
      <c r="S1077" s="311"/>
      <c r="T1077" s="330"/>
      <c r="U1077" s="331"/>
      <c r="V1077" s="311"/>
      <c r="W1077" s="311"/>
      <c r="X1077" s="330"/>
      <c r="Y1077" s="311"/>
      <c r="Z1077" s="311"/>
      <c r="AA1077" s="330"/>
      <c r="AB1077" s="330"/>
      <c r="AC1077" s="955"/>
      <c r="AD1077" s="311"/>
      <c r="AE1077" s="311"/>
      <c r="AF1077" s="330"/>
      <c r="AG1077" s="330"/>
      <c r="AH1077" s="311"/>
      <c r="AI1077" s="311"/>
      <c r="AJ1077" s="330"/>
      <c r="AK1077" s="330"/>
      <c r="AL1077" s="311"/>
      <c r="AM1077" s="311"/>
      <c r="AN1077" s="330"/>
      <c r="AO1077" s="330"/>
      <c r="AP1077" s="311"/>
      <c r="AQ1077" s="311"/>
      <c r="AR1077" s="330"/>
      <c r="AS1077" s="330"/>
      <c r="AT1077" s="311"/>
      <c r="AU1077" s="311"/>
      <c r="AV1077" s="330"/>
      <c r="AW1077" s="311"/>
      <c r="AX1077" s="311"/>
      <c r="AY1077" s="311"/>
      <c r="AZ1077" s="311"/>
      <c r="BA1077" s="311"/>
    </row>
    <row r="1078" spans="1:53" s="322" customFormat="1" ht="15.75" customHeight="1" x14ac:dyDescent="0.2">
      <c r="A1078" s="324"/>
      <c r="B1078" s="325"/>
      <c r="C1078" s="326"/>
      <c r="D1078" s="327"/>
      <c r="E1078" s="329"/>
      <c r="F1078" s="326"/>
      <c r="G1078" s="328"/>
      <c r="H1078" s="328"/>
      <c r="I1078" s="326"/>
      <c r="J1078" s="326"/>
      <c r="K1078" s="326"/>
      <c r="L1078" s="311"/>
      <c r="M1078" s="311"/>
      <c r="N1078" s="311"/>
      <c r="O1078" s="311"/>
      <c r="P1078" s="311"/>
      <c r="Q1078" s="311"/>
      <c r="R1078" s="311"/>
      <c r="S1078" s="311"/>
      <c r="T1078" s="330"/>
      <c r="U1078" s="331"/>
      <c r="V1078" s="311"/>
      <c r="W1078" s="311"/>
      <c r="X1078" s="330"/>
      <c r="Y1078" s="311"/>
      <c r="Z1078" s="311"/>
      <c r="AA1078" s="330"/>
      <c r="AB1078" s="330"/>
      <c r="AC1078" s="955"/>
      <c r="AD1078" s="311"/>
      <c r="AE1078" s="311"/>
      <c r="AF1078" s="330"/>
      <c r="AG1078" s="330"/>
      <c r="AH1078" s="311"/>
      <c r="AI1078" s="311"/>
      <c r="AJ1078" s="330"/>
      <c r="AK1078" s="330"/>
      <c r="AL1078" s="311"/>
      <c r="AM1078" s="311"/>
      <c r="AN1078" s="330"/>
      <c r="AO1078" s="330"/>
      <c r="AP1078" s="311"/>
      <c r="AQ1078" s="311"/>
      <c r="AR1078" s="330"/>
      <c r="AS1078" s="330"/>
      <c r="AT1078" s="311"/>
      <c r="AU1078" s="311"/>
      <c r="AV1078" s="330"/>
      <c r="AW1078" s="311"/>
      <c r="AX1078" s="311"/>
      <c r="AY1078" s="311"/>
      <c r="AZ1078" s="311"/>
      <c r="BA1078" s="311"/>
    </row>
    <row r="1079" spans="1:53" s="322" customFormat="1" ht="15.75" customHeight="1" x14ac:dyDescent="0.2">
      <c r="A1079" s="324"/>
      <c r="B1079" s="325"/>
      <c r="C1079" s="326"/>
      <c r="D1079" s="327"/>
      <c r="E1079" s="329"/>
      <c r="F1079" s="326"/>
      <c r="G1079" s="328"/>
      <c r="H1079" s="328"/>
      <c r="I1079" s="326"/>
      <c r="J1079" s="326"/>
      <c r="K1079" s="326"/>
      <c r="L1079" s="311"/>
      <c r="M1079" s="311"/>
      <c r="N1079" s="311"/>
      <c r="O1079" s="311"/>
      <c r="P1079" s="311"/>
      <c r="Q1079" s="311"/>
      <c r="R1079" s="311"/>
      <c r="S1079" s="311"/>
      <c r="T1079" s="330"/>
      <c r="U1079" s="331"/>
      <c r="V1079" s="311"/>
      <c r="W1079" s="311"/>
      <c r="X1079" s="330"/>
      <c r="Y1079" s="311"/>
      <c r="Z1079" s="311"/>
      <c r="AA1079" s="330"/>
      <c r="AB1079" s="330"/>
      <c r="AC1079" s="955"/>
      <c r="AD1079" s="311"/>
      <c r="AE1079" s="311"/>
      <c r="AF1079" s="330"/>
      <c r="AG1079" s="330"/>
      <c r="AH1079" s="311"/>
      <c r="AI1079" s="311"/>
      <c r="AJ1079" s="330"/>
      <c r="AK1079" s="330"/>
      <c r="AL1079" s="311"/>
      <c r="AM1079" s="311"/>
      <c r="AN1079" s="330"/>
      <c r="AO1079" s="330"/>
      <c r="AP1079" s="311"/>
      <c r="AQ1079" s="311"/>
      <c r="AR1079" s="330"/>
      <c r="AS1079" s="330"/>
      <c r="AT1079" s="311"/>
      <c r="AU1079" s="311"/>
      <c r="AV1079" s="330"/>
      <c r="AW1079" s="311"/>
      <c r="AX1079" s="311"/>
      <c r="AY1079" s="311"/>
      <c r="AZ1079" s="311"/>
      <c r="BA1079" s="311"/>
    </row>
    <row r="1080" spans="1:53" s="322" customFormat="1" ht="15.75" customHeight="1" x14ac:dyDescent="0.2">
      <c r="A1080" s="324"/>
      <c r="B1080" s="325"/>
      <c r="C1080" s="326"/>
      <c r="D1080" s="327"/>
      <c r="E1080" s="329"/>
      <c r="F1080" s="326"/>
      <c r="G1080" s="328"/>
      <c r="H1080" s="328"/>
      <c r="I1080" s="326"/>
      <c r="J1080" s="326"/>
      <c r="K1080" s="326"/>
      <c r="L1080" s="311"/>
      <c r="M1080" s="311"/>
      <c r="N1080" s="311"/>
      <c r="O1080" s="311"/>
      <c r="P1080" s="311"/>
      <c r="Q1080" s="311"/>
      <c r="R1080" s="311"/>
      <c r="S1080" s="311"/>
      <c r="T1080" s="330"/>
      <c r="U1080" s="331"/>
      <c r="V1080" s="311"/>
      <c r="W1080" s="311"/>
      <c r="X1080" s="330"/>
      <c r="Y1080" s="311"/>
      <c r="Z1080" s="311"/>
      <c r="AA1080" s="330"/>
      <c r="AB1080" s="330"/>
      <c r="AC1080" s="955"/>
      <c r="AD1080" s="311"/>
      <c r="AE1080" s="311"/>
      <c r="AF1080" s="330"/>
      <c r="AG1080" s="330"/>
      <c r="AH1080" s="311"/>
      <c r="AI1080" s="311"/>
      <c r="AJ1080" s="330"/>
      <c r="AK1080" s="330"/>
      <c r="AL1080" s="311"/>
      <c r="AM1080" s="311"/>
      <c r="AN1080" s="330"/>
      <c r="AO1080" s="330"/>
      <c r="AP1080" s="311"/>
      <c r="AQ1080" s="311"/>
      <c r="AR1080" s="330"/>
      <c r="AS1080" s="330"/>
      <c r="AT1080" s="311"/>
      <c r="AU1080" s="311"/>
      <c r="AV1080" s="330"/>
      <c r="AW1080" s="311"/>
      <c r="AX1080" s="311"/>
      <c r="AY1080" s="311"/>
      <c r="AZ1080" s="311"/>
      <c r="BA1080" s="311"/>
    </row>
    <row r="1081" spans="1:53" s="322" customFormat="1" ht="15.75" customHeight="1" x14ac:dyDescent="0.2">
      <c r="A1081" s="324"/>
      <c r="B1081" s="325"/>
      <c r="C1081" s="326"/>
      <c r="D1081" s="327"/>
      <c r="E1081" s="329"/>
      <c r="F1081" s="326"/>
      <c r="G1081" s="328"/>
      <c r="H1081" s="328"/>
      <c r="I1081" s="326"/>
      <c r="J1081" s="326"/>
      <c r="K1081" s="326"/>
      <c r="L1081" s="311"/>
      <c r="M1081" s="311"/>
      <c r="N1081" s="311"/>
      <c r="O1081" s="311"/>
      <c r="P1081" s="311"/>
      <c r="Q1081" s="311"/>
      <c r="R1081" s="311"/>
      <c r="S1081" s="311"/>
      <c r="T1081" s="330"/>
      <c r="U1081" s="331"/>
      <c r="V1081" s="311"/>
      <c r="W1081" s="311"/>
      <c r="X1081" s="330"/>
      <c r="Y1081" s="311"/>
      <c r="Z1081" s="311"/>
      <c r="AA1081" s="330"/>
      <c r="AB1081" s="330"/>
      <c r="AC1081" s="955"/>
      <c r="AD1081" s="311"/>
      <c r="AE1081" s="311"/>
      <c r="AF1081" s="330"/>
      <c r="AG1081" s="330"/>
      <c r="AH1081" s="311"/>
      <c r="AI1081" s="311"/>
      <c r="AJ1081" s="330"/>
      <c r="AK1081" s="330"/>
      <c r="AL1081" s="311"/>
      <c r="AM1081" s="311"/>
      <c r="AN1081" s="330"/>
      <c r="AO1081" s="330"/>
      <c r="AP1081" s="311"/>
      <c r="AQ1081" s="311"/>
      <c r="AR1081" s="330"/>
      <c r="AS1081" s="330"/>
      <c r="AT1081" s="311"/>
      <c r="AU1081" s="311"/>
      <c r="AV1081" s="330"/>
      <c r="AW1081" s="311"/>
      <c r="AX1081" s="311"/>
      <c r="AY1081" s="311"/>
      <c r="AZ1081" s="311"/>
      <c r="BA1081" s="311"/>
    </row>
    <row r="1082" spans="1:53" s="322" customFormat="1" ht="15.75" customHeight="1" x14ac:dyDescent="0.2">
      <c r="A1082" s="324"/>
      <c r="B1082" s="325"/>
      <c r="C1082" s="326"/>
      <c r="D1082" s="327"/>
      <c r="E1082" s="329"/>
      <c r="F1082" s="326"/>
      <c r="G1082" s="328"/>
      <c r="H1082" s="328"/>
      <c r="I1082" s="326"/>
      <c r="J1082" s="326"/>
      <c r="K1082" s="326"/>
      <c r="L1082" s="311"/>
      <c r="M1082" s="311"/>
      <c r="N1082" s="311"/>
      <c r="O1082" s="311"/>
      <c r="P1082" s="311"/>
      <c r="Q1082" s="311"/>
      <c r="R1082" s="311"/>
      <c r="S1082" s="311"/>
      <c r="T1082" s="330"/>
      <c r="U1082" s="331"/>
      <c r="V1082" s="311"/>
      <c r="W1082" s="311"/>
      <c r="X1082" s="330"/>
      <c r="Y1082" s="311"/>
      <c r="Z1082" s="311"/>
      <c r="AA1082" s="330"/>
      <c r="AB1082" s="330"/>
      <c r="AC1082" s="955"/>
      <c r="AD1082" s="311"/>
      <c r="AE1082" s="311"/>
      <c r="AF1082" s="330"/>
      <c r="AG1082" s="330"/>
      <c r="AH1082" s="311"/>
      <c r="AI1082" s="311"/>
      <c r="AJ1082" s="330"/>
      <c r="AK1082" s="330"/>
      <c r="AL1082" s="311"/>
      <c r="AM1082" s="311"/>
      <c r="AN1082" s="330"/>
      <c r="AO1082" s="330"/>
      <c r="AP1082" s="311"/>
      <c r="AQ1082" s="311"/>
      <c r="AR1082" s="330"/>
      <c r="AS1082" s="330"/>
      <c r="AT1082" s="311"/>
      <c r="AU1082" s="311"/>
      <c r="AV1082" s="330"/>
      <c r="AW1082" s="311"/>
      <c r="AX1082" s="311"/>
      <c r="AY1082" s="311"/>
      <c r="AZ1082" s="311"/>
      <c r="BA1082" s="311"/>
    </row>
    <row r="1083" spans="1:53" s="322" customFormat="1" ht="15.75" customHeight="1" x14ac:dyDescent="0.2">
      <c r="A1083" s="324"/>
      <c r="B1083" s="325"/>
      <c r="C1083" s="326"/>
      <c r="D1083" s="327"/>
      <c r="E1083" s="329"/>
      <c r="F1083" s="326"/>
      <c r="G1083" s="328"/>
      <c r="H1083" s="328"/>
      <c r="I1083" s="326"/>
      <c r="J1083" s="326"/>
      <c r="K1083" s="326"/>
      <c r="L1083" s="311"/>
      <c r="M1083" s="311"/>
      <c r="N1083" s="311"/>
      <c r="O1083" s="311"/>
      <c r="P1083" s="311"/>
      <c r="Q1083" s="311"/>
      <c r="R1083" s="311"/>
      <c r="S1083" s="311"/>
      <c r="T1083" s="330"/>
      <c r="U1083" s="331"/>
      <c r="V1083" s="311"/>
      <c r="W1083" s="311"/>
      <c r="X1083" s="330"/>
      <c r="Y1083" s="311"/>
      <c r="Z1083" s="311"/>
      <c r="AA1083" s="330"/>
      <c r="AB1083" s="330"/>
      <c r="AC1083" s="955"/>
      <c r="AD1083" s="311"/>
      <c r="AE1083" s="311"/>
      <c r="AF1083" s="330"/>
      <c r="AG1083" s="330"/>
      <c r="AH1083" s="311"/>
      <c r="AI1083" s="311"/>
      <c r="AJ1083" s="330"/>
      <c r="AK1083" s="330"/>
      <c r="AL1083" s="311"/>
      <c r="AM1083" s="311"/>
      <c r="AN1083" s="330"/>
      <c r="AO1083" s="330"/>
      <c r="AP1083" s="311"/>
      <c r="AQ1083" s="311"/>
      <c r="AR1083" s="330"/>
      <c r="AS1083" s="330"/>
      <c r="AT1083" s="311"/>
      <c r="AU1083" s="311"/>
      <c r="AV1083" s="330"/>
      <c r="AW1083" s="311"/>
      <c r="AX1083" s="311"/>
      <c r="AY1083" s="311"/>
      <c r="AZ1083" s="311"/>
      <c r="BA1083" s="311"/>
    </row>
    <row r="1084" spans="1:53" s="322" customFormat="1" ht="15.75" customHeight="1" x14ac:dyDescent="0.2">
      <c r="A1084" s="324"/>
      <c r="B1084" s="325"/>
      <c r="C1084" s="326"/>
      <c r="D1084" s="327"/>
      <c r="E1084" s="329"/>
      <c r="F1084" s="326"/>
      <c r="G1084" s="328"/>
      <c r="H1084" s="328"/>
      <c r="I1084" s="326"/>
      <c r="J1084" s="326"/>
      <c r="K1084" s="326"/>
      <c r="L1084" s="311"/>
      <c r="M1084" s="311"/>
      <c r="N1084" s="311"/>
      <c r="O1084" s="311"/>
      <c r="P1084" s="311"/>
      <c r="Q1084" s="311"/>
      <c r="R1084" s="311"/>
      <c r="S1084" s="311"/>
      <c r="T1084" s="330"/>
      <c r="U1084" s="331"/>
      <c r="V1084" s="311"/>
      <c r="W1084" s="311"/>
      <c r="X1084" s="330"/>
      <c r="Y1084" s="311"/>
      <c r="Z1084" s="311"/>
      <c r="AA1084" s="330"/>
      <c r="AB1084" s="330"/>
      <c r="AC1084" s="955"/>
      <c r="AD1084" s="311"/>
      <c r="AE1084" s="311"/>
      <c r="AF1084" s="330"/>
      <c r="AG1084" s="330"/>
      <c r="AH1084" s="311"/>
      <c r="AI1084" s="311"/>
      <c r="AJ1084" s="330"/>
      <c r="AK1084" s="330"/>
      <c r="AL1084" s="311"/>
      <c r="AM1084" s="311"/>
      <c r="AN1084" s="330"/>
      <c r="AO1084" s="330"/>
      <c r="AP1084" s="311"/>
      <c r="AQ1084" s="311"/>
      <c r="AR1084" s="330"/>
      <c r="AS1084" s="330"/>
      <c r="AT1084" s="311"/>
      <c r="AU1084" s="311"/>
      <c r="AV1084" s="330"/>
      <c r="AW1084" s="311"/>
      <c r="AX1084" s="311"/>
      <c r="AY1084" s="311"/>
      <c r="AZ1084" s="311"/>
      <c r="BA1084" s="311"/>
    </row>
    <row r="1085" spans="1:53" s="322" customFormat="1" ht="15.75" customHeight="1" x14ac:dyDescent="0.2">
      <c r="A1085" s="324"/>
      <c r="B1085" s="325"/>
      <c r="C1085" s="326"/>
      <c r="D1085" s="327"/>
      <c r="E1085" s="329"/>
      <c r="F1085" s="326"/>
      <c r="G1085" s="328"/>
      <c r="H1085" s="328"/>
      <c r="I1085" s="326"/>
      <c r="J1085" s="326"/>
      <c r="K1085" s="326"/>
      <c r="L1085" s="311"/>
      <c r="M1085" s="311"/>
      <c r="N1085" s="311"/>
      <c r="O1085" s="311"/>
      <c r="P1085" s="311"/>
      <c r="Q1085" s="311"/>
      <c r="R1085" s="311"/>
      <c r="S1085" s="311"/>
      <c r="T1085" s="330"/>
      <c r="U1085" s="331"/>
      <c r="V1085" s="311"/>
      <c r="W1085" s="311"/>
      <c r="X1085" s="330"/>
      <c r="Y1085" s="311"/>
      <c r="Z1085" s="311"/>
      <c r="AA1085" s="330"/>
      <c r="AB1085" s="330"/>
      <c r="AC1085" s="955"/>
      <c r="AD1085" s="311"/>
      <c r="AE1085" s="311"/>
      <c r="AF1085" s="330"/>
      <c r="AG1085" s="330"/>
      <c r="AH1085" s="311"/>
      <c r="AI1085" s="311"/>
      <c r="AJ1085" s="330"/>
      <c r="AK1085" s="330"/>
      <c r="AL1085" s="311"/>
      <c r="AM1085" s="311"/>
      <c r="AN1085" s="330"/>
      <c r="AO1085" s="330"/>
      <c r="AP1085" s="311"/>
      <c r="AQ1085" s="311"/>
      <c r="AR1085" s="330"/>
      <c r="AS1085" s="330"/>
      <c r="AT1085" s="311"/>
      <c r="AU1085" s="311"/>
      <c r="AV1085" s="330"/>
      <c r="AW1085" s="311"/>
      <c r="AX1085" s="311"/>
      <c r="AY1085" s="311"/>
      <c r="AZ1085" s="311"/>
      <c r="BA1085" s="311"/>
    </row>
    <row r="1086" spans="1:53" s="322" customFormat="1" ht="15.75" customHeight="1" x14ac:dyDescent="0.2">
      <c r="A1086" s="324"/>
      <c r="B1086" s="325"/>
      <c r="C1086" s="326"/>
      <c r="D1086" s="327"/>
      <c r="E1086" s="329"/>
      <c r="F1086" s="326"/>
      <c r="G1086" s="328"/>
      <c r="H1086" s="328"/>
      <c r="I1086" s="326"/>
      <c r="J1086" s="326"/>
      <c r="K1086" s="326"/>
      <c r="L1086" s="311"/>
      <c r="M1086" s="311"/>
      <c r="N1086" s="311"/>
      <c r="O1086" s="311"/>
      <c r="P1086" s="311"/>
      <c r="Q1086" s="311"/>
      <c r="R1086" s="311"/>
      <c r="S1086" s="311"/>
      <c r="T1086" s="330"/>
      <c r="U1086" s="331"/>
      <c r="V1086" s="311"/>
      <c r="W1086" s="311"/>
      <c r="X1086" s="330"/>
      <c r="Y1086" s="311"/>
      <c r="Z1086" s="311"/>
      <c r="AA1086" s="330"/>
      <c r="AB1086" s="330"/>
      <c r="AC1086" s="955"/>
      <c r="AD1086" s="311"/>
      <c r="AE1086" s="311"/>
      <c r="AF1086" s="330"/>
      <c r="AG1086" s="330"/>
      <c r="AH1086" s="311"/>
      <c r="AI1086" s="311"/>
      <c r="AJ1086" s="330"/>
      <c r="AK1086" s="330"/>
      <c r="AL1086" s="311"/>
      <c r="AM1086" s="311"/>
      <c r="AN1086" s="330"/>
      <c r="AO1086" s="330"/>
      <c r="AP1086" s="311"/>
      <c r="AQ1086" s="311"/>
      <c r="AR1086" s="330"/>
      <c r="AS1086" s="330"/>
      <c r="AT1086" s="311"/>
      <c r="AU1086" s="311"/>
      <c r="AV1086" s="330"/>
      <c r="AW1086" s="311"/>
      <c r="AX1086" s="311"/>
      <c r="AY1086" s="311"/>
      <c r="AZ1086" s="311"/>
      <c r="BA1086" s="311"/>
    </row>
    <row r="1087" spans="1:53" s="322" customFormat="1" ht="15.75" customHeight="1" x14ac:dyDescent="0.2">
      <c r="A1087" s="324"/>
      <c r="B1087" s="325"/>
      <c r="C1087" s="326"/>
      <c r="D1087" s="327"/>
      <c r="E1087" s="329"/>
      <c r="F1087" s="326"/>
      <c r="G1087" s="328"/>
      <c r="H1087" s="328"/>
      <c r="I1087" s="326"/>
      <c r="J1087" s="326"/>
      <c r="K1087" s="326"/>
      <c r="L1087" s="311"/>
      <c r="M1087" s="311"/>
      <c r="N1087" s="311"/>
      <c r="O1087" s="311"/>
      <c r="P1087" s="311"/>
      <c r="Q1087" s="311"/>
      <c r="R1087" s="311"/>
      <c r="S1087" s="311"/>
      <c r="T1087" s="330"/>
      <c r="U1087" s="331"/>
      <c r="V1087" s="311"/>
      <c r="W1087" s="311"/>
      <c r="X1087" s="330"/>
      <c r="Y1087" s="311"/>
      <c r="Z1087" s="311"/>
      <c r="AA1087" s="330"/>
      <c r="AB1087" s="330"/>
      <c r="AC1087" s="955"/>
      <c r="AD1087" s="311"/>
      <c r="AE1087" s="311"/>
      <c r="AF1087" s="330"/>
      <c r="AG1087" s="330"/>
      <c r="AH1087" s="311"/>
      <c r="AI1087" s="311"/>
      <c r="AJ1087" s="330"/>
      <c r="AK1087" s="330"/>
      <c r="AL1087" s="311"/>
      <c r="AM1087" s="311"/>
      <c r="AN1087" s="330"/>
      <c r="AO1087" s="330"/>
      <c r="AP1087" s="311"/>
      <c r="AQ1087" s="311"/>
      <c r="AR1087" s="330"/>
      <c r="AS1087" s="330"/>
      <c r="AT1087" s="311"/>
      <c r="AU1087" s="311"/>
      <c r="AV1087" s="330"/>
      <c r="AW1087" s="311"/>
      <c r="AX1087" s="311"/>
      <c r="AY1087" s="311"/>
      <c r="AZ1087" s="311"/>
      <c r="BA1087" s="311"/>
    </row>
    <row r="1088" spans="1:53" s="322" customFormat="1" ht="15.75" customHeight="1" x14ac:dyDescent="0.2">
      <c r="A1088" s="324"/>
      <c r="B1088" s="325"/>
      <c r="C1088" s="326"/>
      <c r="D1088" s="327"/>
      <c r="E1088" s="329"/>
      <c r="F1088" s="326"/>
      <c r="G1088" s="328"/>
      <c r="H1088" s="328"/>
      <c r="I1088" s="326"/>
      <c r="J1088" s="326"/>
      <c r="K1088" s="326"/>
      <c r="L1088" s="311"/>
      <c r="M1088" s="311"/>
      <c r="N1088" s="311"/>
      <c r="O1088" s="311"/>
      <c r="P1088" s="311"/>
      <c r="Q1088" s="311"/>
      <c r="R1088" s="311"/>
      <c r="S1088" s="311"/>
      <c r="T1088" s="330"/>
      <c r="U1088" s="331"/>
      <c r="V1088" s="311"/>
      <c r="W1088" s="311"/>
      <c r="X1088" s="330"/>
      <c r="Y1088" s="311"/>
      <c r="Z1088" s="311"/>
      <c r="AA1088" s="330"/>
      <c r="AB1088" s="330"/>
      <c r="AC1088" s="955"/>
      <c r="AD1088" s="311"/>
      <c r="AE1088" s="311"/>
      <c r="AF1088" s="330"/>
      <c r="AG1088" s="330"/>
      <c r="AH1088" s="311"/>
      <c r="AI1088" s="311"/>
      <c r="AJ1088" s="330"/>
      <c r="AK1088" s="330"/>
      <c r="AL1088" s="311"/>
      <c r="AM1088" s="311"/>
      <c r="AN1088" s="330"/>
      <c r="AO1088" s="330"/>
      <c r="AP1088" s="311"/>
      <c r="AQ1088" s="311"/>
      <c r="AR1088" s="330"/>
      <c r="AS1088" s="330"/>
      <c r="AT1088" s="311"/>
      <c r="AU1088" s="311"/>
      <c r="AV1088" s="330"/>
      <c r="AW1088" s="311"/>
      <c r="AX1088" s="311"/>
      <c r="AY1088" s="311"/>
      <c r="AZ1088" s="311"/>
      <c r="BA1088" s="311"/>
    </row>
    <row r="1089" spans="1:53" s="322" customFormat="1" ht="15.75" customHeight="1" x14ac:dyDescent="0.2">
      <c r="A1089" s="324"/>
      <c r="B1089" s="325"/>
      <c r="C1089" s="326"/>
      <c r="D1089" s="327"/>
      <c r="E1089" s="329"/>
      <c r="F1089" s="326"/>
      <c r="G1089" s="328"/>
      <c r="H1089" s="328"/>
      <c r="I1089" s="326"/>
      <c r="J1089" s="326"/>
      <c r="K1089" s="326"/>
      <c r="L1089" s="311"/>
      <c r="M1089" s="311"/>
      <c r="N1089" s="311"/>
      <c r="O1089" s="311"/>
      <c r="P1089" s="311"/>
      <c r="Q1089" s="311"/>
      <c r="R1089" s="311"/>
      <c r="S1089" s="311"/>
      <c r="T1089" s="330"/>
      <c r="U1089" s="331"/>
      <c r="V1089" s="311"/>
      <c r="W1089" s="311"/>
      <c r="X1089" s="330"/>
      <c r="Y1089" s="311"/>
      <c r="Z1089" s="311"/>
      <c r="AA1089" s="330"/>
      <c r="AB1089" s="330"/>
      <c r="AC1089" s="955"/>
      <c r="AD1089" s="311"/>
      <c r="AE1089" s="311"/>
      <c r="AF1089" s="330"/>
      <c r="AG1089" s="330"/>
      <c r="AH1089" s="311"/>
      <c r="AI1089" s="311"/>
      <c r="AJ1089" s="330"/>
      <c r="AK1089" s="330"/>
      <c r="AL1089" s="311"/>
      <c r="AM1089" s="311"/>
      <c r="AN1089" s="330"/>
      <c r="AO1089" s="330"/>
      <c r="AP1089" s="311"/>
      <c r="AQ1089" s="311"/>
      <c r="AR1089" s="330"/>
      <c r="AS1089" s="330"/>
      <c r="AT1089" s="311"/>
      <c r="AU1089" s="311"/>
      <c r="AV1089" s="330"/>
      <c r="AW1089" s="311"/>
      <c r="AX1089" s="311"/>
      <c r="AY1089" s="311"/>
      <c r="AZ1089" s="311"/>
      <c r="BA1089" s="311"/>
    </row>
    <row r="1090" spans="1:53" s="322" customFormat="1" ht="15.75" customHeight="1" x14ac:dyDescent="0.2">
      <c r="A1090" s="324"/>
      <c r="B1090" s="325"/>
      <c r="C1090" s="326"/>
      <c r="D1090" s="327"/>
      <c r="E1090" s="329"/>
      <c r="F1090" s="326"/>
      <c r="G1090" s="328"/>
      <c r="H1090" s="328"/>
      <c r="I1090" s="326"/>
      <c r="J1090" s="326"/>
      <c r="K1090" s="326"/>
      <c r="L1090" s="311"/>
      <c r="M1090" s="311"/>
      <c r="N1090" s="311"/>
      <c r="O1090" s="311"/>
      <c r="P1090" s="311"/>
      <c r="Q1090" s="311"/>
      <c r="R1090" s="311"/>
      <c r="S1090" s="311"/>
      <c r="T1090" s="330"/>
      <c r="U1090" s="331"/>
      <c r="V1090" s="311"/>
      <c r="W1090" s="311"/>
      <c r="X1090" s="330"/>
      <c r="Y1090" s="311"/>
      <c r="Z1090" s="311"/>
      <c r="AA1090" s="330"/>
      <c r="AB1090" s="330"/>
      <c r="AC1090" s="955"/>
      <c r="AD1090" s="311"/>
      <c r="AE1090" s="311"/>
      <c r="AF1090" s="330"/>
      <c r="AG1090" s="330"/>
      <c r="AH1090" s="311"/>
      <c r="AI1090" s="311"/>
      <c r="AJ1090" s="330"/>
      <c r="AK1090" s="330"/>
      <c r="AL1090" s="311"/>
      <c r="AM1090" s="311"/>
      <c r="AN1090" s="330"/>
      <c r="AO1090" s="330"/>
      <c r="AP1090" s="311"/>
      <c r="AQ1090" s="311"/>
      <c r="AR1090" s="330"/>
      <c r="AS1090" s="330"/>
      <c r="AT1090" s="311"/>
      <c r="AU1090" s="311"/>
      <c r="AV1090" s="330"/>
      <c r="AW1090" s="311"/>
      <c r="AX1090" s="311"/>
      <c r="AY1090" s="311"/>
      <c r="AZ1090" s="311"/>
      <c r="BA1090" s="311"/>
    </row>
    <row r="1091" spans="1:53" s="322" customFormat="1" ht="15.75" customHeight="1" x14ac:dyDescent="0.2">
      <c r="A1091" s="324"/>
      <c r="B1091" s="325"/>
      <c r="C1091" s="326"/>
      <c r="D1091" s="327"/>
      <c r="E1091" s="329"/>
      <c r="F1091" s="326"/>
      <c r="G1091" s="328"/>
      <c r="H1091" s="328"/>
      <c r="I1091" s="326"/>
      <c r="J1091" s="326"/>
      <c r="K1091" s="326"/>
      <c r="L1091" s="311"/>
      <c r="M1091" s="311"/>
      <c r="N1091" s="311"/>
      <c r="O1091" s="311"/>
      <c r="P1091" s="311"/>
      <c r="Q1091" s="311"/>
      <c r="R1091" s="311"/>
      <c r="S1091" s="311"/>
      <c r="T1091" s="330"/>
      <c r="U1091" s="331"/>
      <c r="V1091" s="311"/>
      <c r="W1091" s="311"/>
      <c r="X1091" s="330"/>
      <c r="Y1091" s="311"/>
      <c r="Z1091" s="311"/>
      <c r="AA1091" s="330"/>
      <c r="AB1091" s="330"/>
      <c r="AC1091" s="955"/>
      <c r="AD1091" s="311"/>
      <c r="AE1091" s="311"/>
      <c r="AF1091" s="330"/>
      <c r="AG1091" s="330"/>
      <c r="AH1091" s="311"/>
      <c r="AI1091" s="311"/>
      <c r="AJ1091" s="330"/>
      <c r="AK1091" s="330"/>
      <c r="AL1091" s="311"/>
      <c r="AM1091" s="311"/>
      <c r="AN1091" s="330"/>
      <c r="AO1091" s="330"/>
      <c r="AP1091" s="311"/>
      <c r="AQ1091" s="311"/>
      <c r="AR1091" s="330"/>
      <c r="AS1091" s="330"/>
      <c r="AT1091" s="311"/>
      <c r="AU1091" s="311"/>
      <c r="AV1091" s="330"/>
      <c r="AW1091" s="311"/>
      <c r="AX1091" s="311"/>
      <c r="AY1091" s="311"/>
      <c r="AZ1091" s="311"/>
      <c r="BA1091" s="311"/>
    </row>
    <row r="1092" spans="1:53" s="322" customFormat="1" ht="15.75" customHeight="1" x14ac:dyDescent="0.2">
      <c r="A1092" s="324"/>
      <c r="B1092" s="325"/>
      <c r="C1092" s="326"/>
      <c r="D1092" s="327"/>
      <c r="E1092" s="329"/>
      <c r="F1092" s="326"/>
      <c r="G1092" s="328"/>
      <c r="H1092" s="328"/>
      <c r="I1092" s="326"/>
      <c r="J1092" s="326"/>
      <c r="K1092" s="326"/>
      <c r="L1092" s="311"/>
      <c r="M1092" s="311"/>
      <c r="N1092" s="311"/>
      <c r="O1092" s="311"/>
      <c r="P1092" s="311"/>
      <c r="Q1092" s="311"/>
      <c r="R1092" s="311"/>
      <c r="S1092" s="311"/>
      <c r="T1092" s="330"/>
      <c r="U1092" s="331"/>
      <c r="V1092" s="311"/>
      <c r="W1092" s="311"/>
      <c r="X1092" s="330"/>
      <c r="Y1092" s="311"/>
      <c r="Z1092" s="311"/>
      <c r="AA1092" s="330"/>
      <c r="AB1092" s="330"/>
      <c r="AC1092" s="955"/>
      <c r="AD1092" s="311"/>
      <c r="AE1092" s="311"/>
      <c r="AF1092" s="330"/>
      <c r="AG1092" s="330"/>
      <c r="AH1092" s="311"/>
      <c r="AI1092" s="311"/>
      <c r="AJ1092" s="330"/>
      <c r="AK1092" s="330"/>
      <c r="AL1092" s="311"/>
      <c r="AM1092" s="311"/>
      <c r="AN1092" s="330"/>
      <c r="AO1092" s="330"/>
      <c r="AP1092" s="311"/>
      <c r="AQ1092" s="311"/>
      <c r="AR1092" s="330"/>
      <c r="AS1092" s="330"/>
      <c r="AT1092" s="311"/>
      <c r="AU1092" s="311"/>
      <c r="AV1092" s="330"/>
      <c r="AW1092" s="311"/>
      <c r="AX1092" s="311"/>
      <c r="AY1092" s="311"/>
      <c r="AZ1092" s="311"/>
      <c r="BA1092" s="311"/>
    </row>
    <row r="1093" spans="1:53" s="322" customFormat="1" ht="15.75" customHeight="1" x14ac:dyDescent="0.2">
      <c r="A1093" s="324"/>
      <c r="B1093" s="325"/>
      <c r="C1093" s="326"/>
      <c r="D1093" s="327"/>
      <c r="E1093" s="329"/>
      <c r="F1093" s="326"/>
      <c r="G1093" s="328"/>
      <c r="H1093" s="328"/>
      <c r="I1093" s="326"/>
      <c r="J1093" s="326"/>
      <c r="K1093" s="326"/>
      <c r="L1093" s="311"/>
      <c r="M1093" s="311"/>
      <c r="N1093" s="311"/>
      <c r="O1093" s="311"/>
      <c r="P1093" s="311"/>
      <c r="Q1093" s="311"/>
      <c r="R1093" s="311"/>
      <c r="S1093" s="311"/>
      <c r="T1093" s="330"/>
      <c r="U1093" s="331"/>
      <c r="V1093" s="311"/>
      <c r="W1093" s="311"/>
      <c r="X1093" s="330"/>
      <c r="Y1093" s="311"/>
      <c r="Z1093" s="311"/>
      <c r="AA1093" s="330"/>
      <c r="AB1093" s="330"/>
      <c r="AC1093" s="955"/>
      <c r="AD1093" s="311"/>
      <c r="AE1093" s="311"/>
      <c r="AF1093" s="330"/>
      <c r="AG1093" s="330"/>
      <c r="AH1093" s="311"/>
      <c r="AI1093" s="311"/>
      <c r="AJ1093" s="330"/>
      <c r="AK1093" s="330"/>
      <c r="AL1093" s="311"/>
      <c r="AM1093" s="311"/>
      <c r="AN1093" s="330"/>
      <c r="AO1093" s="330"/>
      <c r="AP1093" s="311"/>
      <c r="AQ1093" s="311"/>
      <c r="AR1093" s="330"/>
      <c r="AS1093" s="330"/>
      <c r="AT1093" s="311"/>
      <c r="AU1093" s="311"/>
      <c r="AV1093" s="330"/>
      <c r="AW1093" s="311"/>
      <c r="AX1093" s="311"/>
      <c r="AY1093" s="311"/>
      <c r="AZ1093" s="311"/>
      <c r="BA1093" s="311"/>
    </row>
    <row r="1094" spans="1:53" s="322" customFormat="1" ht="15.75" customHeight="1" x14ac:dyDescent="0.2">
      <c r="A1094" s="324"/>
      <c r="B1094" s="325"/>
      <c r="C1094" s="326"/>
      <c r="D1094" s="327"/>
      <c r="E1094" s="329"/>
      <c r="F1094" s="326"/>
      <c r="G1094" s="328"/>
      <c r="H1094" s="328"/>
      <c r="I1094" s="326"/>
      <c r="J1094" s="326"/>
      <c r="K1094" s="326"/>
      <c r="L1094" s="311"/>
      <c r="M1094" s="311"/>
      <c r="N1094" s="311"/>
      <c r="O1094" s="311"/>
      <c r="P1094" s="311"/>
      <c r="Q1094" s="311"/>
      <c r="R1094" s="311"/>
      <c r="S1094" s="311"/>
      <c r="T1094" s="330"/>
      <c r="U1094" s="331"/>
      <c r="V1094" s="311"/>
      <c r="W1094" s="311"/>
      <c r="X1094" s="330"/>
      <c r="Y1094" s="311"/>
      <c r="Z1094" s="311"/>
      <c r="AA1094" s="330"/>
      <c r="AB1094" s="330"/>
      <c r="AC1094" s="955"/>
      <c r="AD1094" s="311"/>
      <c r="AE1094" s="311"/>
      <c r="AF1094" s="330"/>
      <c r="AG1094" s="330"/>
      <c r="AH1094" s="311"/>
      <c r="AI1094" s="311"/>
      <c r="AJ1094" s="330"/>
      <c r="AK1094" s="330"/>
      <c r="AL1094" s="311"/>
      <c r="AM1094" s="311"/>
      <c r="AN1094" s="330"/>
      <c r="AO1094" s="330"/>
      <c r="AP1094" s="311"/>
      <c r="AQ1094" s="311"/>
      <c r="AR1094" s="330"/>
      <c r="AS1094" s="330"/>
      <c r="AT1094" s="311"/>
      <c r="AU1094" s="311"/>
      <c r="AV1094" s="330"/>
      <c r="AW1094" s="311"/>
      <c r="AX1094" s="311"/>
      <c r="AY1094" s="311"/>
      <c r="AZ1094" s="311"/>
      <c r="BA1094" s="311"/>
    </row>
    <row r="1095" spans="1:53" s="322" customFormat="1" ht="15.75" customHeight="1" x14ac:dyDescent="0.2">
      <c r="A1095" s="324"/>
      <c r="B1095" s="325"/>
      <c r="C1095" s="326"/>
      <c r="D1095" s="327"/>
      <c r="E1095" s="329"/>
      <c r="F1095" s="326"/>
      <c r="G1095" s="328"/>
      <c r="H1095" s="328"/>
      <c r="I1095" s="326"/>
      <c r="J1095" s="326"/>
      <c r="K1095" s="326"/>
      <c r="L1095" s="311"/>
      <c r="M1095" s="311"/>
      <c r="N1095" s="311"/>
      <c r="O1095" s="311"/>
      <c r="P1095" s="311"/>
      <c r="Q1095" s="311"/>
      <c r="R1095" s="311"/>
      <c r="S1095" s="311"/>
      <c r="T1095" s="330"/>
      <c r="U1095" s="331"/>
      <c r="V1095" s="311"/>
      <c r="W1095" s="311"/>
      <c r="X1095" s="330"/>
      <c r="Y1095" s="311"/>
      <c r="Z1095" s="311"/>
      <c r="AA1095" s="330"/>
      <c r="AB1095" s="330"/>
      <c r="AC1095" s="955"/>
      <c r="AD1095" s="311"/>
      <c r="AE1095" s="311"/>
      <c r="AF1095" s="330"/>
      <c r="AG1095" s="330"/>
      <c r="AH1095" s="311"/>
      <c r="AI1095" s="311"/>
      <c r="AJ1095" s="330"/>
      <c r="AK1095" s="330"/>
      <c r="AL1095" s="311"/>
      <c r="AM1095" s="311"/>
      <c r="AN1095" s="330"/>
      <c r="AO1095" s="330"/>
      <c r="AP1095" s="311"/>
      <c r="AQ1095" s="311"/>
      <c r="AR1095" s="330"/>
      <c r="AS1095" s="330"/>
      <c r="AT1095" s="311"/>
      <c r="AU1095" s="311"/>
      <c r="AV1095" s="330"/>
      <c r="AW1095" s="311"/>
      <c r="AX1095" s="311"/>
      <c r="AY1095" s="311"/>
      <c r="AZ1095" s="311"/>
      <c r="BA1095" s="311"/>
    </row>
    <row r="1096" spans="1:53" s="322" customFormat="1" ht="15.75" customHeight="1" x14ac:dyDescent="0.2">
      <c r="A1096" s="324"/>
      <c r="B1096" s="325"/>
      <c r="C1096" s="326"/>
      <c r="D1096" s="327"/>
      <c r="E1096" s="329"/>
      <c r="F1096" s="326"/>
      <c r="G1096" s="328"/>
      <c r="H1096" s="328"/>
      <c r="I1096" s="326"/>
      <c r="J1096" s="326"/>
      <c r="K1096" s="326"/>
      <c r="L1096" s="311"/>
      <c r="M1096" s="311"/>
      <c r="N1096" s="311"/>
      <c r="O1096" s="311"/>
      <c r="P1096" s="311"/>
      <c r="Q1096" s="311"/>
      <c r="R1096" s="311"/>
      <c r="S1096" s="311"/>
      <c r="T1096" s="330"/>
      <c r="U1096" s="331"/>
      <c r="V1096" s="311"/>
      <c r="W1096" s="311"/>
      <c r="X1096" s="330"/>
      <c r="Y1096" s="311"/>
      <c r="Z1096" s="311"/>
      <c r="AA1096" s="330"/>
      <c r="AB1096" s="330"/>
      <c r="AC1096" s="955"/>
      <c r="AD1096" s="311"/>
      <c r="AE1096" s="311"/>
      <c r="AF1096" s="330"/>
      <c r="AG1096" s="330"/>
      <c r="AH1096" s="311"/>
      <c r="AI1096" s="311"/>
      <c r="AJ1096" s="330"/>
      <c r="AK1096" s="330"/>
      <c r="AL1096" s="311"/>
      <c r="AM1096" s="311"/>
      <c r="AN1096" s="330"/>
      <c r="AO1096" s="330"/>
      <c r="AP1096" s="311"/>
      <c r="AQ1096" s="311"/>
      <c r="AR1096" s="330"/>
      <c r="AS1096" s="330"/>
      <c r="AT1096" s="311"/>
      <c r="AU1096" s="311"/>
      <c r="AV1096" s="330"/>
      <c r="AW1096" s="311"/>
      <c r="AX1096" s="311"/>
      <c r="AY1096" s="311"/>
      <c r="AZ1096" s="311"/>
      <c r="BA1096" s="311"/>
    </row>
    <row r="1097" spans="1:53" s="322" customFormat="1" ht="15.75" customHeight="1" x14ac:dyDescent="0.2">
      <c r="A1097" s="324"/>
      <c r="B1097" s="325"/>
      <c r="C1097" s="326"/>
      <c r="D1097" s="327"/>
      <c r="E1097" s="329"/>
      <c r="F1097" s="326"/>
      <c r="G1097" s="328"/>
      <c r="H1097" s="328"/>
      <c r="I1097" s="326"/>
      <c r="J1097" s="326"/>
      <c r="K1097" s="326"/>
      <c r="L1097" s="311"/>
      <c r="M1097" s="311"/>
      <c r="N1097" s="311"/>
      <c r="O1097" s="311"/>
      <c r="P1097" s="311"/>
      <c r="Q1097" s="311"/>
      <c r="R1097" s="311"/>
      <c r="S1097" s="311"/>
      <c r="T1097" s="330"/>
      <c r="U1097" s="331"/>
      <c r="V1097" s="311"/>
      <c r="W1097" s="311"/>
      <c r="X1097" s="330"/>
      <c r="Y1097" s="311"/>
      <c r="Z1097" s="311"/>
      <c r="AA1097" s="330"/>
      <c r="AB1097" s="330"/>
      <c r="AC1097" s="955"/>
      <c r="AD1097" s="311"/>
      <c r="AE1097" s="311"/>
      <c r="AF1097" s="330"/>
      <c r="AG1097" s="330"/>
      <c r="AH1097" s="311"/>
      <c r="AI1097" s="311"/>
      <c r="AJ1097" s="330"/>
      <c r="AK1097" s="330"/>
      <c r="AL1097" s="311"/>
      <c r="AM1097" s="311"/>
      <c r="AN1097" s="330"/>
      <c r="AO1097" s="330"/>
      <c r="AP1097" s="311"/>
      <c r="AQ1097" s="311"/>
      <c r="AR1097" s="330"/>
      <c r="AS1097" s="330"/>
      <c r="AT1097" s="311"/>
      <c r="AU1097" s="311"/>
      <c r="AV1097" s="330"/>
      <c r="AW1097" s="311"/>
      <c r="AX1097" s="311"/>
      <c r="AY1097" s="311"/>
      <c r="AZ1097" s="311"/>
      <c r="BA1097" s="311"/>
    </row>
    <row r="1098" spans="1:53" s="322" customFormat="1" ht="15.75" customHeight="1" x14ac:dyDescent="0.2">
      <c r="A1098" s="324"/>
      <c r="B1098" s="325"/>
      <c r="C1098" s="326"/>
      <c r="D1098" s="327"/>
      <c r="E1098" s="329"/>
      <c r="F1098" s="326"/>
      <c r="G1098" s="328"/>
      <c r="H1098" s="328"/>
      <c r="I1098" s="326"/>
      <c r="J1098" s="326"/>
      <c r="K1098" s="326"/>
      <c r="L1098" s="311"/>
      <c r="M1098" s="311"/>
      <c r="N1098" s="311"/>
      <c r="O1098" s="311"/>
      <c r="P1098" s="311"/>
      <c r="Q1098" s="311"/>
      <c r="R1098" s="311"/>
      <c r="S1098" s="311"/>
      <c r="T1098" s="330"/>
      <c r="U1098" s="331"/>
      <c r="V1098" s="311"/>
      <c r="W1098" s="311"/>
      <c r="X1098" s="330"/>
      <c r="Y1098" s="311"/>
      <c r="Z1098" s="311"/>
      <c r="AA1098" s="330"/>
      <c r="AB1098" s="330"/>
      <c r="AC1098" s="955"/>
      <c r="AD1098" s="311"/>
      <c r="AE1098" s="311"/>
      <c r="AF1098" s="330"/>
      <c r="AG1098" s="330"/>
      <c r="AH1098" s="311"/>
      <c r="AI1098" s="311"/>
      <c r="AJ1098" s="330"/>
      <c r="AK1098" s="330"/>
      <c r="AL1098" s="311"/>
      <c r="AM1098" s="311"/>
      <c r="AN1098" s="330"/>
      <c r="AO1098" s="330"/>
      <c r="AP1098" s="311"/>
      <c r="AQ1098" s="311"/>
      <c r="AR1098" s="330"/>
      <c r="AS1098" s="330"/>
      <c r="AT1098" s="311"/>
      <c r="AU1098" s="311"/>
      <c r="AV1098" s="330"/>
      <c r="AW1098" s="311"/>
      <c r="AX1098" s="311"/>
      <c r="AY1098" s="311"/>
      <c r="AZ1098" s="311"/>
      <c r="BA1098" s="311"/>
    </row>
    <row r="1099" spans="1:53" s="322" customFormat="1" ht="15.75" customHeight="1" x14ac:dyDescent="0.2">
      <c r="A1099" s="324"/>
      <c r="B1099" s="325"/>
      <c r="C1099" s="326"/>
      <c r="D1099" s="327"/>
      <c r="E1099" s="329"/>
      <c r="F1099" s="326"/>
      <c r="G1099" s="328"/>
      <c r="H1099" s="328"/>
      <c r="I1099" s="326"/>
      <c r="J1099" s="326"/>
      <c r="K1099" s="326"/>
      <c r="L1099" s="311"/>
      <c r="M1099" s="311"/>
      <c r="N1099" s="311"/>
      <c r="O1099" s="311"/>
      <c r="P1099" s="311"/>
      <c r="Q1099" s="311"/>
      <c r="R1099" s="311"/>
      <c r="S1099" s="311"/>
      <c r="T1099" s="330"/>
      <c r="U1099" s="331"/>
      <c r="V1099" s="311"/>
      <c r="W1099" s="311"/>
      <c r="X1099" s="330"/>
      <c r="Y1099" s="311"/>
      <c r="Z1099" s="311"/>
      <c r="AA1099" s="330"/>
      <c r="AB1099" s="330"/>
      <c r="AC1099" s="955"/>
      <c r="AD1099" s="311"/>
      <c r="AE1099" s="311"/>
      <c r="AF1099" s="330"/>
      <c r="AG1099" s="330"/>
      <c r="AH1099" s="311"/>
      <c r="AI1099" s="311"/>
      <c r="AJ1099" s="330"/>
      <c r="AK1099" s="330"/>
      <c r="AL1099" s="311"/>
      <c r="AM1099" s="311"/>
      <c r="AN1099" s="330"/>
      <c r="AO1099" s="330"/>
      <c r="AP1099" s="311"/>
      <c r="AQ1099" s="311"/>
      <c r="AR1099" s="330"/>
      <c r="AS1099" s="330"/>
      <c r="AT1099" s="311"/>
      <c r="AU1099" s="311"/>
      <c r="AV1099" s="330"/>
      <c r="AW1099" s="311"/>
      <c r="AX1099" s="311"/>
      <c r="AY1099" s="311"/>
      <c r="AZ1099" s="311"/>
      <c r="BA1099" s="311"/>
    </row>
    <row r="1100" spans="1:53" s="322" customFormat="1" ht="15.75" customHeight="1" x14ac:dyDescent="0.2">
      <c r="A1100" s="324"/>
      <c r="B1100" s="325"/>
      <c r="C1100" s="326"/>
      <c r="D1100" s="327"/>
      <c r="E1100" s="329"/>
      <c r="F1100" s="326"/>
      <c r="G1100" s="328"/>
      <c r="H1100" s="328"/>
      <c r="I1100" s="326"/>
      <c r="J1100" s="326"/>
      <c r="K1100" s="326"/>
      <c r="L1100" s="311"/>
      <c r="M1100" s="311"/>
      <c r="N1100" s="311"/>
      <c r="O1100" s="311"/>
      <c r="P1100" s="311"/>
      <c r="Q1100" s="311"/>
      <c r="R1100" s="311"/>
      <c r="S1100" s="311"/>
      <c r="T1100" s="330"/>
      <c r="U1100" s="331"/>
      <c r="V1100" s="311"/>
      <c r="W1100" s="311"/>
      <c r="X1100" s="330"/>
      <c r="Y1100" s="311"/>
      <c r="Z1100" s="311"/>
      <c r="AA1100" s="330"/>
      <c r="AB1100" s="330"/>
      <c r="AC1100" s="955"/>
      <c r="AD1100" s="311"/>
      <c r="AE1100" s="311"/>
      <c r="AF1100" s="330"/>
      <c r="AG1100" s="330"/>
      <c r="AH1100" s="311"/>
      <c r="AI1100" s="311"/>
      <c r="AJ1100" s="330"/>
      <c r="AK1100" s="330"/>
      <c r="AL1100" s="311"/>
      <c r="AM1100" s="311"/>
      <c r="AN1100" s="330"/>
      <c r="AO1100" s="330"/>
      <c r="AP1100" s="311"/>
      <c r="AQ1100" s="311"/>
      <c r="AR1100" s="330"/>
      <c r="AS1100" s="330"/>
      <c r="AT1100" s="311"/>
      <c r="AU1100" s="311"/>
      <c r="AV1100" s="330"/>
      <c r="AW1100" s="311"/>
      <c r="AX1100" s="311"/>
      <c r="AY1100" s="311"/>
      <c r="AZ1100" s="311"/>
      <c r="BA1100" s="311"/>
    </row>
    <row r="1101" spans="1:53" s="322" customFormat="1" ht="15.75" customHeight="1" x14ac:dyDescent="0.2">
      <c r="A1101" s="324"/>
      <c r="B1101" s="325"/>
      <c r="C1101" s="326"/>
      <c r="D1101" s="327"/>
      <c r="E1101" s="329"/>
      <c r="F1101" s="326"/>
      <c r="G1101" s="328"/>
      <c r="H1101" s="328"/>
      <c r="I1101" s="326"/>
      <c r="J1101" s="326"/>
      <c r="K1101" s="326"/>
      <c r="L1101" s="311"/>
      <c r="M1101" s="311"/>
      <c r="N1101" s="311"/>
      <c r="O1101" s="311"/>
      <c r="P1101" s="311"/>
      <c r="Q1101" s="311"/>
      <c r="R1101" s="311"/>
      <c r="S1101" s="311"/>
      <c r="T1101" s="330"/>
      <c r="U1101" s="331"/>
      <c r="V1101" s="311"/>
      <c r="W1101" s="311"/>
      <c r="X1101" s="330"/>
      <c r="Y1101" s="311"/>
      <c r="Z1101" s="311"/>
      <c r="AA1101" s="330"/>
      <c r="AB1101" s="330"/>
      <c r="AC1101" s="955"/>
      <c r="AD1101" s="311"/>
      <c r="AE1101" s="311"/>
      <c r="AF1101" s="330"/>
      <c r="AG1101" s="330"/>
      <c r="AH1101" s="311"/>
      <c r="AI1101" s="311"/>
      <c r="AJ1101" s="330"/>
      <c r="AK1101" s="330"/>
      <c r="AL1101" s="311"/>
      <c r="AM1101" s="311"/>
      <c r="AN1101" s="330"/>
      <c r="AO1101" s="330"/>
      <c r="AP1101" s="311"/>
      <c r="AQ1101" s="311"/>
      <c r="AR1101" s="330"/>
      <c r="AS1101" s="330"/>
      <c r="AT1101" s="311"/>
      <c r="AU1101" s="311"/>
      <c r="AV1101" s="330"/>
      <c r="AW1101" s="311"/>
      <c r="AX1101" s="311"/>
      <c r="AY1101" s="311"/>
      <c r="AZ1101" s="311"/>
      <c r="BA1101" s="311"/>
    </row>
    <row r="1102" spans="1:53" s="322" customFormat="1" ht="15.75" customHeight="1" x14ac:dyDescent="0.2">
      <c r="A1102" s="324"/>
      <c r="B1102" s="325"/>
      <c r="C1102" s="326"/>
      <c r="D1102" s="327"/>
      <c r="E1102" s="329"/>
      <c r="F1102" s="326"/>
      <c r="G1102" s="328"/>
      <c r="H1102" s="328"/>
      <c r="I1102" s="326"/>
      <c r="J1102" s="326"/>
      <c r="K1102" s="326"/>
      <c r="L1102" s="311"/>
      <c r="M1102" s="311"/>
      <c r="N1102" s="311"/>
      <c r="O1102" s="311"/>
      <c r="P1102" s="311"/>
      <c r="Q1102" s="311"/>
      <c r="R1102" s="311"/>
      <c r="S1102" s="311"/>
      <c r="T1102" s="330"/>
      <c r="U1102" s="331"/>
      <c r="V1102" s="311"/>
      <c r="W1102" s="311"/>
      <c r="X1102" s="330"/>
      <c r="Y1102" s="311"/>
      <c r="Z1102" s="311"/>
      <c r="AA1102" s="330"/>
      <c r="AB1102" s="330"/>
      <c r="AC1102" s="955"/>
      <c r="AD1102" s="311"/>
      <c r="AE1102" s="311"/>
      <c r="AF1102" s="330"/>
      <c r="AG1102" s="330"/>
      <c r="AH1102" s="311"/>
      <c r="AI1102" s="311"/>
      <c r="AJ1102" s="330"/>
      <c r="AK1102" s="330"/>
      <c r="AL1102" s="311"/>
      <c r="AM1102" s="311"/>
      <c r="AN1102" s="330"/>
      <c r="AO1102" s="330"/>
      <c r="AP1102" s="311"/>
      <c r="AQ1102" s="311"/>
      <c r="AR1102" s="330"/>
      <c r="AS1102" s="330"/>
      <c r="AT1102" s="311"/>
      <c r="AU1102" s="311"/>
      <c r="AV1102" s="330"/>
      <c r="AW1102" s="311"/>
      <c r="AX1102" s="311"/>
      <c r="AY1102" s="311"/>
      <c r="AZ1102" s="311"/>
      <c r="BA1102" s="311"/>
    </row>
    <row r="1103" spans="1:53" s="322" customFormat="1" ht="15.75" customHeight="1" x14ac:dyDescent="0.2">
      <c r="A1103" s="324"/>
      <c r="B1103" s="325"/>
      <c r="C1103" s="326"/>
      <c r="D1103" s="327"/>
      <c r="E1103" s="329"/>
      <c r="F1103" s="326"/>
      <c r="G1103" s="328"/>
      <c r="H1103" s="328"/>
      <c r="I1103" s="326"/>
      <c r="J1103" s="326"/>
      <c r="K1103" s="326"/>
      <c r="L1103" s="311"/>
      <c r="M1103" s="311"/>
      <c r="N1103" s="311"/>
      <c r="O1103" s="311"/>
      <c r="P1103" s="311"/>
      <c r="Q1103" s="311"/>
      <c r="R1103" s="311"/>
      <c r="S1103" s="311"/>
      <c r="T1103" s="330"/>
      <c r="U1103" s="331"/>
      <c r="V1103" s="311"/>
      <c r="W1103" s="311"/>
      <c r="X1103" s="330"/>
      <c r="Y1103" s="311"/>
      <c r="Z1103" s="311"/>
      <c r="AA1103" s="330"/>
      <c r="AB1103" s="330"/>
      <c r="AC1103" s="955"/>
      <c r="AD1103" s="311"/>
      <c r="AE1103" s="311"/>
      <c r="AF1103" s="330"/>
      <c r="AG1103" s="330"/>
      <c r="AH1103" s="311"/>
      <c r="AI1103" s="311"/>
      <c r="AJ1103" s="330"/>
      <c r="AK1103" s="330"/>
      <c r="AL1103" s="311"/>
      <c r="AM1103" s="311"/>
      <c r="AN1103" s="330"/>
      <c r="AO1103" s="330"/>
      <c r="AP1103" s="311"/>
      <c r="AQ1103" s="311"/>
      <c r="AR1103" s="330"/>
      <c r="AS1103" s="330"/>
      <c r="AT1103" s="311"/>
      <c r="AU1103" s="311"/>
      <c r="AV1103" s="330"/>
      <c r="AW1103" s="311"/>
      <c r="AX1103" s="311"/>
      <c r="AY1103" s="311"/>
      <c r="AZ1103" s="311"/>
      <c r="BA1103" s="311"/>
    </row>
    <row r="1104" spans="1:53" s="322" customFormat="1" ht="15.75" customHeight="1" x14ac:dyDescent="0.2">
      <c r="A1104" s="324"/>
      <c r="B1104" s="325"/>
      <c r="C1104" s="326"/>
      <c r="D1104" s="327"/>
      <c r="E1104" s="329"/>
      <c r="F1104" s="326"/>
      <c r="G1104" s="328"/>
      <c r="H1104" s="328"/>
      <c r="I1104" s="326"/>
      <c r="J1104" s="326"/>
      <c r="K1104" s="326"/>
      <c r="L1104" s="311"/>
      <c r="M1104" s="311"/>
      <c r="N1104" s="311"/>
      <c r="O1104" s="311"/>
      <c r="P1104" s="311"/>
      <c r="Q1104" s="311"/>
      <c r="R1104" s="311"/>
      <c r="S1104" s="311"/>
      <c r="T1104" s="330"/>
      <c r="U1104" s="331"/>
      <c r="V1104" s="311"/>
      <c r="W1104" s="311"/>
      <c r="X1104" s="330"/>
      <c r="Y1104" s="311"/>
      <c r="Z1104" s="311"/>
      <c r="AA1104" s="330"/>
      <c r="AB1104" s="330"/>
      <c r="AC1104" s="955"/>
      <c r="AD1104" s="311"/>
      <c r="AE1104" s="311"/>
      <c r="AF1104" s="330"/>
      <c r="AG1104" s="330"/>
      <c r="AH1104" s="311"/>
      <c r="AI1104" s="311"/>
      <c r="AJ1104" s="330"/>
      <c r="AK1104" s="330"/>
      <c r="AL1104" s="311"/>
      <c r="AM1104" s="311"/>
      <c r="AN1104" s="330"/>
      <c r="AO1104" s="330"/>
      <c r="AP1104" s="311"/>
      <c r="AQ1104" s="311"/>
      <c r="AR1104" s="330"/>
      <c r="AS1104" s="330"/>
      <c r="AT1104" s="311"/>
      <c r="AU1104" s="311"/>
      <c r="AV1104" s="330"/>
      <c r="AW1104" s="311"/>
      <c r="AX1104" s="311"/>
      <c r="AY1104" s="311"/>
      <c r="AZ1104" s="311"/>
      <c r="BA1104" s="311"/>
    </row>
    <row r="1105" spans="1:53" s="322" customFormat="1" ht="15.75" customHeight="1" x14ac:dyDescent="0.2">
      <c r="A1105" s="324"/>
      <c r="B1105" s="325"/>
      <c r="C1105" s="326"/>
      <c r="D1105" s="327"/>
      <c r="E1105" s="329"/>
      <c r="F1105" s="326"/>
      <c r="G1105" s="328"/>
      <c r="H1105" s="328"/>
      <c r="I1105" s="326"/>
      <c r="J1105" s="326"/>
      <c r="K1105" s="326"/>
      <c r="L1105" s="311"/>
      <c r="M1105" s="311"/>
      <c r="N1105" s="311"/>
      <c r="O1105" s="311"/>
      <c r="P1105" s="311"/>
      <c r="Q1105" s="311"/>
      <c r="R1105" s="311"/>
      <c r="S1105" s="311"/>
      <c r="T1105" s="330"/>
      <c r="U1105" s="331"/>
      <c r="V1105" s="311"/>
      <c r="W1105" s="311"/>
      <c r="X1105" s="330"/>
      <c r="Y1105" s="311"/>
      <c r="Z1105" s="311"/>
      <c r="AA1105" s="330"/>
      <c r="AB1105" s="330"/>
      <c r="AC1105" s="955"/>
      <c r="AD1105" s="311"/>
      <c r="AE1105" s="311"/>
      <c r="AF1105" s="330"/>
      <c r="AG1105" s="330"/>
      <c r="AH1105" s="311"/>
      <c r="AI1105" s="311"/>
      <c r="AJ1105" s="330"/>
      <c r="AK1105" s="330"/>
      <c r="AL1105" s="311"/>
      <c r="AM1105" s="311"/>
      <c r="AN1105" s="330"/>
      <c r="AO1105" s="330"/>
      <c r="AP1105" s="311"/>
      <c r="AQ1105" s="311"/>
      <c r="AR1105" s="330"/>
      <c r="AS1105" s="330"/>
      <c r="AT1105" s="311"/>
      <c r="AU1105" s="311"/>
      <c r="AV1105" s="330"/>
      <c r="AW1105" s="311"/>
      <c r="AX1105" s="311"/>
      <c r="AY1105" s="311"/>
      <c r="AZ1105" s="311"/>
      <c r="BA1105" s="311"/>
    </row>
    <row r="1106" spans="1:53" s="322" customFormat="1" ht="15.75" customHeight="1" x14ac:dyDescent="0.2">
      <c r="A1106" s="324"/>
      <c r="B1106" s="325"/>
      <c r="C1106" s="326"/>
      <c r="D1106" s="327"/>
      <c r="E1106" s="329"/>
      <c r="F1106" s="326"/>
      <c r="G1106" s="328"/>
      <c r="H1106" s="328"/>
      <c r="I1106" s="326"/>
      <c r="J1106" s="326"/>
      <c r="K1106" s="326"/>
      <c r="L1106" s="311"/>
      <c r="M1106" s="311"/>
      <c r="N1106" s="311"/>
      <c r="O1106" s="311"/>
      <c r="P1106" s="311"/>
      <c r="Q1106" s="311"/>
      <c r="R1106" s="311"/>
      <c r="S1106" s="311"/>
      <c r="T1106" s="330"/>
      <c r="U1106" s="331"/>
      <c r="V1106" s="311"/>
      <c r="W1106" s="311"/>
      <c r="X1106" s="330"/>
      <c r="Y1106" s="311"/>
      <c r="Z1106" s="311"/>
      <c r="AA1106" s="330"/>
      <c r="AB1106" s="330"/>
      <c r="AC1106" s="955"/>
      <c r="AD1106" s="311"/>
      <c r="AE1106" s="311"/>
      <c r="AF1106" s="330"/>
      <c r="AG1106" s="330"/>
      <c r="AH1106" s="311"/>
      <c r="AI1106" s="311"/>
      <c r="AJ1106" s="330"/>
      <c r="AK1106" s="330"/>
      <c r="AL1106" s="311"/>
      <c r="AM1106" s="311"/>
      <c r="AN1106" s="330"/>
      <c r="AO1106" s="330"/>
      <c r="AP1106" s="311"/>
      <c r="AQ1106" s="311"/>
      <c r="AR1106" s="330"/>
      <c r="AS1106" s="330"/>
      <c r="AT1106" s="311"/>
      <c r="AU1106" s="311"/>
      <c r="AV1106" s="330"/>
      <c r="AW1106" s="311"/>
      <c r="AX1106" s="311"/>
      <c r="AY1106" s="311"/>
      <c r="AZ1106" s="311"/>
      <c r="BA1106" s="311"/>
    </row>
    <row r="1107" spans="1:53" s="322" customFormat="1" ht="15.75" customHeight="1" x14ac:dyDescent="0.2">
      <c r="A1107" s="324"/>
      <c r="B1107" s="325"/>
      <c r="C1107" s="326"/>
      <c r="D1107" s="327"/>
      <c r="E1107" s="329"/>
      <c r="F1107" s="326"/>
      <c r="G1107" s="328"/>
      <c r="H1107" s="328"/>
      <c r="I1107" s="326"/>
      <c r="J1107" s="326"/>
      <c r="K1107" s="326"/>
      <c r="L1107" s="311"/>
      <c r="M1107" s="311"/>
      <c r="N1107" s="311"/>
      <c r="O1107" s="311"/>
      <c r="P1107" s="311"/>
      <c r="Q1107" s="311"/>
      <c r="R1107" s="311"/>
      <c r="S1107" s="311"/>
      <c r="T1107" s="330"/>
      <c r="U1107" s="331"/>
      <c r="V1107" s="311"/>
      <c r="W1107" s="311"/>
      <c r="X1107" s="330"/>
      <c r="Y1107" s="311"/>
      <c r="Z1107" s="311"/>
      <c r="AA1107" s="330"/>
      <c r="AB1107" s="330"/>
      <c r="AC1107" s="955"/>
      <c r="AD1107" s="311"/>
      <c r="AE1107" s="311"/>
      <c r="AF1107" s="330"/>
      <c r="AG1107" s="330"/>
      <c r="AH1107" s="311"/>
      <c r="AI1107" s="311"/>
      <c r="AJ1107" s="330"/>
      <c r="AK1107" s="330"/>
      <c r="AL1107" s="311"/>
      <c r="AM1107" s="311"/>
      <c r="AN1107" s="330"/>
      <c r="AO1107" s="330"/>
      <c r="AP1107" s="311"/>
      <c r="AQ1107" s="311"/>
      <c r="AR1107" s="330"/>
      <c r="AS1107" s="330"/>
      <c r="AT1107" s="311"/>
      <c r="AU1107" s="311"/>
      <c r="AV1107" s="330"/>
      <c r="AW1107" s="311"/>
      <c r="AX1107" s="311"/>
      <c r="AY1107" s="311"/>
      <c r="AZ1107" s="311"/>
      <c r="BA1107" s="311"/>
    </row>
    <row r="1108" spans="1:53" s="322" customFormat="1" ht="15.75" customHeight="1" x14ac:dyDescent="0.2">
      <c r="A1108" s="324"/>
      <c r="B1108" s="325"/>
      <c r="C1108" s="326"/>
      <c r="D1108" s="327"/>
      <c r="E1108" s="329"/>
      <c r="F1108" s="326"/>
      <c r="G1108" s="328"/>
      <c r="H1108" s="328"/>
      <c r="I1108" s="326"/>
      <c r="J1108" s="326"/>
      <c r="K1108" s="326"/>
      <c r="L1108" s="311"/>
      <c r="M1108" s="311"/>
      <c r="N1108" s="311"/>
      <c r="O1108" s="311"/>
      <c r="P1108" s="311"/>
      <c r="Q1108" s="311"/>
      <c r="R1108" s="311"/>
      <c r="S1108" s="311"/>
      <c r="T1108" s="330"/>
      <c r="U1108" s="331"/>
      <c r="V1108" s="311"/>
      <c r="W1108" s="311"/>
      <c r="X1108" s="330"/>
      <c r="Y1108" s="311"/>
      <c r="Z1108" s="311"/>
      <c r="AA1108" s="330"/>
      <c r="AB1108" s="330"/>
      <c r="AC1108" s="955"/>
      <c r="AD1108" s="311"/>
      <c r="AE1108" s="311"/>
      <c r="AF1108" s="330"/>
      <c r="AG1108" s="330"/>
      <c r="AH1108" s="311"/>
      <c r="AI1108" s="311"/>
      <c r="AJ1108" s="330"/>
      <c r="AK1108" s="330"/>
      <c r="AL1108" s="311"/>
      <c r="AM1108" s="311"/>
      <c r="AN1108" s="330"/>
      <c r="AO1108" s="330"/>
      <c r="AP1108" s="311"/>
      <c r="AQ1108" s="311"/>
      <c r="AR1108" s="330"/>
      <c r="AS1108" s="330"/>
      <c r="AT1108" s="311"/>
      <c r="AU1108" s="311"/>
      <c r="AV1108" s="330"/>
      <c r="AW1108" s="311"/>
      <c r="AX1108" s="311"/>
      <c r="AY1108" s="311"/>
      <c r="AZ1108" s="311"/>
      <c r="BA1108" s="311"/>
    </row>
    <row r="1109" spans="1:53" s="322" customFormat="1" ht="15.75" customHeight="1" x14ac:dyDescent="0.2">
      <c r="A1109" s="324"/>
      <c r="B1109" s="325"/>
      <c r="C1109" s="326"/>
      <c r="D1109" s="327"/>
      <c r="E1109" s="329"/>
      <c r="F1109" s="326"/>
      <c r="G1109" s="328"/>
      <c r="H1109" s="328"/>
      <c r="I1109" s="326"/>
      <c r="J1109" s="326"/>
      <c r="K1109" s="326"/>
      <c r="L1109" s="311"/>
      <c r="M1109" s="311"/>
      <c r="N1109" s="311"/>
      <c r="O1109" s="311"/>
      <c r="P1109" s="311"/>
      <c r="Q1109" s="311"/>
      <c r="R1109" s="311"/>
      <c r="S1109" s="311"/>
      <c r="T1109" s="330"/>
      <c r="U1109" s="331"/>
      <c r="V1109" s="311"/>
      <c r="W1109" s="311"/>
      <c r="X1109" s="330"/>
      <c r="Y1109" s="311"/>
      <c r="Z1109" s="311"/>
      <c r="AA1109" s="330"/>
      <c r="AB1109" s="330"/>
      <c r="AC1109" s="955"/>
      <c r="AD1109" s="311"/>
      <c r="AE1109" s="311"/>
      <c r="AF1109" s="330"/>
      <c r="AG1109" s="330"/>
      <c r="AH1109" s="311"/>
      <c r="AI1109" s="311"/>
      <c r="AJ1109" s="330"/>
      <c r="AK1109" s="330"/>
      <c r="AL1109" s="311"/>
      <c r="AM1109" s="311"/>
      <c r="AN1109" s="330"/>
      <c r="AO1109" s="330"/>
      <c r="AP1109" s="311"/>
      <c r="AQ1109" s="311"/>
      <c r="AR1109" s="330"/>
      <c r="AS1109" s="330"/>
      <c r="AT1109" s="311"/>
      <c r="AU1109" s="311"/>
      <c r="AV1109" s="330"/>
      <c r="AW1109" s="311"/>
      <c r="AX1109" s="311"/>
      <c r="AY1109" s="311"/>
      <c r="AZ1109" s="311"/>
      <c r="BA1109" s="311"/>
    </row>
    <row r="1110" spans="1:53" s="322" customFormat="1" ht="15.75" customHeight="1" x14ac:dyDescent="0.2">
      <c r="A1110" s="324"/>
      <c r="B1110" s="325"/>
      <c r="C1110" s="326"/>
      <c r="D1110" s="327"/>
      <c r="E1110" s="329"/>
      <c r="F1110" s="326"/>
      <c r="G1110" s="328"/>
      <c r="H1110" s="328"/>
      <c r="I1110" s="326"/>
      <c r="J1110" s="326"/>
      <c r="K1110" s="326"/>
      <c r="L1110" s="311"/>
      <c r="M1110" s="311"/>
      <c r="N1110" s="311"/>
      <c r="O1110" s="311"/>
      <c r="P1110" s="311"/>
      <c r="Q1110" s="311"/>
      <c r="R1110" s="311"/>
      <c r="S1110" s="311"/>
      <c r="T1110" s="330"/>
      <c r="U1110" s="331"/>
      <c r="V1110" s="311"/>
      <c r="W1110" s="311"/>
      <c r="X1110" s="330"/>
      <c r="Y1110" s="311"/>
      <c r="Z1110" s="311"/>
      <c r="AA1110" s="330"/>
      <c r="AB1110" s="330"/>
      <c r="AC1110" s="955"/>
      <c r="AD1110" s="311"/>
      <c r="AE1110" s="311"/>
      <c r="AF1110" s="330"/>
      <c r="AG1110" s="330"/>
      <c r="AH1110" s="311"/>
      <c r="AI1110" s="311"/>
      <c r="AJ1110" s="330"/>
      <c r="AK1110" s="330"/>
      <c r="AL1110" s="311"/>
      <c r="AM1110" s="311"/>
      <c r="AN1110" s="330"/>
      <c r="AO1110" s="330"/>
      <c r="AP1110" s="311"/>
      <c r="AQ1110" s="311"/>
      <c r="AR1110" s="330"/>
      <c r="AS1110" s="330"/>
      <c r="AT1110" s="311"/>
      <c r="AU1110" s="311"/>
      <c r="AV1110" s="330"/>
      <c r="AW1110" s="311"/>
      <c r="AX1110" s="311"/>
      <c r="AY1110" s="311"/>
      <c r="AZ1110" s="311"/>
      <c r="BA1110" s="311"/>
    </row>
    <row r="1111" spans="1:53" s="322" customFormat="1" ht="15.75" customHeight="1" x14ac:dyDescent="0.2">
      <c r="A1111" s="324"/>
      <c r="B1111" s="325"/>
      <c r="C1111" s="326"/>
      <c r="D1111" s="327"/>
      <c r="E1111" s="329"/>
      <c r="F1111" s="326"/>
      <c r="G1111" s="328"/>
      <c r="H1111" s="328"/>
      <c r="I1111" s="326"/>
      <c r="J1111" s="326"/>
      <c r="K1111" s="326"/>
      <c r="L1111" s="311"/>
      <c r="M1111" s="311"/>
      <c r="N1111" s="311"/>
      <c r="O1111" s="311"/>
      <c r="P1111" s="311"/>
      <c r="Q1111" s="311"/>
      <c r="R1111" s="311"/>
      <c r="S1111" s="311"/>
      <c r="T1111" s="330"/>
      <c r="U1111" s="331"/>
      <c r="V1111" s="311"/>
      <c r="W1111" s="311"/>
      <c r="X1111" s="330"/>
      <c r="Y1111" s="311"/>
      <c r="Z1111" s="311"/>
      <c r="AA1111" s="330"/>
      <c r="AB1111" s="330"/>
      <c r="AC1111" s="955"/>
      <c r="AD1111" s="311"/>
      <c r="AE1111" s="311"/>
      <c r="AF1111" s="330"/>
      <c r="AG1111" s="330"/>
      <c r="AH1111" s="311"/>
      <c r="AI1111" s="311"/>
      <c r="AJ1111" s="330"/>
      <c r="AK1111" s="330"/>
      <c r="AL1111" s="311"/>
      <c r="AM1111" s="311"/>
      <c r="AN1111" s="330"/>
      <c r="AO1111" s="330"/>
      <c r="AP1111" s="311"/>
      <c r="AQ1111" s="311"/>
      <c r="AR1111" s="330"/>
      <c r="AS1111" s="330"/>
      <c r="AT1111" s="311"/>
      <c r="AU1111" s="311"/>
      <c r="AV1111" s="330"/>
      <c r="AW1111" s="311"/>
      <c r="AX1111" s="311"/>
      <c r="AY1111" s="311"/>
      <c r="AZ1111" s="311"/>
      <c r="BA1111" s="311"/>
    </row>
    <row r="1112" spans="1:53" s="322" customFormat="1" ht="15.75" customHeight="1" x14ac:dyDescent="0.2">
      <c r="A1112" s="324"/>
      <c r="B1112" s="325"/>
      <c r="C1112" s="326"/>
      <c r="D1112" s="327"/>
      <c r="E1112" s="329"/>
      <c r="F1112" s="326"/>
      <c r="G1112" s="328"/>
      <c r="H1112" s="328"/>
      <c r="I1112" s="326"/>
      <c r="J1112" s="326"/>
      <c r="K1112" s="326"/>
      <c r="L1112" s="311"/>
      <c r="M1112" s="311"/>
      <c r="N1112" s="311"/>
      <c r="O1112" s="311"/>
      <c r="P1112" s="311"/>
      <c r="Q1112" s="311"/>
      <c r="R1112" s="311"/>
      <c r="S1112" s="311"/>
      <c r="T1112" s="330"/>
      <c r="U1112" s="331"/>
      <c r="V1112" s="311"/>
      <c r="W1112" s="311"/>
      <c r="X1112" s="330"/>
      <c r="Y1112" s="311"/>
      <c r="Z1112" s="311"/>
      <c r="AA1112" s="330"/>
      <c r="AB1112" s="330"/>
      <c r="AC1112" s="955"/>
      <c r="AD1112" s="311"/>
      <c r="AE1112" s="311"/>
      <c r="AF1112" s="330"/>
      <c r="AG1112" s="330"/>
      <c r="AH1112" s="311"/>
      <c r="AI1112" s="311"/>
      <c r="AJ1112" s="330"/>
      <c r="AK1112" s="330"/>
      <c r="AL1112" s="311"/>
      <c r="AM1112" s="311"/>
      <c r="AN1112" s="330"/>
      <c r="AO1112" s="330"/>
      <c r="AP1112" s="311"/>
      <c r="AQ1112" s="311"/>
      <c r="AR1112" s="330"/>
      <c r="AS1112" s="330"/>
      <c r="AT1112" s="311"/>
      <c r="AU1112" s="311"/>
      <c r="AV1112" s="330"/>
      <c r="AW1112" s="311"/>
      <c r="AX1112" s="311"/>
      <c r="AY1112" s="311"/>
      <c r="AZ1112" s="311"/>
      <c r="BA1112" s="311"/>
    </row>
    <row r="1113" spans="1:53" s="322" customFormat="1" ht="15.75" customHeight="1" x14ac:dyDescent="0.2">
      <c r="A1113" s="324"/>
      <c r="B1113" s="325"/>
      <c r="C1113" s="326"/>
      <c r="D1113" s="327"/>
      <c r="E1113" s="329"/>
      <c r="F1113" s="326"/>
      <c r="G1113" s="328"/>
      <c r="H1113" s="328"/>
      <c r="I1113" s="326"/>
      <c r="J1113" s="326"/>
      <c r="K1113" s="326"/>
      <c r="L1113" s="311"/>
      <c r="M1113" s="311"/>
      <c r="N1113" s="311"/>
      <c r="O1113" s="311"/>
      <c r="P1113" s="311"/>
      <c r="Q1113" s="311"/>
      <c r="R1113" s="311"/>
      <c r="S1113" s="311"/>
      <c r="T1113" s="330"/>
      <c r="U1113" s="331"/>
      <c r="V1113" s="311"/>
      <c r="W1113" s="311"/>
      <c r="X1113" s="330"/>
      <c r="Y1113" s="311"/>
      <c r="Z1113" s="311"/>
      <c r="AA1113" s="330"/>
      <c r="AB1113" s="330"/>
      <c r="AC1113" s="955"/>
      <c r="AD1113" s="311"/>
      <c r="AE1113" s="311"/>
      <c r="AF1113" s="330"/>
      <c r="AG1113" s="330"/>
      <c r="AH1113" s="311"/>
      <c r="AI1113" s="311"/>
      <c r="AJ1113" s="330"/>
      <c r="AK1113" s="330"/>
      <c r="AL1113" s="311"/>
      <c r="AM1113" s="311"/>
      <c r="AN1113" s="330"/>
      <c r="AO1113" s="330"/>
      <c r="AP1113" s="311"/>
      <c r="AQ1113" s="311"/>
      <c r="AR1113" s="330"/>
      <c r="AS1113" s="330"/>
      <c r="AT1113" s="311"/>
      <c r="AU1113" s="311"/>
      <c r="AV1113" s="330"/>
      <c r="AW1113" s="311"/>
      <c r="AX1113" s="311"/>
      <c r="AY1113" s="311"/>
      <c r="AZ1113" s="311"/>
      <c r="BA1113" s="311"/>
    </row>
  </sheetData>
  <autoFilter ref="A4:BA112" xr:uid="{00000000-0009-0000-0000-000008000000}"/>
  <mergeCells count="127">
    <mergeCell ref="A5:A17"/>
    <mergeCell ref="B5:B17"/>
    <mergeCell ref="C5:C15"/>
    <mergeCell ref="P3:Q3"/>
    <mergeCell ref="R3:U3"/>
    <mergeCell ref="V3:X3"/>
    <mergeCell ref="Y3:AC3"/>
    <mergeCell ref="A3:A4"/>
    <mergeCell ref="B3:B4"/>
    <mergeCell ref="C3:C4"/>
    <mergeCell ref="D3:D4"/>
    <mergeCell ref="F3:F4"/>
    <mergeCell ref="G3:G4"/>
    <mergeCell ref="I3:I4"/>
    <mergeCell ref="J3:J4"/>
    <mergeCell ref="E3:E4"/>
    <mergeCell ref="H3:H4"/>
    <mergeCell ref="AY5:AY15"/>
    <mergeCell ref="AZ5:AZ15"/>
    <mergeCell ref="BA5:BA15"/>
    <mergeCell ref="C16:C17"/>
    <mergeCell ref="AY16:AY17"/>
    <mergeCell ref="AZ16:AZ17"/>
    <mergeCell ref="BA16:BA17"/>
    <mergeCell ref="AL3:AO3"/>
    <mergeCell ref="AP3:AS3"/>
    <mergeCell ref="AT3:AW3"/>
    <mergeCell ref="AY3:BA3"/>
    <mergeCell ref="K3:K4"/>
    <mergeCell ref="AX16:AX17"/>
    <mergeCell ref="AX3:AX4"/>
    <mergeCell ref="AD3:AG3"/>
    <mergeCell ref="AH3:AK3"/>
    <mergeCell ref="L3:L4"/>
    <mergeCell ref="M3:M4"/>
    <mergeCell ref="N3:O3"/>
    <mergeCell ref="AZ18:AZ26"/>
    <mergeCell ref="BA18:BA26"/>
    <mergeCell ref="C27:C30"/>
    <mergeCell ref="AY27:AY30"/>
    <mergeCell ref="AZ27:AZ30"/>
    <mergeCell ref="BA27:BA30"/>
    <mergeCell ref="AX27:AX30"/>
    <mergeCell ref="A18:A30"/>
    <mergeCell ref="B18:B30"/>
    <mergeCell ref="C18:C26"/>
    <mergeCell ref="AY18:AY26"/>
    <mergeCell ref="AX18:AX26"/>
    <mergeCell ref="AZ31:AZ33"/>
    <mergeCell ref="BA31:BA33"/>
    <mergeCell ref="C34:C46"/>
    <mergeCell ref="AY34:AY46"/>
    <mergeCell ref="AZ34:AZ46"/>
    <mergeCell ref="BA34:BA46"/>
    <mergeCell ref="A31:A33"/>
    <mergeCell ref="B31:B33"/>
    <mergeCell ref="C31:C33"/>
    <mergeCell ref="AY31:AY33"/>
    <mergeCell ref="AX31:AX33"/>
    <mergeCell ref="AX34:AX46"/>
    <mergeCell ref="A34:A48"/>
    <mergeCell ref="B34:B48"/>
    <mergeCell ref="C47:C48"/>
    <mergeCell ref="AY47:AY48"/>
    <mergeCell ref="AZ47:AZ48"/>
    <mergeCell ref="BA47:BA48"/>
    <mergeCell ref="AZ49:AZ70"/>
    <mergeCell ref="BA49:BA70"/>
    <mergeCell ref="A71:A73"/>
    <mergeCell ref="B71:B73"/>
    <mergeCell ref="C71:C73"/>
    <mergeCell ref="AY71:AY73"/>
    <mergeCell ref="AZ71:AZ73"/>
    <mergeCell ref="BA71:BA73"/>
    <mergeCell ref="A49:A70"/>
    <mergeCell ref="B49:B70"/>
    <mergeCell ref="C49:C70"/>
    <mergeCell ref="AY49:AY70"/>
    <mergeCell ref="AX49:AX70"/>
    <mergeCell ref="AX71:AX73"/>
    <mergeCell ref="AZ74:AZ78"/>
    <mergeCell ref="BA74:BA78"/>
    <mergeCell ref="A79:A90"/>
    <mergeCell ref="B79:B90"/>
    <mergeCell ref="C79:C90"/>
    <mergeCell ref="AY79:AY90"/>
    <mergeCell ref="AZ79:AZ90"/>
    <mergeCell ref="BA79:BA90"/>
    <mergeCell ref="A74:A78"/>
    <mergeCell ref="B74:B78"/>
    <mergeCell ref="C74:C78"/>
    <mergeCell ref="AY74:AY78"/>
    <mergeCell ref="AX74:AX78"/>
    <mergeCell ref="AX79:AX90"/>
    <mergeCell ref="A100:A101"/>
    <mergeCell ref="B100:B101"/>
    <mergeCell ref="C100:C101"/>
    <mergeCell ref="AY100:AY101"/>
    <mergeCell ref="AX100:AX101"/>
    <mergeCell ref="AX102:AX107"/>
    <mergeCell ref="BA91:BA96"/>
    <mergeCell ref="A97:A99"/>
    <mergeCell ref="B97:B99"/>
    <mergeCell ref="C97:C99"/>
    <mergeCell ref="AY97:AY99"/>
    <mergeCell ref="AZ97:AZ99"/>
    <mergeCell ref="BA97:BA99"/>
    <mergeCell ref="A91:A96"/>
    <mergeCell ref="B91:B96"/>
    <mergeCell ref="C91:C96"/>
    <mergeCell ref="AY91:AY96"/>
    <mergeCell ref="AZ91:AZ96"/>
    <mergeCell ref="AX97:AX99"/>
    <mergeCell ref="AX91:AX96"/>
    <mergeCell ref="A102:A112"/>
    <mergeCell ref="C108:C112"/>
    <mergeCell ref="AX108:AX112"/>
    <mergeCell ref="AY108:AY112"/>
    <mergeCell ref="AZ108:AZ112"/>
    <mergeCell ref="BA108:BA112"/>
    <mergeCell ref="B102:B112"/>
    <mergeCell ref="AZ100:AZ101"/>
    <mergeCell ref="BA100:BA101"/>
    <mergeCell ref="C102:C107"/>
    <mergeCell ref="AY102:AY107"/>
    <mergeCell ref="AZ102:AZ107"/>
    <mergeCell ref="BA102:BA107"/>
  </mergeCells>
  <pageMargins left="0.70866141732283472" right="0.70866141732283472" top="0.74803149606299213" bottom="0.74803149606299213" header="0.31496062992125984" footer="0.31496062992125984"/>
  <pageSetup paperSize="9" fitToHeight="0" orientation="landscape" r:id="rId1"/>
  <customProperties>
    <customPr name="EpmWorksheetKeyString_GUID" r:id="rId2"/>
  </customProperties>
  <ignoredErrors>
    <ignoredError sqref="Z17"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Töölehed</vt:lpstr>
      </vt:variant>
      <vt:variant>
        <vt:i4>14</vt:i4>
      </vt:variant>
      <vt:variant>
        <vt:lpstr>Nimega vahemikud</vt:lpstr>
      </vt:variant>
      <vt:variant>
        <vt:i4>1</vt:i4>
      </vt:variant>
    </vt:vector>
  </HeadingPairs>
  <TitlesOfParts>
    <vt:vector size="15" baseType="lpstr">
      <vt:lpstr>abiks</vt:lpstr>
      <vt:lpstr>1</vt:lpstr>
      <vt:lpstr>2A</vt:lpstr>
      <vt:lpstr>2C</vt:lpstr>
      <vt:lpstr>3A</vt:lpstr>
      <vt:lpstr>3B</vt:lpstr>
      <vt:lpstr>4A</vt:lpstr>
      <vt:lpstr>4B</vt:lpstr>
      <vt:lpstr>5_TR</vt:lpstr>
      <vt:lpstr>6</vt:lpstr>
      <vt:lpstr>7</vt:lpstr>
      <vt:lpstr>8</vt:lpstr>
      <vt:lpstr>9</vt:lpstr>
      <vt:lpstr>10</vt:lpstr>
      <vt:lpstr>'5_TR'!Prindiala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Karin Reiska</cp:lastModifiedBy>
  <cp:lastPrinted>2019-05-09T13:30:13Z</cp:lastPrinted>
  <dcterms:created xsi:type="dcterms:W3CDTF">2017-02-14T14:37:21Z</dcterms:created>
  <dcterms:modified xsi:type="dcterms:W3CDTF">2019-07-16T07:00:20Z</dcterms:modified>
</cp:coreProperties>
</file>