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210" windowWidth="20730" windowHeight="6030" tabRatio="790" activeTab="0"/>
  </bookViews>
  <sheets>
    <sheet name="Juhend" sheetId="1" r:id="rId1"/>
    <sheet name="Esileht" sheetId="2" r:id="rId2"/>
    <sheet name="1_Lahteandmed" sheetId="3" r:id="rId3"/>
    <sheet name="2_Kulude ja invest.liigid" sheetId="4" r:id="rId4"/>
    <sheet name="3_Eelarve" sheetId="5" r:id="rId5"/>
    <sheet name="4_Tulud" sheetId="6" r:id="rId6"/>
    <sheet name="5_Kulud" sheetId="7" r:id="rId7"/>
    <sheet name="6_Finantseerimine" sheetId="8" r:id="rId8"/>
    <sheet name="7_Rahavood" sheetId="9" r:id="rId9"/>
    <sheet name="8_Jatkusuutlikkus" sheetId="10" r:id="rId10"/>
    <sheet name="9_Tasuvus" sheetId="11" r:id="rId11"/>
    <sheet name="10_Finants.vajak" sheetId="12" r:id="rId12"/>
    <sheet name="Makromaj.prognoosid" sheetId="13" r:id="rId13"/>
    <sheet name="Arvestusperioodid" sheetId="14" r:id="rId14"/>
    <sheet name="Näidistulud sektorite lõikes" sheetId="15" r:id="rId15"/>
    <sheet name="Sheet1" sheetId="16" r:id="rId16"/>
  </sheets>
  <externalReferences>
    <externalReference r:id="rId19"/>
  </externalReferences>
  <definedNames>
    <definedName name="_ftn1" localSheetId="13">'Arvestusperioodid'!$A$17</definedName>
    <definedName name="_ftnref1" localSheetId="13">'Arvestusperioodid'!$B$3</definedName>
    <definedName name="_xlfn.SUMIFS" hidden="1">#NAME?</definedName>
    <definedName name="Prindiala">'1_Lahteandmed'!$A$1:$F$58</definedName>
    <definedName name="Prindiala1">#REF!</definedName>
    <definedName name="Prindiala2">'3_Eelarve'!$A$1:$F$34</definedName>
    <definedName name="Prindiala3">'7_Rahavood'!$B$2:$U$39</definedName>
    <definedName name="Prindiala4">#REF!</definedName>
    <definedName name="Prinditiitlid">#REF!</definedName>
  </definedNames>
  <calcPr fullCalcOnLoad="1" iterate="1" iterateCount="100" iterateDelta="0.0001"/>
</workbook>
</file>

<file path=xl/comments12.xml><?xml version="1.0" encoding="utf-8"?>
<comments xmlns="http://schemas.openxmlformats.org/spreadsheetml/2006/main">
  <authors>
    <author>margit.karu</author>
  </authors>
  <commentList>
    <comment ref="E8" authorId="0">
      <text>
        <r>
          <rPr>
            <sz val="9"/>
            <rFont val="Tahoma"/>
            <family val="2"/>
          </rPr>
          <t xml:space="preserve">Kui diskonteeritud TULUD &gt; diskonteeritud KULUD, tuleb arvutada jääkväärtuse NPV vara osas, mille kasulik eluiga ületab arvetusperioodi aastaid. 
Jääkväärtuste NPV-d tuleb igale sarnase elueaga  põhivara grupile arvutada eraldi ja siin need summeerida.
</t>
        </r>
      </text>
    </comment>
  </commentList>
</comments>
</file>

<file path=xl/comments6.xml><?xml version="1.0" encoding="utf-8"?>
<comments xmlns="http://schemas.openxmlformats.org/spreadsheetml/2006/main">
  <authors>
    <author>margit.karu</author>
  </authors>
  <commentList>
    <comment ref="B7" authorId="0">
      <text>
        <r>
          <rPr>
            <sz val="9"/>
            <rFont val="Tahoma"/>
            <family val="2"/>
          </rPr>
          <t xml:space="preserve">Nullstsenaariumi blokis lisada </t>
        </r>
        <r>
          <rPr>
            <b/>
            <sz val="9"/>
            <rFont val="Tahoma"/>
            <family val="2"/>
          </rPr>
          <t>KÕIK</t>
        </r>
        <r>
          <rPr>
            <sz val="9"/>
            <rFont val="Tahoma"/>
            <family val="2"/>
          </rPr>
          <t xml:space="preserve"> nii null- kui täisstsenaariumiga tekkivad tulude (toote/teenuse) </t>
        </r>
        <r>
          <rPr>
            <b/>
            <sz val="9"/>
            <rFont val="Tahoma"/>
            <family val="2"/>
          </rPr>
          <t xml:space="preserve">nimetused ja ühikud </t>
        </r>
        <r>
          <rPr>
            <sz val="9"/>
            <rFont val="Tahoma"/>
            <family val="2"/>
          </rPr>
          <t xml:space="preserve">(ka need, mida nullstsenaariumis tegelikkuses ei esine).
Need andmed kantakse automaatselt edasi täis- ja juurdekasvulise stsenaariumi vastavatesse lahtritesse.
Tulude kogused ja hinnad, mis tekivad ainult täisstsenaariumiga, jätta nullstsenaariumi bliokis tühjaks ning täita need andmed täisstsenaariumi blokis.
</t>
        </r>
        <r>
          <rPr>
            <sz val="9"/>
            <rFont val="Tahoma"/>
            <family val="2"/>
          </rPr>
          <t xml:space="preserve">
</t>
        </r>
      </text>
    </comment>
  </commentList>
</comments>
</file>

<file path=xl/comments7.xml><?xml version="1.0" encoding="utf-8"?>
<comments xmlns="http://schemas.openxmlformats.org/spreadsheetml/2006/main">
  <authors>
    <author>margit.karu</author>
  </authors>
  <commentList>
    <comment ref="B7" authorId="0">
      <text>
        <r>
          <rPr>
            <sz val="9"/>
            <rFont val="Tahoma"/>
            <family val="2"/>
          </rPr>
          <t xml:space="preserve">Nullstsenaariumi blokis lisada </t>
        </r>
        <r>
          <rPr>
            <b/>
            <sz val="9"/>
            <rFont val="Tahoma"/>
            <family val="2"/>
          </rPr>
          <t>KÕIK</t>
        </r>
        <r>
          <rPr>
            <sz val="9"/>
            <rFont val="Tahoma"/>
            <family val="2"/>
          </rPr>
          <t xml:space="preserve"> nii null- kui täisstsenaariumiga tekkivate </t>
        </r>
        <r>
          <rPr>
            <b/>
            <sz val="9"/>
            <rFont val="Tahoma"/>
            <family val="2"/>
          </rPr>
          <t>kulude liigid, alaliigid ja ühikud</t>
        </r>
        <r>
          <rPr>
            <sz val="9"/>
            <rFont val="Tahoma"/>
            <family val="2"/>
          </rPr>
          <t xml:space="preserve"> (ka need, mida nullstsenaariumis tegelikkuses ei esine).
Need andmed kantakse automaatselt edasi täis- ja juurdekasvulise stsenaariumi kulude liikide, alaliikide ja ühikute lahtritesse.
Kululiigiid, mis tekivad ainult täisstsenaariumiga, jätta nullstsenaariumi blokis summade lahtris tühjaks ning täita need andmed täisstsenaariumi blokis.
</t>
        </r>
      </text>
    </comment>
  </commentList>
</comments>
</file>

<file path=xl/sharedStrings.xml><?xml version="1.0" encoding="utf-8"?>
<sst xmlns="http://schemas.openxmlformats.org/spreadsheetml/2006/main" count="567" uniqueCount="332">
  <si>
    <t>E-mail:</t>
  </si>
  <si>
    <t>number</t>
  </si>
  <si>
    <t>m3</t>
  </si>
  <si>
    <t>EUR/m3</t>
  </si>
  <si>
    <t>3.1.</t>
  </si>
  <si>
    <t>3.2.</t>
  </si>
  <si>
    <t>4.1.</t>
  </si>
  <si>
    <t>5.1.</t>
  </si>
  <si>
    <t>Kontaktisik:</t>
  </si>
  <si>
    <t>Telefon:</t>
  </si>
  <si>
    <t>Projekti nimi</t>
  </si>
  <si>
    <t>Ühik</t>
  </si>
  <si>
    <t>arv</t>
  </si>
  <si>
    <t>EUR/leping</t>
  </si>
  <si>
    <t>EUR/aastas</t>
  </si>
  <si>
    <t>Tulud piletimüügist</t>
  </si>
  <si>
    <t>Külastajad</t>
  </si>
  <si>
    <t>Sissepääsutasu</t>
  </si>
  <si>
    <t>Ruumide rendilepinguid (aastas)</t>
  </si>
  <si>
    <t>Keskmine rendilepingu hind</t>
  </si>
  <si>
    <t>Seadmete renidlepinguid (aastas)</t>
  </si>
  <si>
    <t>Tulu sissepääsutasudest</t>
  </si>
  <si>
    <t>tk/aastas</t>
  </si>
  <si>
    <t>EUR/külastaja</t>
  </si>
  <si>
    <t>Tulud ürituste korraldamisest</t>
  </si>
  <si>
    <t>Üritusi (aastast)</t>
  </si>
  <si>
    <t>Lepingu keskmine hind</t>
  </si>
  <si>
    <t>Tulu seadmete rentimisest kokku</t>
  </si>
  <si>
    <t>Tulu ruumide rentimisest kokku:</t>
  </si>
  <si>
    <t>Kõik kokku</t>
  </si>
  <si>
    <t>Kultuuriasutuste tulud</t>
  </si>
  <si>
    <t>Haridusasutuste tulud</t>
  </si>
  <si>
    <t>Tulu õppemaksudest</t>
  </si>
  <si>
    <t>Tudengid</t>
  </si>
  <si>
    <t>Õppemaks</t>
  </si>
  <si>
    <t>EUR/tudeng</t>
  </si>
  <si>
    <t>Tulud organiasatsioonidelt koolituskursuste eest</t>
  </si>
  <si>
    <t>Koolitatavad</t>
  </si>
  <si>
    <t>EUR/koolitatav</t>
  </si>
  <si>
    <t>Tulud noortele/lastele osutatud teenuste eest</t>
  </si>
  <si>
    <t>Tulud pakutud teenuste eest:</t>
  </si>
  <si>
    <t>Tulu spordi infrastruktuurist</t>
  </si>
  <si>
    <t>Keskmine lepingu hind</t>
  </si>
  <si>
    <t>Valduste kasutamise lepinguid (aastas)</t>
  </si>
  <si>
    <t>Tulu valduste kasutamise lepingutest:</t>
  </si>
  <si>
    <t>Varustuse kasutamise lepinguid</t>
  </si>
  <si>
    <t>Tulu varustuse kasutamisest:</t>
  </si>
  <si>
    <t>Tulu tervishoiu infrastruktuurist</t>
  </si>
  <si>
    <t>Tulu patsientide tasudest</t>
  </si>
  <si>
    <t>Patsiente aastas</t>
  </si>
  <si>
    <t>Keskmine patsiendi tasu</t>
  </si>
  <si>
    <t>EUR/patsient</t>
  </si>
  <si>
    <t>Tulu patsientide tasudest:</t>
  </si>
  <si>
    <t>Tulu turismi infrastruktuurist</t>
  </si>
  <si>
    <t>Külastajaid</t>
  </si>
  <si>
    <t>arv/aastas</t>
  </si>
  <si>
    <t>Sissepääasutasu</t>
  </si>
  <si>
    <t>Tulu sissepääsutasudest:</t>
  </si>
  <si>
    <t>Tulu liikluse infrastruktuurist</t>
  </si>
  <si>
    <t>Tulu infrastruktuuri kasutamisest</t>
  </si>
  <si>
    <t>Tarbijaid, kasutajaid</t>
  </si>
  <si>
    <t>Keskmine tasu kasutamise eest</t>
  </si>
  <si>
    <t>EUR/kasutaja</t>
  </si>
  <si>
    <t>Tulu infrastruktuuri kasutamisest:</t>
  </si>
  <si>
    <t>Tulu veevarustuse infrastruktuurist</t>
  </si>
  <si>
    <t>Tulu veevarustuse teenusest</t>
  </si>
  <si>
    <t>Veevarustus</t>
  </si>
  <si>
    <t>Määr, hind, tariif</t>
  </si>
  <si>
    <t>Tulu veevarustuse teenusest:</t>
  </si>
  <si>
    <t>Tulu reovee kogumise ja puhastamise teenustest</t>
  </si>
  <si>
    <t>Kogutud reovesi</t>
  </si>
  <si>
    <t>Energia ja ressursid</t>
  </si>
  <si>
    <t>Maksud</t>
  </si>
  <si>
    <t>Muud kulud</t>
  </si>
  <si>
    <t>KOKKU TULU:</t>
  </si>
  <si>
    <t>Tulud</t>
  </si>
  <si>
    <t>Valdkond/sektor</t>
  </si>
  <si>
    <t>Tulu seadmete rentimisest</t>
  </si>
  <si>
    <t>Tulu ruumide rentimisest</t>
  </si>
  <si>
    <t>Tulu seadmete rentimisest kokku:</t>
  </si>
  <si>
    <t>Tulu piletimüügist kokku:</t>
  </si>
  <si>
    <t>Tulu ürituste korraldamisest kokku:</t>
  </si>
  <si>
    <t>Tulu valduste kasutamisest</t>
  </si>
  <si>
    <t>Tulu varustuse kasutamisest</t>
  </si>
  <si>
    <t>Kulu nimetus</t>
  </si>
  <si>
    <t>1.1</t>
  </si>
  <si>
    <t>1.2</t>
  </si>
  <si>
    <t>1.3</t>
  </si>
  <si>
    <t>1.4</t>
  </si>
  <si>
    <t>1.5</t>
  </si>
  <si>
    <t>1.6</t>
  </si>
  <si>
    <t>1.7</t>
  </si>
  <si>
    <t>1.8</t>
  </si>
  <si>
    <t>1.9</t>
  </si>
  <si>
    <t>1.10</t>
  </si>
  <si>
    <t>2.2</t>
  </si>
  <si>
    <t>Projekti juurdekasvulised rahavood, EUR</t>
  </si>
  <si>
    <t>Olulisemad majandusnäitajad</t>
  </si>
  <si>
    <t>tegelik</t>
  </si>
  <si>
    <t>prognoos seisuga 24.04.2015</t>
  </si>
  <si>
    <t>prognoos (koostatud 09.10.2013)</t>
  </si>
  <si>
    <t>SKP jooksevhindades (mln €)</t>
  </si>
  <si>
    <t>SKP püsivhindades (mln €)</t>
  </si>
  <si>
    <t>SKP reaalkasv</t>
  </si>
  <si>
    <t>SKP nominaalkasv</t>
  </si>
  <si>
    <t>Tarbijahinnaindeks</t>
  </si>
  <si>
    <t>Hõive (tuh inimest)</t>
  </si>
  <si>
    <t>hõivekasv</t>
  </si>
  <si>
    <t>Tööpuudus</t>
  </si>
  <si>
    <t>Tööviljakuse kasv</t>
  </si>
  <si>
    <t>Keskmine kuupalk (€)</t>
  </si>
  <si>
    <t>palgakasv</t>
  </si>
  <si>
    <t>Reaalne diskontomäär</t>
  </si>
  <si>
    <t>Korrigeeritud diskonto määr</t>
  </si>
  <si>
    <t>Otseselt ehitusega seotud kulud</t>
  </si>
  <si>
    <t>Hooned ja ehitised</t>
  </si>
  <si>
    <t>Rajatised</t>
  </si>
  <si>
    <t>Immateriaalne vara</t>
  </si>
  <si>
    <t>Toetuse määr (%)</t>
  </si>
  <si>
    <t>Lühiajalise vara asendusinvesteeringud</t>
  </si>
  <si>
    <t>KOKKU TEGEVUSKULUD:</t>
  </si>
  <si>
    <t>Kulu-tulu analüüs</t>
  </si>
  <si>
    <t>Projekti alguse kuupäev</t>
  </si>
  <si>
    <t>Projekti lõpu kuupäev</t>
  </si>
  <si>
    <t>Abikõlbik maksumus EUR</t>
  </si>
  <si>
    <t>Mitteabikõlbik maksumus EUR</t>
  </si>
  <si>
    <t>Transpordivahendid</t>
  </si>
  <si>
    <t>Maa</t>
  </si>
  <si>
    <t>Muu inventar, sisseseade</t>
  </si>
  <si>
    <t>Erakapital</t>
  </si>
  <si>
    <t>Kohaliku omavalitsuse toetused</t>
  </si>
  <si>
    <t>Riiklikud toetused</t>
  </si>
  <si>
    <t>Laenud</t>
  </si>
  <si>
    <t>1. Finantseerimisallika nimetus</t>
  </si>
  <si>
    <t>Projekti finantseerimisallikad</t>
  </si>
  <si>
    <t>KOKKU FINANTSEERIMISALLIKAD</t>
  </si>
  <si>
    <t>Tegevustulud kokku</t>
  </si>
  <si>
    <t>Sissetulekud kokku</t>
  </si>
  <si>
    <t>Tegevuskulud kokku</t>
  </si>
  <si>
    <t>Laenu põhiosa tagasimakse</t>
  </si>
  <si>
    <t>Väljaminekud kokku</t>
  </si>
  <si>
    <t>Rahavood kokku</t>
  </si>
  <si>
    <t>Kumulatiivne kogu rahavoog</t>
  </si>
  <si>
    <t>1. Sissetulekud</t>
  </si>
  <si>
    <t>Finantsallikad kokku</t>
  </si>
  <si>
    <t>Lühiajalise vara asenduskulud</t>
  </si>
  <si>
    <t>Laenuintressid</t>
  </si>
  <si>
    <t>Investeeringu tasuvus</t>
  </si>
  <si>
    <t>1.1.</t>
  </si>
  <si>
    <t>2.1.</t>
  </si>
  <si>
    <t>2.2.</t>
  </si>
  <si>
    <t>2.3.</t>
  </si>
  <si>
    <t>2. Väljaminekud</t>
  </si>
  <si>
    <t>Põhivara jääkväärtus</t>
  </si>
  <si>
    <t>Kapitali tasuvus</t>
  </si>
  <si>
    <t>Neto rahavoog kokku</t>
  </si>
  <si>
    <t>Diskonteerimise määr</t>
  </si>
  <si>
    <t>2.4.</t>
  </si>
  <si>
    <t>2.5.</t>
  </si>
  <si>
    <t>Peamised elemendid ja parameetrid</t>
  </si>
  <si>
    <t>Väärtus</t>
  </si>
  <si>
    <t>Diskonteerimata</t>
  </si>
  <si>
    <t>Diskonteeritud (NPV)</t>
  </si>
  <si>
    <t>Diskonto määr</t>
  </si>
  <si>
    <t>Jääkväärtus (€)</t>
  </si>
  <si>
    <t>Tulud (€)</t>
  </si>
  <si>
    <t>Tegevuskulud (€)</t>
  </si>
  <si>
    <t>Abikõlbikud kulud (diskonteerimata, €)</t>
  </si>
  <si>
    <t>Projekti investeeringukulud</t>
  </si>
  <si>
    <t>3.3.</t>
  </si>
  <si>
    <t>3.4.</t>
  </si>
  <si>
    <t>Abikõlblikud investeeringukulud kokku (€)</t>
  </si>
  <si>
    <t>Laenude tagasimaksed</t>
  </si>
  <si>
    <t>1.2.</t>
  </si>
  <si>
    <t>1.3.</t>
  </si>
  <si>
    <t>1.4.</t>
  </si>
  <si>
    <t>1.5.</t>
  </si>
  <si>
    <t>Laenude põhiosa tagasimaksed</t>
  </si>
  <si>
    <t>2. Laenude teenindamine</t>
  </si>
  <si>
    <t>KOKKU LAENUDE TEENINDAMINE</t>
  </si>
  <si>
    <t>Personalikulud</t>
  </si>
  <si>
    <t>Tegevuskulud</t>
  </si>
  <si>
    <t>Intressikulud</t>
  </si>
  <si>
    <t>Kaubad/materjalid/teenused</t>
  </si>
  <si>
    <t>veevarustus, elektrienergia, soojusenergia</t>
  </si>
  <si>
    <t>masinate/seadmete/inventari hooldus ja selleks kuluvad materjalid</t>
  </si>
  <si>
    <t>Hooldus(ekspluatatsiooni)kulud</t>
  </si>
  <si>
    <t>loodusvarade, omandimaks</t>
  </si>
  <si>
    <t>laenude intresside kulud</t>
  </si>
  <si>
    <t>bürootarbed, side-, posti- ja transpordi- jms kulud</t>
  </si>
  <si>
    <t>tootmiseks/teenuse osutamiseks vajalikud materjalid ja kaubad, sisseostetud teenused</t>
  </si>
  <si>
    <t>töötasu ja tööjõumaksud, personali koolitus- ja lähetuskulud</t>
  </si>
  <si>
    <t>…</t>
  </si>
  <si>
    <t>Põhivara investeeringu jääkväärtus</t>
  </si>
  <si>
    <t>KOKKU MUUD INVESTEERINGU ARTIKLID:</t>
  </si>
  <si>
    <t>Projekti lähteandmed</t>
  </si>
  <si>
    <t>Muud investeeringud</t>
  </si>
  <si>
    <t xml:space="preserve">Jääkväärtuse arvutamise meetodi selgitus ja põhjendus. </t>
  </si>
  <si>
    <t>Taotleja nimi</t>
  </si>
  <si>
    <t>Juurdekasvulise stsenaariumi tasuvus</t>
  </si>
  <si>
    <t>Täisstsenaariumi jätkusuutlikkus</t>
  </si>
  <si>
    <t>Täiendav info</t>
  </si>
  <si>
    <t>Täisstsenaarium</t>
  </si>
  <si>
    <t>Jurdekasvuline stsenaarium</t>
  </si>
  <si>
    <t>Juurdekasuvline stsenaarium</t>
  </si>
  <si>
    <t>Arvestusperiood (aastates)</t>
  </si>
  <si>
    <t>Valdkond</t>
  </si>
  <si>
    <t>Arvestusperiood aastates[1]</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</si>
  <si>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</si>
  <si>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</si>
  <si>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</si>
  <si>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</si>
  <si>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</si>
  <si>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</si>
  <si>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</si>
  <si>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</si>
  <si>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</si>
  <si>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</si>
  <si>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</si>
  <si>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</si>
  <si>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</si>
  <si>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Muud valdkonnad</t>
  </si>
  <si>
    <t>[1] Esitatud perioodid sisaldavad projekti rakendusperioodi. Ebatavaliselt pikaajaliste ehitustööde korral võib kasutada pikemat perioodi.</t>
  </si>
  <si>
    <t>10-15</t>
  </si>
  <si>
    <t>Arvestusperioodid</t>
  </si>
  <si>
    <t>Projekti varade jääkväärtuse arvestusmeetod (vali üks)</t>
  </si>
  <si>
    <t>arvestusperioodi ületavate projekti vara kasulike aastate jääkväärtuse alusel</t>
  </si>
  <si>
    <t>Analüüs on koostatud püsivhindades (soovitav) - kohaldub reaalne diskontomäär</t>
  </si>
  <si>
    <t>Analüüs on koostatud jooksevhindades - kohaldub nominaalne ehk inflatsiooniga korrigeeritud diskontomäär (lisa järgmisse lahtrisse inflatsioonimäär!)</t>
  </si>
  <si>
    <t>Masinad ja seadmed</t>
  </si>
  <si>
    <t>Projekti tunnus (lisab rakendusüksus)</t>
  </si>
  <si>
    <t xml:space="preserve">Vähendatud abikõlblikud kulud = (C15)*(C16) </t>
  </si>
  <si>
    <t>EU toetus (€) = (C17)*(C18)</t>
  </si>
  <si>
    <t>B</t>
  </si>
  <si>
    <t>C</t>
  </si>
  <si>
    <t>E</t>
  </si>
  <si>
    <t>Kogu kulutused</t>
  </si>
  <si>
    <t>Finantseerimisvajak (%) = (C13)</t>
  </si>
  <si>
    <t>D</t>
  </si>
  <si>
    <t>Summad</t>
  </si>
  <si>
    <t>Arvestusperiood aastates (vt. tööleht "Arvestusperioodid")</t>
  </si>
  <si>
    <r>
      <t>Projekti varade jääkväärtuse</t>
    </r>
    <r>
      <rPr>
        <b/>
        <sz val="12"/>
        <color indexed="8"/>
        <rFont val="Calibri"/>
        <family val="2"/>
      </rPr>
      <t>¹</t>
    </r>
    <r>
      <rPr>
        <b/>
        <sz val="12"/>
        <color indexed="8"/>
        <rFont val="Verdana"/>
        <family val="2"/>
      </rPr>
      <t xml:space="preserve"> arvestusmeetodi valik:</t>
    </r>
  </si>
  <si>
    <r>
      <t xml:space="preserve">turuväärtus arvestusperioodi lõpuks (lubatud </t>
    </r>
    <r>
      <rPr>
        <b/>
        <sz val="10"/>
        <color indexed="10"/>
        <rFont val="Verdana"/>
        <family val="2"/>
      </rPr>
      <t>ainult</t>
    </r>
    <r>
      <rPr>
        <b/>
        <sz val="10"/>
        <color indexed="8"/>
        <rFont val="Verdana"/>
        <family val="2"/>
      </rPr>
      <t xml:space="preserve"> põhjendatud juhtudel</t>
    </r>
    <r>
      <rPr>
        <b/>
        <sz val="10"/>
        <color indexed="8"/>
        <rFont val="Calibri"/>
        <family val="2"/>
      </rPr>
      <t>²</t>
    </r>
  </si>
  <si>
    <t>TEGEVUSTULUD</t>
  </si>
  <si>
    <t>Projekti arvestusperioodi aastad</t>
  </si>
  <si>
    <t>Projekti arvestusperiood aastad</t>
  </si>
  <si>
    <t>1. Juurdekasvulised tegevustulud</t>
  </si>
  <si>
    <t>2. Juurdekasvulised tegevuskulud</t>
  </si>
  <si>
    <t>2.1</t>
  </si>
  <si>
    <t>2.3</t>
  </si>
  <si>
    <t>2.5</t>
  </si>
  <si>
    <t>Asendusinvesteeringud</t>
  </si>
  <si>
    <t>Aastaste inflatsioonimäärade aritmeetiline keskmine (märkida, kui kasutatakse nominaalset diskontomäära)</t>
  </si>
  <si>
    <t>Makromajanduse näitajad 2000-2050</t>
  </si>
  <si>
    <t>(tabeli andmed on võetud internetist: http://www.struktuurifondid.ee/abimaterjalid-tasuvusanaluusi-koostamiseks/ )</t>
  </si>
  <si>
    <t>Allikad:</t>
  </si>
  <si>
    <t>Rahandusministeerium</t>
  </si>
  <si>
    <t>European Commission. The 2012 Ageing Report: Underlying Assumptions and Projection Methodologies.</t>
  </si>
  <si>
    <t>http://ec.europa.eu/economy_finance/publications/european_economy/2011/ee4_en.htm</t>
  </si>
  <si>
    <t>Nominaalne diskontomäär</t>
  </si>
  <si>
    <t>Investeeringu rahaline tasuvuse määr  FRR/C</t>
  </si>
  <si>
    <t xml:space="preserve">Need näitajad osutavad, kas projekti puhaslaekumisega on võimalik katta investeeringukulud, olenemata nende finantseerimisviivist.
</t>
  </si>
  <si>
    <t>Eesmärk on kontrollida, kas projekt on tulus kapitalipaigutuse seisukohalt.  Tuua välja selgitused näitajate tulemuste kohta.</t>
  </si>
  <si>
    <t>Finantseerimisvajak = NPVinvesteeringukulud – NPVpuhastulu (€) =  (E6) – (E11)</t>
  </si>
  <si>
    <t>Finantseerimisvajak (%) = [(E6)-(E11)] / (E6)</t>
  </si>
  <si>
    <t>Investeeringukulud kokku (€)</t>
  </si>
  <si>
    <t>Kapitali rahaline nüüdispuhasväärtus FNPV</t>
  </si>
  <si>
    <t>Kapitali rahaline tasuvuse määr FRR/K</t>
  </si>
  <si>
    <t>Investeeringu rahaline nüüdispuhasväärtus FNPV</t>
  </si>
  <si>
    <t>Toetused</t>
  </si>
  <si>
    <t>Investeeringu liik (vali rippmenüüst)</t>
  </si>
  <si>
    <t>Investeeringu liik</t>
  </si>
  <si>
    <r>
      <rPr>
        <sz val="9"/>
        <rFont val="Calibri"/>
        <family val="2"/>
      </rPr>
      <t>¹</t>
    </r>
    <r>
      <rPr>
        <sz val="9"/>
        <rFont val="Verdana"/>
        <family val="2"/>
      </rPr>
      <t xml:space="preserve"> Soovitatav on mitte arvestada suurte asendamiste rahavooge aega, mis eelneb vahetult arvestusperioodi lõpule. Kui mingi projektiga seotud vara tuleb asendada vahetult enne
arvestusperioodi lõppu, tuleks kaaluda järgmisi võimalusi: 
- lühendada arvestusperioodi, nii et asendamist vajava suure varaobjekti eeldatav eluiga mahuks selle piiresse;
- lükata asendamine edasi arvestusperioodi järgsesse aega ning eeldada vara iga-aastaste hooldus- ja remondikulude kasvu arvestusperioodi lõpuni.</t>
    </r>
  </si>
  <si>
    <t>märgi aasta</t>
  </si>
  <si>
    <t>Arvestususperioodi aastad</t>
  </si>
  <si>
    <r>
      <t xml:space="preserve">Nullstsenaarium </t>
    </r>
    <r>
      <rPr>
        <sz val="10"/>
        <color indexed="8"/>
        <rFont val="Verdana"/>
        <family val="2"/>
      </rPr>
      <t>(</t>
    </r>
    <r>
      <rPr>
        <sz val="10"/>
        <color indexed="10"/>
        <rFont val="Verdana"/>
        <family val="2"/>
      </rPr>
      <t>vt. ka lahtri kommentaari!</t>
    </r>
    <r>
      <rPr>
        <sz val="10"/>
        <color indexed="8"/>
        <rFont val="Verdana"/>
        <family val="2"/>
      </rPr>
      <t>)</t>
    </r>
  </si>
  <si>
    <t>EUR/ühik</t>
  </si>
  <si>
    <t>Arvestusperioodi aastad</t>
  </si>
  <si>
    <t>TEGEVUSKULUD</t>
  </si>
  <si>
    <t>3.5.</t>
  </si>
  <si>
    <t>3.6.</t>
  </si>
  <si>
    <t>3.7.</t>
  </si>
  <si>
    <t>3.8.</t>
  </si>
  <si>
    <t>3.9.</t>
  </si>
  <si>
    <t>3.10.</t>
  </si>
  <si>
    <t>3.11.</t>
  </si>
  <si>
    <t>3. Projekti abikõlbikud investeeringukulud</t>
  </si>
  <si>
    <t>KOKKU ABIKÕLBIKUD INVESTEERINGUKULUD:</t>
  </si>
  <si>
    <t>KOKKU MAK INVESTEERINGUD:</t>
  </si>
  <si>
    <t>Mitteabikõlblikud investeeringukulud</t>
  </si>
  <si>
    <t>4. Mitteabikõlblikud investeeringukulud</t>
  </si>
  <si>
    <t>5.2.</t>
  </si>
  <si>
    <t>5. Projekti muud kulud</t>
  </si>
  <si>
    <t>KOKKU TULU-KULU</t>
  </si>
  <si>
    <t>Puhastulu = NPVtulu – NPVtegevuskulud + NPVjääkväärtus € = (E9) – (E10) + (E8 (€)</t>
  </si>
  <si>
    <r>
      <t>Guess</t>
    </r>
    <r>
      <rPr>
        <sz val="10"/>
        <color indexed="8"/>
        <rFont val="Calibri"/>
        <family val="2"/>
      </rPr>
      <t>¹</t>
    </r>
  </si>
  <si>
    <t>Kulu liik (nimetus/kirjeldus)</t>
  </si>
  <si>
    <r>
      <t>Nullstsenaarium</t>
    </r>
    <r>
      <rPr>
        <sz val="14"/>
        <color indexed="8"/>
        <rFont val="Verdana"/>
        <family val="2"/>
      </rPr>
      <t xml:space="preserve"> </t>
    </r>
    <r>
      <rPr>
        <sz val="10"/>
        <color indexed="8"/>
        <rFont val="Verdana"/>
        <family val="2"/>
      </rPr>
      <t>(</t>
    </r>
    <r>
      <rPr>
        <sz val="10"/>
        <color indexed="10"/>
        <rFont val="Verdana"/>
        <family val="2"/>
      </rPr>
      <t>vt. siin lahtri kommentaari!</t>
    </r>
    <r>
      <rPr>
        <sz val="10"/>
        <color indexed="8"/>
        <rFont val="Verdana"/>
        <family val="2"/>
      </rPr>
      <t>)</t>
    </r>
  </si>
  <si>
    <r>
      <t xml:space="preserve">standardse kulumiarvestusvalemi alusel (lubatud </t>
    </r>
    <r>
      <rPr>
        <b/>
        <sz val="10"/>
        <color indexed="10"/>
        <rFont val="Verdana"/>
        <family val="2"/>
      </rPr>
      <t xml:space="preserve">ainult </t>
    </r>
    <r>
      <rPr>
        <b/>
        <sz val="10"/>
        <color indexed="8"/>
        <rFont val="Verdana"/>
        <family val="2"/>
      </rPr>
      <t>põhjendatud juhtudel²)</t>
    </r>
  </si>
  <si>
    <t>SF toetus</t>
  </si>
  <si>
    <t>2.6</t>
  </si>
  <si>
    <t>NETO RAHAVOOD</t>
  </si>
  <si>
    <t>Projekti investeeringu nimetus</t>
  </si>
  <si>
    <t>Teenuste väljatöötamine</t>
  </si>
  <si>
    <t>Vara kasulik eluiga aastates (alates projekti lõppemise aastast)</t>
  </si>
  <si>
    <t>Vara kasuliku eluea viimane aasta</t>
  </si>
  <si>
    <t>Vara kasulik eluiga üle AP</t>
  </si>
  <si>
    <r>
      <t xml:space="preserve">Investeeringu lõpetamise aasta </t>
    </r>
    <r>
      <rPr>
        <sz val="10"/>
        <color indexed="10"/>
        <rFont val="Verdana"/>
        <family val="2"/>
      </rPr>
      <t>(peab jääma projekti perioodi!)</t>
    </r>
  </si>
  <si>
    <t>Seade 1</t>
  </si>
  <si>
    <t>maksumus KM-ta</t>
  </si>
  <si>
    <t>KM</t>
  </si>
  <si>
    <t>Kokku</t>
  </si>
  <si>
    <t>Ehitis 1</t>
  </si>
  <si>
    <t>summa KM-ta</t>
  </si>
  <si>
    <t>summa KM-ga</t>
  </si>
  <si>
    <t>Fin.vajak</t>
  </si>
  <si>
    <t>Disk.tulud</t>
  </si>
  <si>
    <t>Disk. kulud</t>
  </si>
  <si>
    <t>Disk. puhastulu</t>
  </si>
  <si>
    <t>Vähendatud AK summa</t>
  </si>
  <si>
    <t>Käibemaks eelarves MAK</t>
  </si>
  <si>
    <t>AK kulu</t>
  </si>
  <si>
    <t>MAK kulu</t>
  </si>
  <si>
    <t>Projekti kulud kokku</t>
  </si>
  <si>
    <t>Disk.invest.kulu</t>
  </si>
  <si>
    <t>Käibemaksu eelarves ei kasjastata</t>
  </si>
  <si>
    <t>Tegevuskulude põhiliigid</t>
  </si>
  <si>
    <t>Tegevuskulude alaliigid</t>
  </si>
  <si>
    <t>Projekti eelarve kulutuste alaliiigid</t>
  </si>
  <si>
    <t>Projekti eelarve kulutuste põhiliigid</t>
  </si>
  <si>
    <t>Projekti eelarve</t>
  </si>
  <si>
    <t>KOKKU PROJEKTI INVESTEERINGUD</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</si>
</sst>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0"/>
    <numFmt numFmtId="173" formatCode="0.000%"/>
    <numFmt numFmtId="174" formatCode="_-* #,##0.000\ _k_r_-;\-* #,##0.000\ _k_r_-;_-* &quot;-&quot;??\ _k_r_-;_-@_-"/>
    <numFmt numFmtId="175" formatCode="_-* #,##0.0\ _k_r_-;\-* #,##0.0\ _k_r_-;_-* &quot;-&quot;??\ _k_r_-;_-@_-"/>
    <numFmt numFmtId="176" formatCode="_-* #,##0\ _k_r_-;\-* #,##0\ _k_r_-;_-* &quot;-&quot;??\ _k_r_-;_-@_-"/>
    <numFmt numFmtId="177" formatCode="0.0%"/>
    <numFmt numFmtId="178" formatCode="#,##0.000"/>
    <numFmt numFmtId="179" formatCode="#,##0.0"/>
    <numFmt numFmtId="180" formatCode="0.0"/>
    <numFmt numFmtId="181" formatCode="#,##0.00\ _k_r"/>
    <numFmt numFmtId="182" formatCode="[$-425]d\.\ mmmm\ yyyy&quot;. a.&quot;"/>
    <numFmt numFmtId="183" formatCode="&quot;Yes&quot;;&quot;Yes&quot;;&quot;No&quot;"/>
    <numFmt numFmtId="184" formatCode="&quot;True&quot;;&quot;True&quot;;&quot;False&quot;"/>
    <numFmt numFmtId="185" formatCode="&quot;On&quot;;&quot;On&quot;;&quot;Off&quot;"/>
    <numFmt numFmtId="186" formatCode="[$€-2]\ #,##0.00_);[Red]\([$€-2]\ #,##0.00\)"/>
    <numFmt numFmtId="187" formatCode="_-* #,##0.0000\ _k_r_-;\-* #,##0.0000\ _k_r_-;_-* &quot;-&quot;????\ _k_r_-;_-@_-"/>
    <numFmt numFmtId="188" formatCode="#,##0.0000"/>
    <numFmt numFmtId="189" formatCode="#,##0_ ;\-#,##0\ "/>
    <numFmt numFmtId="190" formatCode="#,##0.00000"/>
    <numFmt numFmtId="191" formatCode="#,##0.000000"/>
    <numFmt numFmtId="192" formatCode="#,##0.0000000"/>
    <numFmt numFmtId="193" formatCode="0.0000%"/>
    <numFmt numFmtId="194" formatCode="#,##0.00000000"/>
    <numFmt numFmtId="195" formatCode="#,##0.0_ ;\-#,##0.0\ "/>
    <numFmt numFmtId="196" formatCode="#,##0.00_ ;\-#,##0.00\ "/>
    <numFmt numFmtId="197" formatCode="#,##0.00_ ;[Red]\-#,##0.00\ "/>
    <numFmt numFmtId="198" formatCode="#,##0_ ;[Red]\-#,##0\ "/>
    <numFmt numFmtId="199" formatCode="0_ ;[Red]\-0\ "/>
    <numFmt numFmtId="200" formatCode="0.00_ ;[Red]\-0.00\ "/>
    <numFmt numFmtId="201" formatCode="0.0_ ;[Red]\-0.0\ "/>
    <numFmt numFmtId="202" formatCode="0.000"/>
    <numFmt numFmtId="203" formatCode="_-* #,##0.0\ _k_r_-;\-* #,##0.0\ _k_r_-;_-* &quot;-&quot;\ _k_r_-;_-@_-"/>
    <numFmt numFmtId="204" formatCode="_-* #,##0.00\ _k_r_-;\-* #,##0.00\ _k_r_-;_-* &quot;-&quot;\ _k_r_-;_-@_-"/>
  </numFmts>
  <fonts count="131">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Verdana"/>
      <family val="2"/>
    </font>
    <font>
      <sz val="11"/>
      <color indexed="8"/>
      <name val="Verdana"/>
      <family val="2"/>
    </font>
    <font>
      <sz val="11"/>
      <name val="Verdana"/>
      <family val="2"/>
    </font>
    <font>
      <sz val="9"/>
      <color indexed="8"/>
      <name val="Verdana"/>
      <family val="2"/>
    </font>
    <font>
      <sz val="10"/>
      <color indexed="8"/>
      <name val="Verdana"/>
      <family val="2"/>
    </font>
    <font>
      <b/>
      <sz val="10"/>
      <color indexed="8"/>
      <name val="Verdana"/>
      <family val="2"/>
    </font>
    <font>
      <sz val="11"/>
      <color indexed="10"/>
      <name val="Verdana"/>
      <family val="2"/>
    </font>
    <font>
      <sz val="8"/>
      <color indexed="8"/>
      <name val="Verdana"/>
      <family val="2"/>
    </font>
    <font>
      <sz val="8"/>
      <color indexed="10"/>
      <name val="Verdana"/>
      <family val="2"/>
    </font>
    <font>
      <i/>
      <sz val="10"/>
      <color indexed="8"/>
      <name val="Verdana"/>
      <family val="2"/>
    </font>
    <font>
      <sz val="12"/>
      <color indexed="8"/>
      <name val="Times New Roman"/>
      <family val="1"/>
    </font>
    <font>
      <sz val="11"/>
      <color indexed="8"/>
      <name val="Times New Roman"/>
      <family val="1"/>
    </font>
    <font>
      <sz val="10"/>
      <color indexed="8"/>
      <name val="Times New Roman"/>
      <family val="1"/>
    </font>
    <font>
      <sz val="10"/>
      <name val="Verdana"/>
      <family val="2"/>
    </font>
    <font>
      <sz val="10"/>
      <color indexed="8"/>
      <name val="Calibri"/>
      <family val="2"/>
    </font>
    <font>
      <b/>
      <sz val="9"/>
      <color indexed="8"/>
      <name val="Verdana"/>
      <family val="2"/>
    </font>
    <font>
      <b/>
      <sz val="10"/>
      <color indexed="8"/>
      <name val="Calibri"/>
      <family val="2"/>
    </font>
    <font>
      <i/>
      <sz val="10"/>
      <name val="Verdana"/>
      <family val="2"/>
    </font>
    <font>
      <i/>
      <sz val="11"/>
      <name val="Calibri"/>
      <family val="2"/>
    </font>
    <font>
      <sz val="11"/>
      <name val="Calibri"/>
      <family val="2"/>
    </font>
    <font>
      <sz val="9"/>
      <name val="Verdana"/>
      <family val="2"/>
    </font>
    <font>
      <sz val="10"/>
      <name val="Garamond"/>
      <family val="1"/>
    </font>
    <font>
      <sz val="8"/>
      <name val="Tahoma"/>
      <family val="2"/>
    </font>
    <font>
      <b/>
      <sz val="11"/>
      <color indexed="8"/>
      <name val="Verdana"/>
      <family val="2"/>
    </font>
    <font>
      <b/>
      <sz val="10"/>
      <name val="Verdana"/>
      <family val="2"/>
    </font>
    <font>
      <b/>
      <sz val="10"/>
      <name val="Arial"/>
      <family val="2"/>
    </font>
    <font>
      <b/>
      <sz val="12"/>
      <name val="Times New Roman"/>
      <family val="1"/>
    </font>
    <font>
      <sz val="12"/>
      <name val="Times New Roman"/>
      <family val="1"/>
    </font>
    <font>
      <sz val="11"/>
      <name val="Garamond"/>
      <family val="1"/>
    </font>
    <font>
      <sz val="9"/>
      <color indexed="8"/>
      <name val="Calibri"/>
      <family val="2"/>
    </font>
    <font>
      <b/>
      <sz val="14"/>
      <color indexed="8"/>
      <name val="Calibri"/>
      <family val="2"/>
    </font>
    <font>
      <b/>
      <sz val="14"/>
      <color indexed="8"/>
      <name val="Verdana"/>
      <family val="2"/>
    </font>
    <font>
      <sz val="8"/>
      <name val="Verdana"/>
      <family val="2"/>
    </font>
    <font>
      <b/>
      <i/>
      <sz val="10"/>
      <name val="Verdana"/>
      <family val="2"/>
    </font>
    <font>
      <b/>
      <sz val="11"/>
      <name val="Verdana"/>
      <family val="2"/>
    </font>
    <font>
      <b/>
      <sz val="11"/>
      <color indexed="8"/>
      <name val="Georgia"/>
      <family val="1"/>
    </font>
    <font>
      <sz val="11"/>
      <color indexed="8"/>
      <name val="Georgia"/>
      <family val="1"/>
    </font>
    <font>
      <b/>
      <sz val="14"/>
      <color indexed="8"/>
      <name val="Georgia"/>
      <family val="1"/>
    </font>
    <font>
      <b/>
      <sz val="10"/>
      <color indexed="10"/>
      <name val="Verdana"/>
      <family val="2"/>
    </font>
    <font>
      <b/>
      <sz val="12"/>
      <color indexed="8"/>
      <name val="Calibri"/>
      <family val="2"/>
    </font>
    <font>
      <b/>
      <u val="single"/>
      <sz val="10"/>
      <name val="Garamond"/>
      <family val="1"/>
    </font>
    <font>
      <i/>
      <sz val="10"/>
      <name val="Garamond"/>
      <family val="1"/>
    </font>
    <font>
      <u val="single"/>
      <sz val="10"/>
      <color indexed="12"/>
      <name val="Arial"/>
      <family val="2"/>
    </font>
    <font>
      <b/>
      <sz val="10"/>
      <color indexed="8"/>
      <name val="Arial"/>
      <family val="2"/>
    </font>
    <font>
      <sz val="10"/>
      <name val="Times New Roman"/>
      <family val="1"/>
    </font>
    <font>
      <sz val="9"/>
      <name val="Calibri"/>
      <family val="2"/>
    </font>
    <font>
      <sz val="10"/>
      <color indexed="10"/>
      <name val="Verdana"/>
      <family val="2"/>
    </font>
    <font>
      <sz val="9"/>
      <name val="Tahoma"/>
      <family val="2"/>
    </font>
    <font>
      <b/>
      <sz val="9"/>
      <name val="Tahoma"/>
      <family val="2"/>
    </font>
    <font>
      <sz val="9"/>
      <color indexed="8"/>
      <name val="Times New Roman"/>
      <family val="1"/>
    </font>
    <font>
      <sz val="14"/>
      <color indexed="8"/>
      <name val="Verdana"/>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b/>
      <sz val="18"/>
      <color indexed="62"/>
      <name val="Cambria"/>
      <family val="2"/>
    </font>
    <font>
      <sz val="10"/>
      <color indexed="8"/>
      <name val="Garamond"/>
      <family val="1"/>
    </font>
    <font>
      <b/>
      <sz val="10"/>
      <color indexed="8"/>
      <name val="Garamond"/>
      <family val="1"/>
    </font>
    <font>
      <sz val="9"/>
      <color indexed="10"/>
      <name val="Verdana"/>
      <family val="2"/>
    </font>
    <font>
      <sz val="10"/>
      <color indexed="26"/>
      <name val="Verdana"/>
      <family val="2"/>
    </font>
    <font>
      <b/>
      <sz val="10"/>
      <color indexed="24"/>
      <name val="Verdana"/>
      <family val="2"/>
    </font>
    <font>
      <b/>
      <sz val="9"/>
      <color indexed="10"/>
      <name val="Verdana"/>
      <family val="2"/>
    </font>
    <font>
      <i/>
      <sz val="10"/>
      <color indexed="10"/>
      <name val="Verdana"/>
      <family val="2"/>
    </font>
    <font>
      <i/>
      <sz val="11"/>
      <color indexed="10"/>
      <name val="Calibri"/>
      <family val="2"/>
    </font>
    <font>
      <sz val="10"/>
      <color indexed="8"/>
      <name val="Arial"/>
      <family val="2"/>
    </font>
    <font>
      <i/>
      <sz val="10"/>
      <color indexed="60"/>
      <name val="Garamond"/>
      <family val="1"/>
    </font>
    <font>
      <sz val="10"/>
      <color indexed="9"/>
      <name val="Verdana"/>
      <family val="2"/>
    </font>
    <font>
      <i/>
      <sz val="10"/>
      <color indexed="53"/>
      <name val="Verdana"/>
      <family val="2"/>
    </font>
    <font>
      <sz val="12"/>
      <color indexed="9"/>
      <name val="Times New Roman"/>
      <family val="1"/>
    </font>
    <font>
      <sz val="12"/>
      <color indexed="10"/>
      <name val="Verdana"/>
      <family val="2"/>
    </font>
    <font>
      <b/>
      <sz val="10"/>
      <color indexed="9"/>
      <name val="Verdana"/>
      <family val="2"/>
    </font>
    <font>
      <b/>
      <sz val="10"/>
      <color indexed="60"/>
      <name val="Verdana"/>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Garamond"/>
      <family val="1"/>
    </font>
    <font>
      <b/>
      <sz val="10"/>
      <color theme="1"/>
      <name val="Garamond"/>
      <family val="1"/>
    </font>
    <font>
      <b/>
      <sz val="10"/>
      <color rgb="FFFF0000"/>
      <name val="Verdana"/>
      <family val="2"/>
    </font>
    <font>
      <sz val="9"/>
      <color rgb="FFFF0000"/>
      <name val="Verdana"/>
      <family val="2"/>
    </font>
    <font>
      <sz val="10"/>
      <color rgb="FFFFFFCC"/>
      <name val="Verdana"/>
      <family val="2"/>
    </font>
    <font>
      <b/>
      <sz val="10"/>
      <color theme="0" tint="-0.24997000396251678"/>
      <name val="Verdana"/>
      <family val="2"/>
    </font>
    <font>
      <b/>
      <sz val="9"/>
      <color rgb="FFFF0000"/>
      <name val="Verdana"/>
      <family val="2"/>
    </font>
    <font>
      <i/>
      <sz val="10"/>
      <color rgb="FFFF0000"/>
      <name val="Verdana"/>
      <family val="2"/>
    </font>
    <font>
      <i/>
      <sz val="11"/>
      <color rgb="FFFF0000"/>
      <name val="Calibri"/>
      <family val="2"/>
    </font>
    <font>
      <sz val="10"/>
      <color rgb="FF000000"/>
      <name val="Arial"/>
      <family val="2"/>
    </font>
    <font>
      <i/>
      <sz val="10"/>
      <color rgb="FFC00000"/>
      <name val="Garamond"/>
      <family val="1"/>
    </font>
    <font>
      <sz val="10"/>
      <color theme="0"/>
      <name val="Verdana"/>
      <family val="2"/>
    </font>
    <font>
      <sz val="10"/>
      <color rgb="FFFF0000"/>
      <name val="Verdana"/>
      <family val="2"/>
    </font>
    <font>
      <i/>
      <sz val="10"/>
      <color theme="9" tint="-0.24997000396251678"/>
      <name val="Verdana"/>
      <family val="2"/>
    </font>
    <font>
      <sz val="12"/>
      <color theme="0"/>
      <name val="Times New Roman"/>
      <family val="1"/>
    </font>
    <font>
      <sz val="12"/>
      <color rgb="FFFF0000"/>
      <name val="Verdana"/>
      <family val="2"/>
    </font>
    <font>
      <b/>
      <sz val="10"/>
      <color theme="0"/>
      <name val="Verdana"/>
      <family val="2"/>
    </font>
    <font>
      <sz val="11"/>
      <color rgb="FF000000"/>
      <name val="Calibri"/>
      <family val="2"/>
    </font>
    <font>
      <b/>
      <sz val="10"/>
      <color rgb="FFC00000"/>
      <name val="Verdana"/>
      <family val="2"/>
    </font>
    <font>
      <b/>
      <sz val="8"/>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9" tint="0.39998000860214233"/>
        <bgColor indexed="64"/>
      </patternFill>
    </fill>
    <fill>
      <patternFill patternType="solid">
        <fgColor rgb="FFFFFF99"/>
        <bgColor indexed="64"/>
      </patternFill>
    </fill>
    <fill>
      <patternFill patternType="solid">
        <fgColor theme="0" tint="-0.04997999966144562"/>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3" tint="0.7999799847602844"/>
        <bgColor indexed="64"/>
      </patternFill>
    </fill>
    <fill>
      <patternFill patternType="lightUp"/>
    </fill>
    <fill>
      <patternFill patternType="solid">
        <fgColor rgb="FFFFFF99"/>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9"/>
        <bgColor indexed="64"/>
      </patternFill>
    </fill>
    <fill>
      <patternFill patternType="solid">
        <fgColor indexed="23"/>
        <bgColor indexed="64"/>
      </patternFill>
    </fill>
    <fill>
      <patternFill patternType="solid">
        <fgColor indexed="50"/>
        <bgColor indexed="64"/>
      </patternFill>
    </fill>
    <fill>
      <patternFill patternType="solid">
        <fgColor indexed="44"/>
        <bgColor indexed="64"/>
      </patternFill>
    </fill>
    <fill>
      <patternFill patternType="lightUp">
        <bgColor theme="0"/>
      </patternFill>
    </fill>
    <fill>
      <patternFill patternType="solid">
        <fgColor rgb="FF92D050"/>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top style="medium"/>
      <bottom/>
    </border>
    <border>
      <left style="medium"/>
      <right style="medium"/>
      <top style="medium"/>
      <bottom style="mediu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medium"/>
      <right style="medium"/>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medium"/>
      <right style="medium"/>
      <top style="thin"/>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color rgb="FFC00000"/>
      </left>
      <right style="thin">
        <color rgb="FFC00000"/>
      </right>
      <top style="thin">
        <color rgb="FFC00000"/>
      </top>
      <bottom style="thin">
        <color rgb="FFC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rgb="FFC00000"/>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rgb="FFC00000"/>
      </right>
      <top>
        <color indexed="63"/>
      </top>
      <bottom style="thin">
        <color rgb="FFC00000"/>
      </bottom>
    </border>
    <border>
      <left style="thin">
        <color rgb="FFC00000"/>
      </left>
      <right style="thin">
        <color rgb="FFC00000"/>
      </right>
      <top>
        <color indexed="63"/>
      </top>
      <bottom style="thin">
        <color rgb="FFC00000"/>
      </bottom>
    </border>
    <border>
      <left>
        <color indexed="63"/>
      </left>
      <right style="medium"/>
      <top>
        <color indexed="63"/>
      </top>
      <bottom>
        <color indexed="63"/>
      </bottom>
    </border>
    <border>
      <left style="medium"/>
      <right style="thin"/>
      <top>
        <color indexed="63"/>
      </top>
      <bottom style="medium"/>
    </border>
    <border>
      <left style="thin">
        <color rgb="FFC00000"/>
      </left>
      <right>
        <color indexed="63"/>
      </right>
      <top>
        <color indexed="63"/>
      </top>
      <bottom style="thin">
        <color rgb="FFC00000"/>
      </bottom>
    </border>
    <border>
      <left style="thin"/>
      <right style="thin">
        <color rgb="FFFF0000"/>
      </right>
      <top>
        <color indexed="63"/>
      </top>
      <bottom style="thin">
        <color rgb="FFFF0000"/>
      </bottom>
    </border>
    <border>
      <left style="thin">
        <color rgb="FFC00000"/>
      </left>
      <right style="thin"/>
      <top style="thin">
        <color rgb="FFC00000"/>
      </top>
      <bottom style="thin">
        <color rgb="FFC00000"/>
      </bottom>
    </border>
    <border>
      <left style="thin"/>
      <right style="thin">
        <color rgb="FFC00000"/>
      </right>
      <top style="thin">
        <color rgb="FFC00000"/>
      </top>
      <bottom style="thin">
        <color rgb="FFC00000"/>
      </bottom>
    </border>
    <border>
      <left style="thin"/>
      <right style="thin">
        <color rgb="FFC00000"/>
      </right>
      <top style="thin">
        <color rgb="FFC00000"/>
      </top>
      <bottom style="thin"/>
    </border>
    <border>
      <left style="thin">
        <color rgb="FFC00000"/>
      </left>
      <right style="thin"/>
      <top style="thin">
        <color rgb="FFC00000"/>
      </top>
      <bottom style="thin"/>
    </border>
    <border>
      <left style="thin"/>
      <right style="thin">
        <color rgb="FFFF0000"/>
      </right>
      <top style="thin">
        <color rgb="FFC00000"/>
      </top>
      <bottom style="thin">
        <color rgb="FFC00000"/>
      </bottom>
    </border>
    <border>
      <left style="thin">
        <color rgb="FFFF0000"/>
      </left>
      <right style="thin"/>
      <top style="thin">
        <color rgb="FFFF0000"/>
      </top>
      <bottom style="thin">
        <color rgb="FFFF0000"/>
      </bottom>
    </border>
    <border>
      <left style="thin"/>
      <right style="thin">
        <color rgb="FFFF0000"/>
      </right>
      <top style="thin">
        <color rgb="FFFF0000"/>
      </top>
      <bottom style="thin">
        <color rgb="FFFF0000"/>
      </bottom>
    </border>
    <border>
      <left style="thin"/>
      <right style="thin">
        <color rgb="FFC00000"/>
      </right>
      <top style="thin">
        <color rgb="FFFF0000"/>
      </top>
      <bottom style="thin"/>
    </border>
    <border>
      <left>
        <color indexed="63"/>
      </left>
      <right style="thin"/>
      <top style="thin">
        <color rgb="FFFF0000"/>
      </top>
      <bottom style="thin"/>
    </border>
    <border>
      <left style="thin">
        <color indexed="8"/>
      </left>
      <right>
        <color indexed="63"/>
      </right>
      <top>
        <color indexed="63"/>
      </top>
      <bottom style="thin">
        <color indexed="8"/>
      </bottom>
    </border>
    <border>
      <left style="medium"/>
      <right>
        <color indexed="63"/>
      </right>
      <top>
        <color indexed="63"/>
      </top>
      <bottom>
        <color indexed="63"/>
      </bottom>
    </border>
    <border>
      <left style="thin">
        <color rgb="FFFF0000"/>
      </left>
      <right style="thin">
        <color indexed="8"/>
      </right>
      <top style="thin">
        <color rgb="FFFF0000"/>
      </top>
      <bottom style="thin">
        <color indexed="8"/>
      </bottom>
    </border>
    <border>
      <left style="thin">
        <color indexed="8"/>
      </left>
      <right style="thin">
        <color indexed="8"/>
      </right>
      <top style="thin">
        <color rgb="FFFF0000"/>
      </top>
      <bottom style="thin">
        <color indexed="8"/>
      </bottom>
    </border>
    <border>
      <left style="thin">
        <color indexed="8"/>
      </left>
      <right style="thin">
        <color rgb="FFFF0000"/>
      </right>
      <top style="thin">
        <color rgb="FFFF0000"/>
      </top>
      <bottom style="thin">
        <color indexed="8"/>
      </bottom>
    </border>
    <border>
      <left style="thin">
        <color rgb="FFFF0000"/>
      </left>
      <right style="thin">
        <color indexed="8"/>
      </right>
      <top style="thin">
        <color indexed="8"/>
      </top>
      <bottom style="thin">
        <color indexed="8"/>
      </bottom>
    </border>
    <border>
      <left style="thin">
        <color indexed="8"/>
      </left>
      <right style="thin">
        <color rgb="FFFF0000"/>
      </right>
      <top style="thin">
        <color indexed="8"/>
      </top>
      <bottom style="thin">
        <color indexed="8"/>
      </bottom>
    </border>
    <border>
      <left style="thin">
        <color rgb="FFFF0000"/>
      </left>
      <right style="thin">
        <color indexed="8"/>
      </right>
      <top style="thin">
        <color indexed="8"/>
      </top>
      <bottom style="thin">
        <color rgb="FFFF0000"/>
      </bottom>
    </border>
    <border>
      <left style="thin">
        <color indexed="8"/>
      </left>
      <right style="thin">
        <color indexed="8"/>
      </right>
      <top style="thin">
        <color indexed="8"/>
      </top>
      <bottom style="thin">
        <color rgb="FFFF0000"/>
      </bottom>
    </border>
    <border>
      <left style="thin">
        <color indexed="8"/>
      </left>
      <right style="thin">
        <color rgb="FFFF0000"/>
      </right>
      <top style="thin">
        <color indexed="8"/>
      </top>
      <bottom style="thin">
        <color rgb="FFFF0000"/>
      </bottom>
    </border>
    <border>
      <left style="thin">
        <color rgb="FFFF0000"/>
      </left>
      <right style="thin">
        <color indexed="8"/>
      </right>
      <top style="thin">
        <color rgb="FFFF0000"/>
      </top>
      <bottom style="thin">
        <color rgb="FFFF0000"/>
      </bottom>
    </border>
    <border>
      <left style="thin">
        <color indexed="8"/>
      </left>
      <right style="thin">
        <color indexed="8"/>
      </right>
      <top style="thin">
        <color rgb="FFFF0000"/>
      </top>
      <bottom style="thin">
        <color rgb="FFFF0000"/>
      </bottom>
    </border>
    <border>
      <left style="thin">
        <color indexed="8"/>
      </left>
      <right style="thin">
        <color rgb="FFFF0000"/>
      </right>
      <top style="thin">
        <color rgb="FFFF0000"/>
      </top>
      <bottom style="thin">
        <color rgb="FFFF0000"/>
      </bottom>
    </border>
    <border>
      <left>
        <color indexed="63"/>
      </left>
      <right style="thin"/>
      <top>
        <color indexed="63"/>
      </top>
      <bottom>
        <color indexed="63"/>
      </bottom>
    </border>
    <border>
      <left style="thin"/>
      <right style="thin"/>
      <top>
        <color indexed="63"/>
      </top>
      <bottom style="thin">
        <color rgb="FFC00000"/>
      </bottom>
    </border>
    <border>
      <left style="thin"/>
      <right>
        <color indexed="63"/>
      </right>
      <top style="thin"/>
      <bottom style="thin">
        <color indexed="8"/>
      </bottom>
    </border>
    <border>
      <left>
        <color indexed="63"/>
      </left>
      <right style="thin"/>
      <top style="thin"/>
      <bottom style="thin">
        <color indexed="8"/>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0" fillId="3" borderId="0" applyNumberFormat="0" applyBorder="0" applyAlignment="0" applyProtection="0"/>
    <xf numFmtId="0" fontId="92" fillId="4" borderId="0" applyNumberFormat="0" applyBorder="0" applyAlignment="0" applyProtection="0"/>
    <xf numFmtId="0" fontId="0" fillId="5" borderId="0" applyNumberFormat="0" applyBorder="0" applyAlignment="0" applyProtection="0"/>
    <xf numFmtId="0" fontId="92" fillId="6" borderId="0" applyNumberFormat="0" applyBorder="0" applyAlignment="0" applyProtection="0"/>
    <xf numFmtId="0" fontId="0" fillId="7" borderId="0" applyNumberFormat="0" applyBorder="0" applyAlignment="0" applyProtection="0"/>
    <xf numFmtId="0" fontId="92" fillId="8" borderId="0" applyNumberFormat="0" applyBorder="0" applyAlignment="0" applyProtection="0"/>
    <xf numFmtId="0" fontId="0" fillId="9" borderId="0" applyNumberFormat="0" applyBorder="0" applyAlignment="0" applyProtection="0"/>
    <xf numFmtId="0" fontId="92" fillId="10" borderId="0" applyNumberFormat="0" applyBorder="0" applyAlignment="0" applyProtection="0"/>
    <xf numFmtId="0" fontId="0" fillId="11" borderId="0" applyNumberFormat="0" applyBorder="0" applyAlignment="0" applyProtection="0"/>
    <xf numFmtId="0" fontId="92"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0" fillId="15" borderId="0" applyNumberFormat="0" applyBorder="0" applyAlignment="0" applyProtection="0"/>
    <xf numFmtId="0" fontId="92" fillId="16" borderId="0" applyNumberFormat="0" applyBorder="0" applyAlignment="0" applyProtection="0"/>
    <xf numFmtId="0" fontId="0" fillId="17" borderId="0" applyNumberFormat="0" applyBorder="0" applyAlignment="0" applyProtection="0"/>
    <xf numFmtId="0" fontId="92" fillId="18" borderId="0" applyNumberFormat="0" applyBorder="0" applyAlignment="0" applyProtection="0"/>
    <xf numFmtId="0" fontId="0" fillId="19" borderId="0" applyNumberFormat="0" applyBorder="0" applyAlignment="0" applyProtection="0"/>
    <xf numFmtId="0" fontId="92" fillId="20" borderId="0" applyNumberFormat="0" applyBorder="0" applyAlignment="0" applyProtection="0"/>
    <xf numFmtId="0" fontId="0" fillId="9" borderId="0" applyNumberFormat="0" applyBorder="0" applyAlignment="0" applyProtection="0"/>
    <xf numFmtId="0" fontId="92" fillId="21" borderId="0" applyNumberFormat="0" applyBorder="0" applyAlignment="0" applyProtection="0"/>
    <xf numFmtId="0" fontId="0" fillId="15" borderId="0" applyNumberFormat="0" applyBorder="0" applyAlignment="0" applyProtection="0"/>
    <xf numFmtId="0" fontId="92" fillId="22" borderId="0" applyNumberFormat="0" applyBorder="0" applyAlignment="0" applyProtection="0"/>
    <xf numFmtId="0" fontId="0" fillId="23" borderId="0" applyNumberFormat="0" applyBorder="0" applyAlignment="0" applyProtection="0"/>
    <xf numFmtId="0" fontId="93" fillId="24" borderId="0" applyNumberFormat="0" applyBorder="0" applyAlignment="0" applyProtection="0"/>
    <xf numFmtId="0" fontId="2" fillId="25" borderId="0" applyNumberFormat="0" applyBorder="0" applyAlignment="0" applyProtection="0"/>
    <xf numFmtId="0" fontId="93" fillId="26" borderId="0" applyNumberFormat="0" applyBorder="0" applyAlignment="0" applyProtection="0"/>
    <xf numFmtId="0" fontId="2" fillId="17" borderId="0" applyNumberFormat="0" applyBorder="0" applyAlignment="0" applyProtection="0"/>
    <xf numFmtId="0" fontId="93" fillId="27" borderId="0" applyNumberFormat="0" applyBorder="0" applyAlignment="0" applyProtection="0"/>
    <xf numFmtId="0" fontId="2" fillId="19" borderId="0" applyNumberFormat="0" applyBorder="0" applyAlignment="0" applyProtection="0"/>
    <xf numFmtId="0" fontId="93" fillId="28" borderId="0" applyNumberFormat="0" applyBorder="0" applyAlignment="0" applyProtection="0"/>
    <xf numFmtId="0" fontId="2" fillId="29" borderId="0" applyNumberFormat="0" applyBorder="0" applyAlignment="0" applyProtection="0"/>
    <xf numFmtId="0" fontId="93" fillId="30" borderId="0" applyNumberFormat="0" applyBorder="0" applyAlignment="0" applyProtection="0"/>
    <xf numFmtId="0" fontId="2" fillId="31" borderId="0" applyNumberFormat="0" applyBorder="0" applyAlignment="0" applyProtection="0"/>
    <xf numFmtId="0" fontId="93" fillId="32" borderId="0" applyNumberFormat="0" applyBorder="0" applyAlignment="0" applyProtection="0"/>
    <xf numFmtId="0" fontId="2" fillId="33" borderId="0" applyNumberFormat="0" applyBorder="0" applyAlignment="0" applyProtection="0"/>
    <xf numFmtId="0" fontId="93" fillId="34" borderId="0" applyNumberFormat="0" applyBorder="0" applyAlignment="0" applyProtection="0"/>
    <xf numFmtId="0" fontId="2" fillId="35" borderId="0" applyNumberFormat="0" applyBorder="0" applyAlignment="0" applyProtection="0"/>
    <xf numFmtId="0" fontId="93" fillId="36" borderId="0" applyNumberFormat="0" applyBorder="0" applyAlignment="0" applyProtection="0"/>
    <xf numFmtId="0" fontId="2" fillId="37" borderId="0" applyNumberFormat="0" applyBorder="0" applyAlignment="0" applyProtection="0"/>
    <xf numFmtId="0" fontId="93" fillId="38" borderId="0" applyNumberFormat="0" applyBorder="0" applyAlignment="0" applyProtection="0"/>
    <xf numFmtId="0" fontId="2" fillId="39" borderId="0" applyNumberFormat="0" applyBorder="0" applyAlignment="0" applyProtection="0"/>
    <xf numFmtId="0" fontId="93" fillId="40" borderId="0" applyNumberFormat="0" applyBorder="0" applyAlignment="0" applyProtection="0"/>
    <xf numFmtId="0" fontId="2" fillId="29" borderId="0" applyNumberFormat="0" applyBorder="0" applyAlignment="0" applyProtection="0"/>
    <xf numFmtId="0" fontId="93" fillId="41" borderId="0" applyNumberFormat="0" applyBorder="0" applyAlignment="0" applyProtection="0"/>
    <xf numFmtId="0" fontId="2" fillId="31" borderId="0" applyNumberFormat="0" applyBorder="0" applyAlignment="0" applyProtection="0"/>
    <xf numFmtId="0" fontId="93" fillId="42" borderId="0" applyNumberFormat="0" applyBorder="0" applyAlignment="0" applyProtection="0"/>
    <xf numFmtId="0" fontId="2" fillId="43" borderId="0" applyNumberFormat="0" applyBorder="0" applyAlignment="0" applyProtection="0"/>
    <xf numFmtId="0" fontId="94" fillId="44" borderId="0" applyNumberFormat="0" applyBorder="0" applyAlignment="0" applyProtection="0"/>
    <xf numFmtId="0" fontId="3" fillId="5" borderId="0" applyNumberFormat="0" applyBorder="0" applyAlignment="0" applyProtection="0"/>
    <xf numFmtId="0" fontId="95" fillId="45" borderId="1" applyNumberFormat="0" applyAlignment="0" applyProtection="0"/>
    <xf numFmtId="0" fontId="4" fillId="46" borderId="2" applyNumberFormat="0" applyAlignment="0" applyProtection="0"/>
    <xf numFmtId="0" fontId="96" fillId="47" borderId="3" applyNumberFormat="0" applyAlignment="0" applyProtection="0"/>
    <xf numFmtId="0" fontId="5" fillId="48" borderId="4"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97" fillId="0" borderId="0" applyNumberFormat="0" applyFill="0" applyBorder="0" applyAlignment="0" applyProtection="0"/>
    <xf numFmtId="0" fontId="6" fillId="0" borderId="0" applyNumberFormat="0" applyFill="0" applyBorder="0" applyAlignment="0" applyProtection="0"/>
    <xf numFmtId="0" fontId="98" fillId="0" borderId="0" applyNumberFormat="0" applyFill="0" applyBorder="0" applyAlignment="0" applyProtection="0"/>
    <xf numFmtId="0" fontId="99" fillId="49" borderId="0" applyNumberFormat="0" applyBorder="0" applyAlignment="0" applyProtection="0"/>
    <xf numFmtId="0" fontId="7" fillId="7" borderId="0" applyNumberFormat="0" applyBorder="0" applyAlignment="0" applyProtection="0"/>
    <xf numFmtId="0" fontId="100" fillId="0" borderId="5" applyNumberFormat="0" applyFill="0" applyAlignment="0" applyProtection="0"/>
    <xf numFmtId="0" fontId="8" fillId="0" borderId="6" applyNumberFormat="0" applyFill="0" applyAlignment="0" applyProtection="0"/>
    <xf numFmtId="0" fontId="101" fillId="0" borderId="7" applyNumberFormat="0" applyFill="0" applyAlignment="0" applyProtection="0"/>
    <xf numFmtId="0" fontId="9" fillId="0" borderId="8" applyNumberFormat="0" applyFill="0" applyAlignment="0" applyProtection="0"/>
    <xf numFmtId="0" fontId="102" fillId="0" borderId="9" applyNumberFormat="0" applyFill="0" applyAlignment="0" applyProtection="0"/>
    <xf numFmtId="0" fontId="10" fillId="0" borderId="10" applyNumberFormat="0" applyFill="0" applyAlignment="0" applyProtection="0"/>
    <xf numFmtId="0" fontId="102" fillId="0" borderId="0" applyNumberFormat="0" applyFill="0" applyBorder="0" applyAlignment="0" applyProtection="0"/>
    <xf numFmtId="0" fontId="10" fillId="0" borderId="0" applyNumberFormat="0" applyFill="0" applyBorder="0" applyAlignment="0" applyProtection="0"/>
    <xf numFmtId="0" fontId="103" fillId="0" borderId="0" applyNumberFormat="0" applyFill="0" applyBorder="0" applyAlignment="0" applyProtection="0"/>
    <xf numFmtId="0" fontId="104" fillId="50" borderId="1" applyNumberFormat="0" applyAlignment="0" applyProtection="0"/>
    <xf numFmtId="0" fontId="11" fillId="13" borderId="2" applyNumberFormat="0" applyAlignment="0" applyProtection="0"/>
    <xf numFmtId="0" fontId="105" fillId="0" borderId="11" applyNumberFormat="0" applyFill="0" applyAlignment="0" applyProtection="0"/>
    <xf numFmtId="0" fontId="12" fillId="0" borderId="12" applyNumberFormat="0" applyFill="0" applyAlignment="0" applyProtection="0"/>
    <xf numFmtId="0" fontId="106" fillId="51" borderId="0" applyNumberFormat="0" applyBorder="0" applyAlignment="0" applyProtection="0"/>
    <xf numFmtId="0" fontId="13" fillId="52" borderId="0" applyNumberFormat="0" applyBorder="0" applyAlignment="0" applyProtection="0"/>
    <xf numFmtId="0" fontId="1" fillId="0" borderId="0">
      <alignment/>
      <protection/>
    </xf>
    <xf numFmtId="0" fontId="0" fillId="53" borderId="13" applyNumberFormat="0" applyFont="0" applyAlignment="0" applyProtection="0"/>
    <xf numFmtId="0" fontId="0" fillId="54" borderId="14" applyNumberFormat="0" applyAlignment="0" applyProtection="0"/>
    <xf numFmtId="0" fontId="107" fillId="45" borderId="15" applyNumberFormat="0" applyAlignment="0" applyProtection="0"/>
    <xf numFmtId="0" fontId="14" fillId="46" borderId="16"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9" fillId="0" borderId="17" applyNumberFormat="0" applyFill="0" applyAlignment="0" applyProtection="0"/>
    <xf numFmtId="0" fontId="16" fillId="0" borderId="18" applyNumberFormat="0" applyFill="0" applyAlignment="0" applyProtection="0"/>
    <xf numFmtId="0" fontId="110" fillId="0" borderId="0" applyNumberFormat="0" applyFill="0" applyBorder="0" applyAlignment="0" applyProtection="0"/>
    <xf numFmtId="0" fontId="17" fillId="0" borderId="0" applyNumberFormat="0" applyFill="0" applyBorder="0" applyAlignment="0" applyProtection="0"/>
  </cellStyleXfs>
  <cellXfs count="629">
    <xf numFmtId="0" fontId="0" fillId="0" borderId="0" xfId="0" applyAlignment="1">
      <alignment/>
    </xf>
    <xf numFmtId="0" fontId="22" fillId="7" borderId="19" xfId="0" applyFont="1" applyFill="1" applyBorder="1" applyAlignment="1">
      <alignment vertical="center" wrapText="1"/>
    </xf>
    <xf numFmtId="0" fontId="22" fillId="7" borderId="20"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2" fillId="55" borderId="0" xfId="0" applyFont="1" applyFill="1" applyBorder="1" applyAlignment="1">
      <alignment vertical="center" wrapText="1"/>
    </xf>
    <xf numFmtId="0" fontId="22" fillId="55" borderId="0" xfId="0" applyFont="1" applyFill="1" applyBorder="1" applyAlignment="1">
      <alignment horizontal="center" vertical="center" wrapText="1"/>
    </xf>
    <xf numFmtId="0" fontId="22" fillId="7" borderId="21" xfId="0" applyFont="1" applyFill="1" applyBorder="1" applyAlignment="1">
      <alignment vertical="center" wrapText="1"/>
    </xf>
    <xf numFmtId="0" fontId="22" fillId="7" borderId="21" xfId="0" applyFont="1" applyFill="1" applyBorder="1" applyAlignment="1">
      <alignment horizontal="center" vertical="center" wrapText="1"/>
    </xf>
    <xf numFmtId="0" fontId="22" fillId="46" borderId="0" xfId="0" applyFont="1" applyFill="1" applyBorder="1" applyAlignment="1">
      <alignment vertical="center" wrapText="1"/>
    </xf>
    <xf numFmtId="0" fontId="22" fillId="46" borderId="22" xfId="0" applyFont="1" applyFill="1" applyBorder="1" applyAlignment="1">
      <alignment vertical="center" wrapText="1"/>
    </xf>
    <xf numFmtId="0" fontId="22" fillId="46" borderId="23" xfId="0" applyFont="1" applyFill="1" applyBorder="1" applyAlignment="1">
      <alignment vertical="center" wrapText="1"/>
    </xf>
    <xf numFmtId="0" fontId="23" fillId="46" borderId="24" xfId="0" applyFont="1" applyFill="1" applyBorder="1" applyAlignment="1">
      <alignment vertical="center" wrapText="1"/>
    </xf>
    <xf numFmtId="0" fontId="23" fillId="46" borderId="25" xfId="0" applyFont="1" applyFill="1" applyBorder="1" applyAlignment="1">
      <alignment vertical="center" wrapText="1"/>
    </xf>
    <xf numFmtId="0" fontId="22" fillId="46" borderId="24" xfId="0" applyFont="1" applyFill="1" applyBorder="1" applyAlignment="1">
      <alignment vertical="center" wrapText="1"/>
    </xf>
    <xf numFmtId="0" fontId="22" fillId="46" borderId="25" xfId="0" applyFont="1" applyFill="1" applyBorder="1" applyAlignment="1">
      <alignment vertical="center" wrapText="1"/>
    </xf>
    <xf numFmtId="0" fontId="22" fillId="46" borderId="26" xfId="0" applyFont="1" applyFill="1" applyBorder="1" applyAlignment="1">
      <alignment vertical="center" wrapText="1"/>
    </xf>
    <xf numFmtId="0" fontId="0" fillId="0" borderId="0" xfId="0" applyAlignment="1">
      <alignment wrapText="1"/>
    </xf>
    <xf numFmtId="0" fontId="23" fillId="56" borderId="24" xfId="0" applyFont="1" applyFill="1" applyBorder="1" applyAlignment="1">
      <alignment vertical="center" wrapText="1"/>
    </xf>
    <xf numFmtId="0" fontId="23" fillId="56" borderId="25" xfId="0" applyFont="1" applyFill="1" applyBorder="1" applyAlignment="1">
      <alignment vertical="center" wrapText="1"/>
    </xf>
    <xf numFmtId="0" fontId="23" fillId="56" borderId="27" xfId="0" applyFont="1" applyFill="1" applyBorder="1" applyAlignment="1">
      <alignment vertical="center" wrapText="1"/>
    </xf>
    <xf numFmtId="0" fontId="23" fillId="56" borderId="28" xfId="0" applyFont="1" applyFill="1" applyBorder="1" applyAlignment="1">
      <alignment vertical="center" wrapText="1"/>
    </xf>
    <xf numFmtId="0" fontId="23" fillId="56" borderId="29" xfId="0" applyFont="1" applyFill="1" applyBorder="1" applyAlignment="1">
      <alignment vertical="center" wrapText="1"/>
    </xf>
    <xf numFmtId="0" fontId="23" fillId="56" borderId="30" xfId="0" applyFont="1" applyFill="1" applyBorder="1" applyAlignment="1">
      <alignment vertical="center" wrapText="1"/>
    </xf>
    <xf numFmtId="0" fontId="22" fillId="57" borderId="19" xfId="0" applyFont="1" applyFill="1" applyBorder="1" applyAlignment="1">
      <alignment vertical="center" wrapText="1"/>
    </xf>
    <xf numFmtId="0" fontId="22" fillId="57" borderId="20" xfId="0" applyFont="1" applyFill="1" applyBorder="1" applyAlignment="1">
      <alignment horizontal="center" vertical="center" wrapText="1"/>
    </xf>
    <xf numFmtId="0" fontId="22" fillId="57" borderId="21" xfId="0" applyFont="1" applyFill="1" applyBorder="1" applyAlignment="1">
      <alignment vertical="center" wrapText="1"/>
    </xf>
    <xf numFmtId="0" fontId="22" fillId="57" borderId="21" xfId="0" applyFont="1" applyFill="1" applyBorder="1" applyAlignment="1">
      <alignment horizontal="center" vertical="center" wrapText="1"/>
    </xf>
    <xf numFmtId="0" fontId="111" fillId="0" borderId="0" xfId="0" applyFont="1" applyAlignment="1">
      <alignment/>
    </xf>
    <xf numFmtId="0" fontId="112" fillId="0" borderId="31" xfId="0" applyFont="1" applyBorder="1" applyAlignment="1">
      <alignment/>
    </xf>
    <xf numFmtId="0" fontId="111" fillId="0" borderId="21" xfId="0" applyFont="1" applyBorder="1" applyAlignment="1">
      <alignment/>
    </xf>
    <xf numFmtId="0" fontId="111" fillId="0" borderId="32" xfId="0" applyFont="1" applyBorder="1" applyAlignment="1">
      <alignment/>
    </xf>
    <xf numFmtId="0" fontId="111" fillId="0" borderId="33" xfId="0" applyFont="1" applyBorder="1" applyAlignment="1">
      <alignment/>
    </xf>
    <xf numFmtId="0" fontId="111" fillId="0" borderId="34" xfId="0" applyFont="1" applyBorder="1" applyAlignment="1">
      <alignment/>
    </xf>
    <xf numFmtId="0" fontId="111" fillId="58" borderId="34" xfId="0" applyFont="1" applyFill="1" applyBorder="1" applyAlignment="1">
      <alignment/>
    </xf>
    <xf numFmtId="0" fontId="111" fillId="0" borderId="35" xfId="0" applyFont="1" applyBorder="1" applyAlignment="1">
      <alignment/>
    </xf>
    <xf numFmtId="0" fontId="111" fillId="0" borderId="36" xfId="0" applyFont="1" applyBorder="1" applyAlignment="1">
      <alignment/>
    </xf>
    <xf numFmtId="0" fontId="111" fillId="0" borderId="37" xfId="0" applyFont="1" applyBorder="1" applyAlignment="1">
      <alignment/>
    </xf>
    <xf numFmtId="3" fontId="111" fillId="0" borderId="38" xfId="0" applyNumberFormat="1" applyFont="1" applyBorder="1" applyAlignment="1">
      <alignment/>
    </xf>
    <xf numFmtId="3" fontId="111" fillId="58" borderId="38" xfId="0" applyNumberFormat="1" applyFont="1" applyFill="1" applyBorder="1" applyAlignment="1">
      <alignment/>
    </xf>
    <xf numFmtId="3" fontId="111" fillId="0" borderId="39" xfId="0" applyNumberFormat="1" applyFont="1" applyBorder="1" applyAlignment="1">
      <alignment/>
    </xf>
    <xf numFmtId="3" fontId="111" fillId="0" borderId="40" xfId="0" applyNumberFormat="1" applyFont="1" applyBorder="1" applyAlignment="1">
      <alignment/>
    </xf>
    <xf numFmtId="0" fontId="111" fillId="0" borderId="41" xfId="0" applyFont="1" applyBorder="1" applyAlignment="1">
      <alignment/>
    </xf>
    <xf numFmtId="0" fontId="111" fillId="0" borderId="42" xfId="0" applyFont="1" applyBorder="1" applyAlignment="1">
      <alignment/>
    </xf>
    <xf numFmtId="177" fontId="111" fillId="0" borderId="21" xfId="0" applyNumberFormat="1" applyFont="1" applyBorder="1" applyAlignment="1">
      <alignment/>
    </xf>
    <xf numFmtId="177" fontId="111" fillId="58" borderId="21" xfId="0" applyNumberFormat="1" applyFont="1" applyFill="1" applyBorder="1" applyAlignment="1">
      <alignment/>
    </xf>
    <xf numFmtId="177" fontId="111" fillId="0" borderId="24" xfId="0" applyNumberFormat="1" applyFont="1" applyBorder="1" applyAlignment="1">
      <alignment/>
    </xf>
    <xf numFmtId="177" fontId="111" fillId="0" borderId="42" xfId="0" applyNumberFormat="1" applyFont="1" applyBorder="1" applyAlignment="1">
      <alignment/>
    </xf>
    <xf numFmtId="177" fontId="111" fillId="58" borderId="42" xfId="0" applyNumberFormat="1" applyFont="1" applyFill="1" applyBorder="1" applyAlignment="1">
      <alignment/>
    </xf>
    <xf numFmtId="177" fontId="111" fillId="0" borderId="25" xfId="0" applyNumberFormat="1" applyFont="1" applyBorder="1" applyAlignment="1">
      <alignment/>
    </xf>
    <xf numFmtId="179" fontId="111" fillId="0" borderId="42" xfId="0" applyNumberFormat="1" applyFont="1" applyBorder="1" applyAlignment="1">
      <alignment/>
    </xf>
    <xf numFmtId="179" fontId="111" fillId="58" borderId="42" xfId="0" applyNumberFormat="1" applyFont="1" applyFill="1" applyBorder="1" applyAlignment="1">
      <alignment/>
    </xf>
    <xf numFmtId="179" fontId="111" fillId="0" borderId="25" xfId="0" applyNumberFormat="1" applyFont="1" applyBorder="1" applyAlignment="1">
      <alignment/>
    </xf>
    <xf numFmtId="179" fontId="111" fillId="0" borderId="21" xfId="0" applyNumberFormat="1" applyFont="1" applyBorder="1" applyAlignment="1">
      <alignment/>
    </xf>
    <xf numFmtId="10" fontId="111" fillId="0" borderId="42" xfId="0" applyNumberFormat="1" applyFont="1" applyBorder="1" applyAlignment="1">
      <alignment/>
    </xf>
    <xf numFmtId="177" fontId="39" fillId="0" borderId="21" xfId="0" applyNumberFormat="1" applyFont="1" applyFill="1" applyBorder="1" applyAlignment="1">
      <alignment/>
    </xf>
    <xf numFmtId="177" fontId="39" fillId="0" borderId="21" xfId="98" applyNumberFormat="1" applyFont="1" applyFill="1" applyBorder="1" applyAlignment="1">
      <alignment/>
    </xf>
    <xf numFmtId="177" fontId="39" fillId="58" borderId="21" xfId="98" applyNumberFormat="1" applyFont="1" applyFill="1" applyBorder="1" applyAlignment="1">
      <alignment/>
    </xf>
    <xf numFmtId="177" fontId="39" fillId="0" borderId="24" xfId="98" applyNumberFormat="1" applyFont="1" applyFill="1" applyBorder="1" applyAlignment="1">
      <alignment/>
    </xf>
    <xf numFmtId="177" fontId="39" fillId="0" borderId="42" xfId="98" applyNumberFormat="1" applyFont="1" applyFill="1" applyBorder="1" applyAlignment="1">
      <alignment/>
    </xf>
    <xf numFmtId="0" fontId="111" fillId="0" borderId="43" xfId="0" applyFont="1" applyBorder="1" applyAlignment="1">
      <alignment/>
    </xf>
    <xf numFmtId="179" fontId="111" fillId="0" borderId="44" xfId="0" applyNumberFormat="1" applyFont="1" applyBorder="1" applyAlignment="1">
      <alignment/>
    </xf>
    <xf numFmtId="179" fontId="111" fillId="58" borderId="44" xfId="0" applyNumberFormat="1" applyFont="1" applyFill="1" applyBorder="1" applyAlignment="1">
      <alignment/>
    </xf>
    <xf numFmtId="179" fontId="111" fillId="0" borderId="45" xfId="0" applyNumberFormat="1" applyFont="1" applyBorder="1" applyAlignment="1">
      <alignment/>
    </xf>
    <xf numFmtId="179" fontId="111" fillId="0" borderId="46" xfId="0" applyNumberFormat="1" applyFont="1" applyBorder="1" applyAlignment="1">
      <alignment/>
    </xf>
    <xf numFmtId="0" fontId="21" fillId="0" borderId="0" xfId="0" applyFont="1" applyFill="1" applyBorder="1" applyAlignment="1" applyProtection="1">
      <alignment horizontal="center" vertical="center" shrinkToFit="1"/>
      <protection/>
    </xf>
    <xf numFmtId="0" fontId="21" fillId="0" borderId="0" xfId="0" applyFont="1" applyFill="1" applyAlignment="1" applyProtection="1">
      <alignment horizontal="center" vertical="center"/>
      <protection/>
    </xf>
    <xf numFmtId="0" fontId="19" fillId="0" borderId="0" xfId="0" applyFont="1" applyAlignment="1" applyProtection="1">
      <alignment/>
      <protection/>
    </xf>
    <xf numFmtId="0" fontId="19" fillId="0" borderId="0" xfId="0" applyFont="1" applyFill="1" applyAlignment="1" applyProtection="1">
      <alignment/>
      <protection/>
    </xf>
    <xf numFmtId="0" fontId="49" fillId="0" borderId="0" xfId="0" applyFont="1" applyFill="1" applyBorder="1" applyAlignment="1" applyProtection="1">
      <alignment horizontal="center" vertical="center" shrinkToFit="1"/>
      <protection/>
    </xf>
    <xf numFmtId="0" fontId="33" fillId="0" borderId="0" xfId="0" applyFont="1" applyFill="1" applyAlignment="1" applyProtection="1">
      <alignment horizontal="center" vertical="center"/>
      <protection/>
    </xf>
    <xf numFmtId="0" fontId="21" fillId="0" borderId="0" xfId="0" applyFont="1" applyFill="1" applyAlignment="1" applyProtection="1">
      <alignment/>
      <protection/>
    </xf>
    <xf numFmtId="0" fontId="21" fillId="0" borderId="24" xfId="0" applyFont="1" applyFill="1" applyBorder="1" applyAlignment="1" applyProtection="1">
      <alignment horizontal="left" vertical="center" shrinkToFit="1"/>
      <protection/>
    </xf>
    <xf numFmtId="0" fontId="21" fillId="0" borderId="0" xfId="0" applyFont="1" applyFill="1" applyBorder="1" applyAlignment="1" applyProtection="1">
      <alignment horizontal="left" vertical="center" shrinkToFit="1"/>
      <protection/>
    </xf>
    <xf numFmtId="0" fontId="21" fillId="0" borderId="24" xfId="0" applyFont="1" applyFill="1" applyBorder="1" applyAlignment="1" applyProtection="1">
      <alignment horizontal="left" vertical="center" wrapText="1" shrinkToFit="1"/>
      <protection/>
    </xf>
    <xf numFmtId="0" fontId="21" fillId="0" borderId="0" xfId="0" applyFont="1" applyFill="1" applyBorder="1" applyAlignment="1" applyProtection="1">
      <alignment horizontal="left" vertical="center" wrapText="1" shrinkToFit="1"/>
      <protection/>
    </xf>
    <xf numFmtId="9" fontId="33" fillId="0" borderId="0" xfId="0" applyNumberFormat="1" applyFont="1" applyFill="1" applyBorder="1" applyAlignment="1" applyProtection="1">
      <alignment horizontal="center" vertical="center" shrinkToFit="1"/>
      <protection/>
    </xf>
    <xf numFmtId="9" fontId="21" fillId="0" borderId="0" xfId="0" applyNumberFormat="1" applyFont="1" applyFill="1" applyBorder="1" applyAlignment="1" applyProtection="1">
      <alignment horizontal="center" vertical="center" shrinkToFit="1"/>
      <protection/>
    </xf>
    <xf numFmtId="0" fontId="21" fillId="0" borderId="24" xfId="0" applyFont="1" applyBorder="1" applyAlignment="1" applyProtection="1">
      <alignment horizontal="left" wrapText="1"/>
      <protection/>
    </xf>
    <xf numFmtId="0" fontId="23" fillId="0" borderId="0" xfId="0" applyFont="1" applyBorder="1" applyAlignment="1" applyProtection="1">
      <alignment/>
      <protection/>
    </xf>
    <xf numFmtId="0" fontId="23" fillId="0" borderId="0" xfId="0" applyFont="1" applyBorder="1" applyAlignment="1" applyProtection="1">
      <alignment horizontal="center"/>
      <protection/>
    </xf>
    <xf numFmtId="0" fontId="23" fillId="0" borderId="21" xfId="0" applyFont="1" applyBorder="1" applyAlignment="1" applyProtection="1">
      <alignment horizontal="left" wrapText="1"/>
      <protection/>
    </xf>
    <xf numFmtId="10" fontId="23" fillId="0" borderId="21" xfId="0" applyNumberFormat="1" applyFont="1" applyBorder="1" applyAlignment="1" applyProtection="1">
      <alignment horizontal="center" vertical="center"/>
      <protection/>
    </xf>
    <xf numFmtId="0" fontId="23" fillId="0" borderId="0" xfId="0" applyFont="1" applyBorder="1" applyAlignment="1" applyProtection="1">
      <alignment horizontal="left" wrapText="1"/>
      <protection/>
    </xf>
    <xf numFmtId="10" fontId="23" fillId="0" borderId="0" xfId="0" applyNumberFormat="1" applyFont="1" applyBorder="1" applyAlignment="1" applyProtection="1">
      <alignment horizontal="center" vertical="center"/>
      <protection/>
    </xf>
    <xf numFmtId="0" fontId="18" fillId="0" borderId="0" xfId="0" applyFont="1" applyBorder="1" applyAlignment="1" applyProtection="1">
      <alignment horizontal="left"/>
      <protection/>
    </xf>
    <xf numFmtId="0" fontId="23" fillId="0" borderId="24" xfId="0" applyFont="1" applyBorder="1" applyAlignment="1" applyProtection="1">
      <alignment wrapText="1"/>
      <protection/>
    </xf>
    <xf numFmtId="0" fontId="113" fillId="0" borderId="44" xfId="0" applyFont="1" applyBorder="1" applyAlignment="1" applyProtection="1">
      <alignment horizontal="center" shrinkToFit="1"/>
      <protection/>
    </xf>
    <xf numFmtId="0" fontId="22" fillId="0" borderId="0" xfId="0" applyFont="1" applyFill="1" applyBorder="1" applyAlignment="1" applyProtection="1">
      <alignment/>
      <protection/>
    </xf>
    <xf numFmtId="0" fontId="24" fillId="0" borderId="0" xfId="0" applyFont="1" applyAlignment="1" applyProtection="1">
      <alignment/>
      <protection/>
    </xf>
    <xf numFmtId="0" fontId="25" fillId="0" borderId="0" xfId="0" applyFont="1" applyFill="1" applyBorder="1" applyAlignment="1" applyProtection="1">
      <alignment/>
      <protection/>
    </xf>
    <xf numFmtId="0" fontId="25" fillId="0" borderId="0" xfId="0" applyFont="1" applyFill="1" applyBorder="1" applyAlignment="1" applyProtection="1">
      <alignment horizontal="left"/>
      <protection/>
    </xf>
    <xf numFmtId="0" fontId="25" fillId="0" borderId="0" xfId="0" applyFont="1" applyAlignment="1" applyProtection="1">
      <alignment/>
      <protection/>
    </xf>
    <xf numFmtId="0" fontId="25" fillId="0" borderId="0" xfId="0" applyFont="1" applyFill="1" applyAlignment="1" applyProtection="1">
      <alignment/>
      <protection/>
    </xf>
    <xf numFmtId="0" fontId="26" fillId="0" borderId="0" xfId="0" applyFont="1" applyAlignment="1" applyProtection="1">
      <alignment/>
      <protection/>
    </xf>
    <xf numFmtId="0" fontId="23" fillId="0" borderId="0" xfId="0" applyFont="1" applyFill="1" applyBorder="1" applyAlignment="1" applyProtection="1">
      <alignment/>
      <protection/>
    </xf>
    <xf numFmtId="0" fontId="27" fillId="0" borderId="0" xfId="0" applyFont="1" applyFill="1" applyBorder="1" applyAlignment="1" applyProtection="1">
      <alignment vertical="top" wrapText="1"/>
      <protection/>
    </xf>
    <xf numFmtId="0" fontId="19" fillId="0" borderId="0" xfId="0" applyFont="1" applyBorder="1" applyAlignment="1" applyProtection="1">
      <alignment/>
      <protection/>
    </xf>
    <xf numFmtId="0" fontId="38" fillId="0" borderId="0" xfId="0" applyFont="1" applyFill="1" applyBorder="1" applyAlignment="1" applyProtection="1">
      <alignment horizontal="center" vertical="center" shrinkToFit="1"/>
      <protection/>
    </xf>
    <xf numFmtId="0" fontId="20" fillId="0" borderId="0" xfId="0" applyFont="1" applyAlignment="1" applyProtection="1">
      <alignment horizontal="left" vertical="center"/>
      <protection/>
    </xf>
    <xf numFmtId="0" fontId="42" fillId="0" borderId="0" xfId="0" applyFont="1" applyBorder="1" applyAlignment="1" applyProtection="1">
      <alignment/>
      <protection/>
    </xf>
    <xf numFmtId="0" fontId="42" fillId="0" borderId="0" xfId="0" applyFont="1" applyBorder="1" applyAlignment="1" applyProtection="1">
      <alignment horizontal="center"/>
      <protection/>
    </xf>
    <xf numFmtId="0" fontId="42" fillId="0" borderId="0" xfId="0" applyFont="1" applyBorder="1" applyAlignment="1" applyProtection="1">
      <alignment horizontal="left"/>
      <protection/>
    </xf>
    <xf numFmtId="0" fontId="31" fillId="0" borderId="0" xfId="0" applyFont="1" applyFill="1" applyBorder="1" applyAlignment="1" applyProtection="1">
      <alignment/>
      <protection/>
    </xf>
    <xf numFmtId="0" fontId="50" fillId="0" borderId="0" xfId="0" applyFont="1" applyFill="1" applyBorder="1" applyAlignment="1" applyProtection="1">
      <alignment horizontal="left"/>
      <protection/>
    </xf>
    <xf numFmtId="0" fontId="20" fillId="0" borderId="0" xfId="0" applyFont="1" applyBorder="1" applyAlignment="1" applyProtection="1">
      <alignment/>
      <protection/>
    </xf>
    <xf numFmtId="0" fontId="20" fillId="0" borderId="0" xfId="0" applyFont="1" applyAlignment="1" applyProtection="1">
      <alignment/>
      <protection/>
    </xf>
    <xf numFmtId="0" fontId="21" fillId="0" borderId="0" xfId="0" applyFont="1" applyFill="1" applyBorder="1" applyAlignment="1" applyProtection="1">
      <alignment vertical="center" shrinkToFit="1"/>
      <protection/>
    </xf>
    <xf numFmtId="0" fontId="23" fillId="0" borderId="0" xfId="0" applyFont="1" applyFill="1" applyBorder="1" applyAlignment="1" applyProtection="1">
      <alignment/>
      <protection/>
    </xf>
    <xf numFmtId="0" fontId="22" fillId="0" borderId="0" xfId="0" applyFont="1" applyFill="1" applyBorder="1" applyAlignment="1" applyProtection="1">
      <alignment wrapText="1"/>
      <protection/>
    </xf>
    <xf numFmtId="0" fontId="22" fillId="0" borderId="0" xfId="0" applyFont="1" applyBorder="1" applyAlignment="1" applyProtection="1">
      <alignment vertical="top" wrapText="1"/>
      <protection/>
    </xf>
    <xf numFmtId="9" fontId="113" fillId="0" borderId="0" xfId="0" applyNumberFormat="1" applyFont="1" applyFill="1" applyBorder="1" applyAlignment="1" applyProtection="1">
      <alignment horizontal="center" vertical="center" shrinkToFit="1"/>
      <protection/>
    </xf>
    <xf numFmtId="0" fontId="0" fillId="0" borderId="0" xfId="0" applyAlignment="1" applyProtection="1">
      <alignment/>
      <protection locked="0"/>
    </xf>
    <xf numFmtId="0" fontId="0" fillId="0" borderId="0" xfId="0" applyAlignment="1" applyProtection="1">
      <alignment/>
      <protection/>
    </xf>
    <xf numFmtId="49" fontId="21" fillId="0" borderId="47" xfId="0" applyNumberFormat="1" applyFont="1" applyBorder="1" applyAlignment="1" applyProtection="1">
      <alignment vertical="center" shrinkToFit="1"/>
      <protection/>
    </xf>
    <xf numFmtId="49" fontId="21" fillId="0" borderId="40" xfId="0" applyNumberFormat="1" applyFont="1" applyBorder="1" applyAlignment="1" applyProtection="1">
      <alignment vertical="center" shrinkToFit="1"/>
      <protection/>
    </xf>
    <xf numFmtId="49" fontId="21" fillId="0" borderId="48" xfId="0" applyNumberFormat="1" applyFont="1" applyBorder="1" applyAlignment="1" applyProtection="1">
      <alignment vertical="center" shrinkToFit="1"/>
      <protection/>
    </xf>
    <xf numFmtId="0" fontId="22" fillId="46" borderId="45" xfId="0" applyFont="1" applyFill="1" applyBorder="1" applyAlignment="1" applyProtection="1">
      <alignment vertical="center" shrinkToFit="1"/>
      <protection/>
    </xf>
    <xf numFmtId="0" fontId="23" fillId="59" borderId="21" xfId="0" applyFont="1" applyFill="1" applyBorder="1" applyAlignment="1" applyProtection="1">
      <alignment horizontal="center" vertical="center" wrapText="1"/>
      <protection/>
    </xf>
    <xf numFmtId="4" fontId="23" fillId="60" borderId="21" xfId="0" applyNumberFormat="1" applyFont="1" applyFill="1" applyBorder="1" applyAlignment="1" applyProtection="1">
      <alignment vertical="center" shrinkToFit="1"/>
      <protection/>
    </xf>
    <xf numFmtId="0" fontId="22" fillId="0" borderId="0" xfId="0" applyFont="1" applyAlignment="1" applyProtection="1">
      <alignment vertical="center"/>
      <protection/>
    </xf>
    <xf numFmtId="0" fontId="47" fillId="0" borderId="0" xfId="0" applyFont="1" applyAlignment="1" applyProtection="1">
      <alignment shrinkToFit="1"/>
      <protection locked="0"/>
    </xf>
    <xf numFmtId="0" fontId="22" fillId="0" borderId="0" xfId="0" applyFont="1" applyAlignment="1" applyProtection="1">
      <alignment/>
      <protection locked="0"/>
    </xf>
    <xf numFmtId="0" fontId="32" fillId="0" borderId="0" xfId="0" applyFont="1" applyFill="1" applyAlignment="1" applyProtection="1">
      <alignment/>
      <protection locked="0"/>
    </xf>
    <xf numFmtId="0" fontId="19"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47" fillId="0" borderId="0" xfId="0" applyFont="1" applyAlignment="1" applyProtection="1">
      <alignment shrinkToFit="1"/>
      <protection/>
    </xf>
    <xf numFmtId="0" fontId="22" fillId="0" borderId="0" xfId="0" applyFont="1" applyAlignment="1" applyProtection="1">
      <alignment/>
      <protection/>
    </xf>
    <xf numFmtId="0" fontId="47" fillId="0" borderId="0" xfId="0" applyFont="1" applyFill="1" applyAlignment="1" applyProtection="1">
      <alignment shrinkToFit="1"/>
      <protection/>
    </xf>
    <xf numFmtId="0" fontId="47" fillId="0" borderId="0" xfId="0" applyFont="1" applyAlignment="1" applyProtection="1">
      <alignment shrinkToFit="1"/>
      <protection hidden="1"/>
    </xf>
    <xf numFmtId="0" fontId="22" fillId="0" borderId="0" xfId="0" applyFont="1" applyAlignment="1" applyProtection="1">
      <alignment/>
      <protection hidden="1"/>
    </xf>
    <xf numFmtId="0" fontId="32" fillId="0" borderId="0" xfId="0" applyFont="1" applyAlignment="1" applyProtection="1">
      <alignment/>
      <protection hidden="1"/>
    </xf>
    <xf numFmtId="0" fontId="23" fillId="0" borderId="0" xfId="0" applyFont="1" applyAlignment="1" applyProtection="1">
      <alignment horizontal="justify"/>
      <protection hidden="1"/>
    </xf>
    <xf numFmtId="0" fontId="22" fillId="21" borderId="49" xfId="0" applyFont="1" applyFill="1" applyBorder="1" applyAlignment="1" applyProtection="1">
      <alignment horizontal="left" vertical="center"/>
      <protection hidden="1"/>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center"/>
      <protection/>
    </xf>
    <xf numFmtId="1" fontId="22" fillId="0" borderId="0" xfId="0" applyNumberFormat="1" applyFont="1" applyFill="1" applyBorder="1" applyAlignment="1" applyProtection="1">
      <alignment horizontal="center"/>
      <protection/>
    </xf>
    <xf numFmtId="49" fontId="21" fillId="0" borderId="46" xfId="0" applyNumberFormat="1" applyFont="1" applyBorder="1" applyAlignment="1" applyProtection="1">
      <alignment vertical="center" shrinkToFit="1"/>
      <protection/>
    </xf>
    <xf numFmtId="0" fontId="35" fillId="61" borderId="21" xfId="0" applyFont="1" applyFill="1" applyBorder="1" applyAlignment="1" applyProtection="1">
      <alignment horizontal="left" vertical="center" wrapText="1"/>
      <protection/>
    </xf>
    <xf numFmtId="0" fontId="35" fillId="61" borderId="21" xfId="0" applyFont="1" applyFill="1" applyBorder="1" applyAlignment="1" applyProtection="1">
      <alignment horizontal="center" vertical="center" wrapText="1"/>
      <protection/>
    </xf>
    <xf numFmtId="0" fontId="36" fillId="62" borderId="21" xfId="0" applyFont="1" applyFill="1" applyBorder="1" applyAlignment="1" applyProtection="1">
      <alignment horizontal="center"/>
      <protection/>
    </xf>
    <xf numFmtId="4" fontId="22" fillId="55" borderId="21" xfId="0" applyNumberFormat="1" applyFont="1" applyFill="1" applyBorder="1" applyAlignment="1" applyProtection="1">
      <alignment vertical="center" shrinkToFit="1"/>
      <protection/>
    </xf>
    <xf numFmtId="4" fontId="22" fillId="46" borderId="25" xfId="0" applyNumberFormat="1" applyFont="1" applyFill="1" applyBorder="1" applyAlignment="1" applyProtection="1">
      <alignment vertical="center" shrinkToFit="1"/>
      <protection/>
    </xf>
    <xf numFmtId="4" fontId="22" fillId="46" borderId="21" xfId="0" applyNumberFormat="1" applyFont="1" applyFill="1" applyBorder="1" applyAlignment="1" applyProtection="1">
      <alignment horizontal="center" vertical="center" shrinkToFit="1"/>
      <protection/>
    </xf>
    <xf numFmtId="0" fontId="36" fillId="62" borderId="21" xfId="0" applyFont="1" applyFill="1" applyBorder="1" applyAlignment="1" applyProtection="1">
      <alignment/>
      <protection/>
    </xf>
    <xf numFmtId="4" fontId="22" fillId="0" borderId="21" xfId="0" applyNumberFormat="1" applyFont="1" applyFill="1" applyBorder="1" applyAlignment="1" applyProtection="1">
      <alignment vertical="center" shrinkToFit="1"/>
      <protection/>
    </xf>
    <xf numFmtId="49" fontId="21" fillId="0" borderId="49" xfId="0" applyNumberFormat="1" applyFont="1" applyBorder="1" applyAlignment="1" applyProtection="1">
      <alignment vertical="center" shrinkToFit="1"/>
      <protection/>
    </xf>
    <xf numFmtId="0" fontId="35" fillId="61" borderId="44" xfId="0" applyFont="1" applyFill="1" applyBorder="1" applyAlignment="1" applyProtection="1">
      <alignment horizontal="center" vertical="center" wrapText="1"/>
      <protection/>
    </xf>
    <xf numFmtId="4" fontId="22" fillId="46" borderId="45" xfId="0" applyNumberFormat="1" applyFont="1" applyFill="1" applyBorder="1" applyAlignment="1" applyProtection="1">
      <alignment vertical="center" shrinkToFit="1"/>
      <protection/>
    </xf>
    <xf numFmtId="4" fontId="22" fillId="46" borderId="46" xfId="0" applyNumberFormat="1" applyFont="1" applyFill="1" applyBorder="1" applyAlignment="1" applyProtection="1">
      <alignment horizontal="center" vertical="center" shrinkToFit="1"/>
      <protection/>
    </xf>
    <xf numFmtId="4" fontId="22" fillId="46" borderId="44" xfId="0" applyNumberFormat="1" applyFont="1" applyFill="1" applyBorder="1" applyAlignment="1" applyProtection="1">
      <alignment vertical="center" shrinkToFit="1"/>
      <protection/>
    </xf>
    <xf numFmtId="0" fontId="37" fillId="0" borderId="21" xfId="0" applyFont="1" applyFill="1" applyBorder="1" applyAlignment="1" applyProtection="1">
      <alignment/>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center"/>
      <protection/>
    </xf>
    <xf numFmtId="4" fontId="22" fillId="0" borderId="0" xfId="0" applyNumberFormat="1" applyFont="1" applyFill="1" applyBorder="1" applyAlignment="1" applyProtection="1">
      <alignment vertical="center" shrinkToFit="1"/>
      <protection/>
    </xf>
    <xf numFmtId="0" fontId="36" fillId="0" borderId="21" xfId="0" applyFont="1" applyFill="1" applyBorder="1" applyAlignment="1" applyProtection="1">
      <alignment/>
      <protection/>
    </xf>
    <xf numFmtId="171" fontId="22" fillId="0" borderId="21" xfId="0" applyNumberFormat="1" applyFont="1" applyFill="1" applyBorder="1" applyAlignment="1" applyProtection="1">
      <alignment vertical="center" shrinkToFit="1"/>
      <protection/>
    </xf>
    <xf numFmtId="0" fontId="19"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2" fillId="0" borderId="0" xfId="0" applyFont="1" applyAlignment="1" applyProtection="1">
      <alignment shrinkToFit="1"/>
      <protection locked="0"/>
    </xf>
    <xf numFmtId="4" fontId="22" fillId="0" borderId="40" xfId="0" applyNumberFormat="1" applyFont="1" applyFill="1" applyBorder="1" applyAlignment="1" applyProtection="1">
      <alignment vertical="center" shrinkToFit="1"/>
      <protection/>
    </xf>
    <xf numFmtId="4" fontId="22" fillId="0" borderId="50" xfId="0" applyNumberFormat="1" applyFont="1" applyFill="1" applyBorder="1" applyAlignment="1" applyProtection="1">
      <alignment vertical="center" shrinkToFit="1"/>
      <protection locked="0"/>
    </xf>
    <xf numFmtId="4" fontId="0" fillId="0" borderId="50" xfId="98" applyNumberFormat="1" applyFill="1" applyBorder="1" applyAlignment="1" applyProtection="1">
      <alignment vertical="top" shrinkToFit="1"/>
      <protection locked="0"/>
    </xf>
    <xf numFmtId="4" fontId="22" fillId="0" borderId="50" xfId="0" applyNumberFormat="1" applyFont="1" applyFill="1" applyBorder="1" applyAlignment="1" applyProtection="1">
      <alignment vertical="top" shrinkToFit="1"/>
      <protection locked="0"/>
    </xf>
    <xf numFmtId="4" fontId="22" fillId="0" borderId="50" xfId="0" applyNumberFormat="1"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wrapText="1"/>
      <protection/>
    </xf>
    <xf numFmtId="0" fontId="51" fillId="0" borderId="21" xfId="0" applyFont="1" applyFill="1" applyBorder="1" applyAlignment="1" applyProtection="1">
      <alignment horizontal="left" vertical="center" wrapText="1"/>
      <protection/>
    </xf>
    <xf numFmtId="0" fontId="42" fillId="0" borderId="46" xfId="0" applyFont="1" applyFill="1" applyBorder="1" applyAlignment="1" applyProtection="1">
      <alignment horizontal="left" vertical="center" wrapText="1"/>
      <protection/>
    </xf>
    <xf numFmtId="0" fontId="23" fillId="0" borderId="46" xfId="0" applyFont="1" applyFill="1" applyBorder="1" applyAlignment="1" applyProtection="1">
      <alignment horizontal="center" vertical="center" wrapText="1"/>
      <protection/>
    </xf>
    <xf numFmtId="0" fontId="32" fillId="0" borderId="0" xfId="0" applyFont="1" applyAlignment="1" applyProtection="1">
      <alignment shrinkToFit="1"/>
      <protection locked="0"/>
    </xf>
    <xf numFmtId="0" fontId="32" fillId="0" borderId="0" xfId="0" applyFont="1" applyFill="1" applyAlignment="1" applyProtection="1">
      <alignment shrinkToFit="1"/>
      <protection locked="0"/>
    </xf>
    <xf numFmtId="0" fontId="34" fillId="0" borderId="0" xfId="0" applyFont="1" applyAlignment="1" applyProtection="1">
      <alignment shrinkToFit="1"/>
      <protection locked="0"/>
    </xf>
    <xf numFmtId="0" fontId="32" fillId="0" borderId="0" xfId="0" applyFont="1" applyBorder="1" applyAlignment="1" applyProtection="1">
      <alignment shrinkToFit="1"/>
      <protection locked="0"/>
    </xf>
    <xf numFmtId="0" fontId="32" fillId="0" borderId="0" xfId="0" applyFont="1" applyAlignment="1" applyProtection="1">
      <alignment shrinkToFit="1"/>
      <protection hidden="1"/>
    </xf>
    <xf numFmtId="0" fontId="22" fillId="0" borderId="0" xfId="0" applyFont="1" applyBorder="1" applyAlignment="1" applyProtection="1">
      <alignment shrinkToFit="1"/>
      <protection hidden="1"/>
    </xf>
    <xf numFmtId="0" fontId="23" fillId="0" borderId="0" xfId="0" applyFont="1" applyBorder="1" applyAlignment="1" applyProtection="1">
      <alignment shrinkToFit="1"/>
      <protection hidden="1"/>
    </xf>
    <xf numFmtId="0" fontId="22" fillId="21" borderId="45" xfId="0" applyFont="1" applyFill="1" applyBorder="1" applyAlignment="1" applyProtection="1">
      <alignment horizontal="left" vertical="center" shrinkToFit="1"/>
      <protection hidden="1"/>
    </xf>
    <xf numFmtId="0" fontId="32" fillId="0" borderId="0" xfId="0" applyFont="1" applyFill="1" applyAlignment="1" applyProtection="1">
      <alignment shrinkToFit="1"/>
      <protection hidden="1"/>
    </xf>
    <xf numFmtId="0" fontId="22" fillId="0" borderId="24" xfId="0" applyFont="1" applyFill="1" applyBorder="1" applyAlignment="1" applyProtection="1">
      <alignment horizontal="left" shrinkToFit="1"/>
      <protection hidden="1"/>
    </xf>
    <xf numFmtId="0" fontId="22" fillId="0" borderId="25" xfId="0" applyFont="1" applyFill="1" applyBorder="1" applyAlignment="1" applyProtection="1">
      <alignment horizontal="left" shrinkToFit="1"/>
      <protection hidden="1"/>
    </xf>
    <xf numFmtId="0" fontId="22" fillId="0" borderId="25" xfId="0" applyFont="1" applyFill="1" applyBorder="1" applyAlignment="1" applyProtection="1">
      <alignment horizontal="center" shrinkToFit="1"/>
      <protection hidden="1"/>
    </xf>
    <xf numFmtId="0" fontId="34" fillId="0" borderId="0" xfId="0" applyFont="1" applyAlignment="1" applyProtection="1">
      <alignment shrinkToFit="1"/>
      <protection hidden="1"/>
    </xf>
    <xf numFmtId="3" fontId="23" fillId="46" borderId="20" xfId="0" applyNumberFormat="1" applyFont="1" applyFill="1" applyBorder="1" applyAlignment="1" applyProtection="1">
      <alignment horizontal="center" vertical="top" shrinkToFit="1"/>
      <protection hidden="1"/>
    </xf>
    <xf numFmtId="0" fontId="22" fillId="0" borderId="0" xfId="0" applyFont="1" applyBorder="1" applyAlignment="1" applyProtection="1">
      <alignment horizontal="left" vertical="top" shrinkToFit="1"/>
      <protection hidden="1"/>
    </xf>
    <xf numFmtId="0" fontId="22" fillId="0" borderId="0" xfId="0" applyFont="1" applyBorder="1" applyAlignment="1" applyProtection="1">
      <alignment horizontal="center" vertical="top" shrinkToFit="1"/>
      <protection hidden="1"/>
    </xf>
    <xf numFmtId="0" fontId="23" fillId="0" borderId="51" xfId="0" applyFont="1" applyBorder="1" applyAlignment="1" applyProtection="1">
      <alignment horizontal="left" vertical="top" shrinkToFit="1"/>
      <protection hidden="1"/>
    </xf>
    <xf numFmtId="0" fontId="23" fillId="0" borderId="52" xfId="0" applyFont="1" applyBorder="1" applyAlignment="1" applyProtection="1">
      <alignment horizontal="left" vertical="top" shrinkToFit="1"/>
      <protection hidden="1"/>
    </xf>
    <xf numFmtId="0" fontId="22" fillId="0" borderId="20" xfId="0" applyFont="1" applyBorder="1" applyAlignment="1" applyProtection="1">
      <alignment horizontal="center" vertical="top" shrinkToFit="1"/>
      <protection hidden="1"/>
    </xf>
    <xf numFmtId="0" fontId="27" fillId="7" borderId="20" xfId="0" applyFont="1" applyFill="1" applyBorder="1" applyAlignment="1" applyProtection="1">
      <alignment horizontal="left" vertical="top" shrinkToFit="1"/>
      <protection hidden="1"/>
    </xf>
    <xf numFmtId="0" fontId="27" fillId="7" borderId="51" xfId="0" applyFont="1" applyFill="1" applyBorder="1" applyAlignment="1" applyProtection="1">
      <alignment vertical="top" wrapText="1" shrinkToFit="1"/>
      <protection hidden="1"/>
    </xf>
    <xf numFmtId="169" fontId="22" fillId="0" borderId="20" xfId="0" applyNumberFormat="1" applyFont="1" applyFill="1" applyBorder="1" applyAlignment="1" applyProtection="1">
      <alignment horizontal="center" vertical="top" shrinkToFit="1"/>
      <protection hidden="1"/>
    </xf>
    <xf numFmtId="169" fontId="22" fillId="61" borderId="21" xfId="0" applyNumberFormat="1" applyFont="1" applyFill="1" applyBorder="1" applyAlignment="1" applyProtection="1">
      <alignment horizontal="center" vertical="top" shrinkToFit="1"/>
      <protection hidden="1"/>
    </xf>
    <xf numFmtId="0" fontId="32" fillId="0" borderId="0" xfId="0" applyFont="1" applyBorder="1" applyAlignment="1" applyProtection="1">
      <alignment shrinkToFit="1"/>
      <protection hidden="1"/>
    </xf>
    <xf numFmtId="0" fontId="27" fillId="0" borderId="0" xfId="0" applyFont="1" applyBorder="1" applyAlignment="1" applyProtection="1">
      <alignment horizontal="left" vertical="top" shrinkToFit="1"/>
      <protection hidden="1"/>
    </xf>
    <xf numFmtId="0" fontId="27" fillId="7" borderId="53" xfId="0" applyFont="1" applyFill="1" applyBorder="1" applyAlignment="1" applyProtection="1">
      <alignment horizontal="left" vertical="top" shrinkToFit="1"/>
      <protection hidden="1"/>
    </xf>
    <xf numFmtId="0" fontId="27" fillId="7" borderId="54" xfId="0" applyFont="1" applyFill="1" applyBorder="1" applyAlignment="1" applyProtection="1">
      <alignment vertical="top" shrinkToFit="1"/>
      <protection hidden="1"/>
    </xf>
    <xf numFmtId="171" fontId="22" fillId="0" borderId="53" xfId="0" applyNumberFormat="1" applyFont="1" applyFill="1" applyBorder="1" applyAlignment="1" applyProtection="1">
      <alignment horizontal="center" vertical="top" shrinkToFit="1"/>
      <protection hidden="1"/>
    </xf>
    <xf numFmtId="0" fontId="27" fillId="7" borderId="21" xfId="0" applyFont="1" applyFill="1" applyBorder="1" applyAlignment="1" applyProtection="1">
      <alignment horizontal="left" vertical="top" shrinkToFit="1"/>
      <protection hidden="1"/>
    </xf>
    <xf numFmtId="0" fontId="27" fillId="7" borderId="21" xfId="0" applyFont="1" applyFill="1" applyBorder="1" applyAlignment="1" applyProtection="1">
      <alignment vertical="top" shrinkToFit="1"/>
      <protection hidden="1"/>
    </xf>
    <xf numFmtId="171" fontId="22" fillId="0" borderId="21" xfId="0" applyNumberFormat="1" applyFont="1" applyFill="1" applyBorder="1" applyAlignment="1" applyProtection="1">
      <alignment horizontal="center" vertical="top" shrinkToFit="1"/>
      <protection hidden="1"/>
    </xf>
    <xf numFmtId="2" fontId="22" fillId="7" borderId="40" xfId="0" applyNumberFormat="1" applyFont="1" applyFill="1" applyBorder="1" applyAlignment="1" applyProtection="1">
      <alignment horizontal="left" vertical="top" shrinkToFit="1"/>
      <protection hidden="1"/>
    </xf>
    <xf numFmtId="0" fontId="41" fillId="0" borderId="0" xfId="0" applyFont="1" applyBorder="1" applyAlignment="1" applyProtection="1">
      <alignment/>
      <protection hidden="1"/>
    </xf>
    <xf numFmtId="0" fontId="38" fillId="0" borderId="0" xfId="0" applyFont="1" applyFill="1" applyBorder="1" applyAlignment="1" applyProtection="1">
      <alignment horizontal="center" vertical="center" shrinkToFit="1"/>
      <protection locked="0"/>
    </xf>
    <xf numFmtId="0" fontId="35" fillId="61" borderId="50" xfId="0" applyFont="1" applyFill="1" applyBorder="1" applyAlignment="1" applyProtection="1">
      <alignment horizontal="left" vertical="center" wrapText="1"/>
      <protection locked="0"/>
    </xf>
    <xf numFmtId="0" fontId="36" fillId="62" borderId="50" xfId="0" applyFont="1" applyFill="1" applyBorder="1" applyAlignment="1" applyProtection="1">
      <alignment horizontal="center"/>
      <protection locked="0"/>
    </xf>
    <xf numFmtId="0" fontId="36" fillId="62" borderId="50" xfId="0" applyFont="1" applyFill="1" applyBorder="1" applyAlignment="1" applyProtection="1">
      <alignment horizontal="left" indent="3"/>
      <protection locked="0"/>
    </xf>
    <xf numFmtId="0" fontId="36" fillId="62" borderId="55" xfId="0" applyFont="1" applyFill="1" applyBorder="1" applyAlignment="1" applyProtection="1">
      <alignment horizontal="left" indent="3"/>
      <protection locked="0"/>
    </xf>
    <xf numFmtId="0" fontId="22" fillId="46" borderId="49" xfId="0" applyFont="1" applyFill="1" applyBorder="1" applyAlignment="1" applyProtection="1">
      <alignment vertical="center" shrinkToFit="1"/>
      <protection/>
    </xf>
    <xf numFmtId="4" fontId="22" fillId="55" borderId="50" xfId="0" applyNumberFormat="1" applyFont="1" applyFill="1" applyBorder="1" applyAlignment="1" applyProtection="1">
      <alignment vertical="center" shrinkToFit="1"/>
      <protection locked="0"/>
    </xf>
    <xf numFmtId="0" fontId="22" fillId="46" borderId="49" xfId="0" applyFont="1" applyFill="1" applyBorder="1" applyAlignment="1" applyProtection="1">
      <alignment horizontal="center" vertical="center" shrinkToFit="1"/>
      <protection/>
    </xf>
    <xf numFmtId="0" fontId="22" fillId="46" borderId="45" xfId="0" applyFont="1" applyFill="1" applyBorder="1" applyAlignment="1" applyProtection="1">
      <alignment horizontal="center" vertical="center" shrinkToFit="1"/>
      <protection/>
    </xf>
    <xf numFmtId="0" fontId="36" fillId="62" borderId="24" xfId="0" applyFont="1" applyFill="1" applyBorder="1" applyAlignment="1" applyProtection="1">
      <alignment/>
      <protection/>
    </xf>
    <xf numFmtId="14" fontId="21" fillId="0" borderId="50" xfId="0" applyNumberFormat="1" applyFont="1" applyFill="1" applyBorder="1" applyAlignment="1" applyProtection="1">
      <alignment horizontal="center" vertical="center" shrinkToFit="1"/>
      <protection locked="0"/>
    </xf>
    <xf numFmtId="0" fontId="21" fillId="0" borderId="50" xfId="0" applyFont="1" applyFill="1" applyBorder="1" applyAlignment="1" applyProtection="1">
      <alignment horizontal="center" vertical="center" shrinkToFit="1"/>
      <protection locked="0"/>
    </xf>
    <xf numFmtId="9" fontId="0" fillId="0" borderId="50" xfId="98" applyFill="1" applyBorder="1" applyAlignment="1" applyProtection="1">
      <alignment horizontal="center" vertical="center" shrinkToFit="1"/>
      <protection locked="0"/>
    </xf>
    <xf numFmtId="0" fontId="21" fillId="0" borderId="50" xfId="0" applyFont="1" applyFill="1" applyBorder="1" applyAlignment="1" applyProtection="1">
      <alignment horizontal="center" vertical="center" shrinkToFit="1"/>
      <protection/>
    </xf>
    <xf numFmtId="3" fontId="22" fillId="0" borderId="50" xfId="0" applyNumberFormat="1" applyFont="1" applyFill="1" applyBorder="1" applyAlignment="1" applyProtection="1">
      <alignment horizontal="center" vertical="center" shrinkToFit="1"/>
      <protection locked="0"/>
    </xf>
    <xf numFmtId="0" fontId="19" fillId="0" borderId="0" xfId="0" applyFont="1" applyAlignment="1" applyProtection="1">
      <alignment horizontal="left"/>
      <protection/>
    </xf>
    <xf numFmtId="0" fontId="21" fillId="0" borderId="0" xfId="0" applyFont="1" applyFill="1" applyBorder="1" applyAlignment="1" applyProtection="1">
      <alignment horizontal="left" vertical="center" shrinkToFit="1"/>
      <protection locked="0"/>
    </xf>
    <xf numFmtId="0" fontId="22" fillId="0" borderId="0" xfId="0" applyFont="1" applyAlignment="1" applyProtection="1">
      <alignment vertical="center" wrapText="1"/>
      <protection locked="0"/>
    </xf>
    <xf numFmtId="0" fontId="23" fillId="0" borderId="0" xfId="0" applyFont="1" applyFill="1" applyBorder="1" applyAlignment="1" applyProtection="1">
      <alignment horizontal="left"/>
      <protection/>
    </xf>
    <xf numFmtId="4" fontId="22" fillId="0" borderId="56" xfId="0" applyNumberFormat="1" applyFont="1" applyFill="1" applyBorder="1" applyAlignment="1" applyProtection="1">
      <alignment vertical="center" shrinkToFit="1"/>
      <protection locked="0"/>
    </xf>
    <xf numFmtId="0" fontId="22" fillId="0" borderId="25" xfId="0" applyFont="1" applyFill="1" applyBorder="1" applyAlignment="1" applyProtection="1">
      <alignment horizontal="center" vertical="center"/>
      <protection/>
    </xf>
    <xf numFmtId="0" fontId="53" fillId="0" borderId="32" xfId="0" applyFont="1" applyBorder="1" applyAlignment="1">
      <alignment horizontal="left" vertical="top" wrapText="1" indent="2"/>
    </xf>
    <xf numFmtId="0" fontId="103" fillId="0" borderId="32" xfId="86" applyBorder="1" applyAlignment="1" applyProtection="1">
      <alignment horizontal="left" vertical="top" wrapText="1" indent="2"/>
      <protection/>
    </xf>
    <xf numFmtId="0" fontId="54" fillId="0" borderId="32" xfId="0" applyFont="1" applyBorder="1" applyAlignment="1">
      <alignment horizontal="left" vertical="top" wrapText="1" indent="2"/>
    </xf>
    <xf numFmtId="0" fontId="103" fillId="0" borderId="0" xfId="86" applyAlignment="1" applyProtection="1">
      <alignment/>
      <protection/>
    </xf>
    <xf numFmtId="49" fontId="54" fillId="0" borderId="32" xfId="0" applyNumberFormat="1" applyFont="1" applyBorder="1" applyAlignment="1">
      <alignment horizontal="left" vertical="top" wrapText="1" indent="2"/>
    </xf>
    <xf numFmtId="0" fontId="55" fillId="0" borderId="0" xfId="0" applyFont="1" applyAlignment="1">
      <alignment/>
    </xf>
    <xf numFmtId="0" fontId="18" fillId="0" borderId="0" xfId="0" applyFont="1" applyAlignment="1" applyProtection="1">
      <alignment horizontal="center"/>
      <protection/>
    </xf>
    <xf numFmtId="0" fontId="19" fillId="0" borderId="0" xfId="0" applyFont="1" applyBorder="1" applyAlignment="1" applyProtection="1">
      <alignment vertical="top" wrapText="1"/>
      <protection locked="0"/>
    </xf>
    <xf numFmtId="0" fontId="114" fillId="0" borderId="0" xfId="0" applyFont="1" applyFill="1" applyBorder="1" applyAlignment="1" applyProtection="1">
      <alignment vertical="center" shrinkToFit="1"/>
      <protection/>
    </xf>
    <xf numFmtId="0" fontId="28" fillId="0" borderId="0" xfId="0" applyFont="1" applyAlignment="1" applyProtection="1">
      <alignment vertical="center" wrapText="1"/>
      <protection locked="0"/>
    </xf>
    <xf numFmtId="0" fontId="22" fillId="0" borderId="50" xfId="0" applyFont="1" applyFill="1" applyBorder="1" applyAlignment="1" applyProtection="1">
      <alignment vertical="center" shrinkToFit="1"/>
      <protection locked="0"/>
    </xf>
    <xf numFmtId="189" fontId="22" fillId="0" borderId="50" xfId="0" applyNumberFormat="1" applyFont="1" applyFill="1" applyBorder="1" applyAlignment="1" applyProtection="1">
      <alignment horizontal="center" vertical="center" shrinkToFit="1"/>
      <protection locked="0"/>
    </xf>
    <xf numFmtId="0" fontId="22" fillId="0" borderId="0" xfId="0" applyFont="1" applyAlignment="1" applyProtection="1">
      <alignment vertical="center" wrapText="1"/>
      <protection/>
    </xf>
    <xf numFmtId="0" fontId="28" fillId="0" borderId="0" xfId="0" applyFont="1" applyAlignment="1" applyProtection="1">
      <alignment vertical="center" wrapText="1"/>
      <protection/>
    </xf>
    <xf numFmtId="0" fontId="23" fillId="0" borderId="0" xfId="0" applyFont="1" applyBorder="1" applyAlignment="1" applyProtection="1">
      <alignment horizontal="right" vertical="center" wrapText="1"/>
      <protection/>
    </xf>
    <xf numFmtId="0" fontId="22" fillId="0" borderId="0" xfId="0" applyFont="1" applyAlignment="1" applyProtection="1">
      <alignment horizontal="center" vertical="center" wrapText="1"/>
      <protection/>
    </xf>
    <xf numFmtId="0" fontId="22" fillId="7" borderId="40" xfId="0" applyFont="1" applyFill="1" applyBorder="1" applyAlignment="1" applyProtection="1">
      <alignment vertical="center" shrinkToFit="1"/>
      <protection/>
    </xf>
    <xf numFmtId="0" fontId="22" fillId="63" borderId="57" xfId="0" applyFont="1" applyFill="1" applyBorder="1" applyAlignment="1" applyProtection="1">
      <alignment vertical="center" shrinkToFit="1"/>
      <protection/>
    </xf>
    <xf numFmtId="169" fontId="22" fillId="63" borderId="57" xfId="0" applyNumberFormat="1" applyFont="1" applyFill="1" applyBorder="1" applyAlignment="1" applyProtection="1">
      <alignment vertical="center" shrinkToFit="1"/>
      <protection/>
    </xf>
    <xf numFmtId="0" fontId="29" fillId="0" borderId="0" xfId="0" applyFont="1" applyAlignment="1" applyProtection="1">
      <alignment vertical="center" wrapText="1"/>
      <protection/>
    </xf>
    <xf numFmtId="0" fontId="30" fillId="0" borderId="0" xfId="0" applyFont="1" applyAlignment="1" applyProtection="1">
      <alignment vertical="center" wrapText="1"/>
      <protection/>
    </xf>
    <xf numFmtId="0" fontId="22" fillId="0" borderId="0" xfId="0" applyFont="1" applyAlignment="1" applyProtection="1">
      <alignment vertical="center"/>
      <protection locked="0"/>
    </xf>
    <xf numFmtId="0" fontId="32" fillId="0" borderId="0" xfId="0" applyFont="1" applyAlignment="1" applyProtection="1">
      <alignment vertical="center"/>
      <protection locked="0"/>
    </xf>
    <xf numFmtId="0" fontId="32" fillId="0" borderId="0" xfId="0" applyFont="1" applyAlignment="1" applyProtection="1">
      <alignment vertical="center"/>
      <protection/>
    </xf>
    <xf numFmtId="0" fontId="22" fillId="0" borderId="0" xfId="0" applyFont="1" applyBorder="1" applyAlignment="1" applyProtection="1">
      <alignment vertical="center"/>
      <protection/>
    </xf>
    <xf numFmtId="0" fontId="23" fillId="0" borderId="0" xfId="0" applyFont="1" applyAlignment="1" applyProtection="1">
      <alignment horizontal="justify" vertical="center"/>
      <protection/>
    </xf>
    <xf numFmtId="0" fontId="22" fillId="21" borderId="49" xfId="0" applyFont="1" applyFill="1" applyBorder="1" applyAlignment="1" applyProtection="1">
      <alignment horizontal="left" vertical="center"/>
      <protection/>
    </xf>
    <xf numFmtId="0" fontId="22" fillId="21" borderId="45" xfId="0" applyFont="1" applyFill="1" applyBorder="1" applyAlignment="1" applyProtection="1">
      <alignment horizontal="left" vertical="center" wrapText="1"/>
      <protection/>
    </xf>
    <xf numFmtId="1" fontId="22" fillId="0" borderId="24" xfId="0" applyNumberFormat="1" applyFont="1" applyFill="1" applyBorder="1" applyAlignment="1" applyProtection="1">
      <alignment horizontal="center" vertical="center" wrapText="1"/>
      <protection/>
    </xf>
    <xf numFmtId="0" fontId="22" fillId="0" borderId="24" xfId="0" applyFont="1" applyFill="1" applyBorder="1" applyAlignment="1" applyProtection="1">
      <alignment horizontal="left" vertical="center"/>
      <protection/>
    </xf>
    <xf numFmtId="0" fontId="22" fillId="0" borderId="25" xfId="0" applyFont="1" applyFill="1" applyBorder="1" applyAlignment="1" applyProtection="1">
      <alignment horizontal="left" vertical="center"/>
      <protection/>
    </xf>
    <xf numFmtId="1" fontId="22" fillId="0" borderId="25" xfId="0" applyNumberFormat="1" applyFont="1" applyFill="1" applyBorder="1" applyAlignment="1" applyProtection="1">
      <alignment horizontal="center" vertical="center"/>
      <protection/>
    </xf>
    <xf numFmtId="0" fontId="32" fillId="0" borderId="0" xfId="0" applyFont="1" applyFill="1" applyAlignment="1" applyProtection="1">
      <alignment vertical="center"/>
      <protection/>
    </xf>
    <xf numFmtId="0" fontId="22" fillId="0" borderId="21" xfId="0" applyFont="1" applyFill="1" applyBorder="1" applyAlignment="1" applyProtection="1">
      <alignment horizontal="center" vertical="center" wrapText="1"/>
      <protection/>
    </xf>
    <xf numFmtId="0" fontId="32" fillId="0" borderId="0" xfId="0" applyFont="1" applyAlignment="1" applyProtection="1">
      <alignment/>
      <protection locked="0"/>
    </xf>
    <xf numFmtId="0" fontId="32" fillId="0" borderId="0" xfId="0" applyFont="1" applyAlignment="1" applyProtection="1">
      <alignment/>
      <protection/>
    </xf>
    <xf numFmtId="0" fontId="23" fillId="0" borderId="0" xfId="0" applyFont="1" applyAlignment="1" applyProtection="1">
      <alignment horizontal="justify"/>
      <protection/>
    </xf>
    <xf numFmtId="1" fontId="22" fillId="0" borderId="24" xfId="0" applyNumberFormat="1" applyFont="1" applyFill="1" applyBorder="1" applyAlignment="1" applyProtection="1">
      <alignment horizontal="center" vertical="top" wrapText="1"/>
      <protection/>
    </xf>
    <xf numFmtId="0" fontId="22" fillId="0" borderId="24" xfId="0" applyFont="1" applyFill="1" applyBorder="1" applyAlignment="1" applyProtection="1">
      <alignment horizontal="left"/>
      <protection/>
    </xf>
    <xf numFmtId="0" fontId="22" fillId="0" borderId="25" xfId="0" applyFont="1" applyFill="1" applyBorder="1" applyAlignment="1" applyProtection="1">
      <alignment horizontal="left"/>
      <protection/>
    </xf>
    <xf numFmtId="0" fontId="22" fillId="0" borderId="25" xfId="0" applyFont="1" applyFill="1" applyBorder="1" applyAlignment="1" applyProtection="1">
      <alignment horizontal="center"/>
      <protection/>
    </xf>
    <xf numFmtId="1" fontId="22" fillId="0" borderId="25" xfId="0" applyNumberFormat="1" applyFont="1" applyFill="1" applyBorder="1" applyAlignment="1" applyProtection="1">
      <alignment horizontal="center"/>
      <protection/>
    </xf>
    <xf numFmtId="0" fontId="32" fillId="0" borderId="0" xfId="0" applyFont="1" applyFill="1" applyAlignment="1" applyProtection="1">
      <alignment/>
      <protection/>
    </xf>
    <xf numFmtId="0" fontId="22" fillId="0" borderId="21" xfId="0" applyFont="1" applyFill="1" applyBorder="1" applyAlignment="1" applyProtection="1">
      <alignment horizontal="left" vertical="center" wrapText="1"/>
      <protection/>
    </xf>
    <xf numFmtId="0" fontId="19" fillId="0" borderId="0"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0" fillId="0" borderId="0" xfId="0" applyBorder="1" applyAlignment="1" applyProtection="1">
      <alignment/>
      <protection/>
    </xf>
    <xf numFmtId="0" fontId="37" fillId="0" borderId="55" xfId="0" applyFont="1" applyFill="1" applyBorder="1" applyAlignment="1" applyProtection="1">
      <alignment/>
      <protection locked="0"/>
    </xf>
    <xf numFmtId="0" fontId="22" fillId="0" borderId="0" xfId="0" applyFont="1" applyBorder="1" applyAlignment="1" applyProtection="1">
      <alignment/>
      <protection/>
    </xf>
    <xf numFmtId="0" fontId="52" fillId="64" borderId="24" xfId="0" applyFont="1" applyFill="1" applyBorder="1" applyAlignment="1" applyProtection="1">
      <alignment horizontal="left"/>
      <protection/>
    </xf>
    <xf numFmtId="0" fontId="31" fillId="64" borderId="25" xfId="0" applyFont="1" applyFill="1" applyBorder="1" applyAlignment="1" applyProtection="1">
      <alignment horizontal="center"/>
      <protection/>
    </xf>
    <xf numFmtId="0" fontId="115" fillId="64" borderId="45" xfId="0" applyFont="1" applyFill="1" applyBorder="1" applyAlignment="1" applyProtection="1">
      <alignment horizontal="center"/>
      <protection/>
    </xf>
    <xf numFmtId="3" fontId="23" fillId="46" borderId="58" xfId="0" applyNumberFormat="1" applyFont="1" applyFill="1" applyBorder="1" applyAlignment="1" applyProtection="1">
      <alignment horizontal="center" vertical="center" shrinkToFit="1"/>
      <protection/>
    </xf>
    <xf numFmtId="0" fontId="34" fillId="0" borderId="0" xfId="0" applyFont="1" applyAlignment="1" applyProtection="1">
      <alignment vertical="center"/>
      <protection/>
    </xf>
    <xf numFmtId="0" fontId="22" fillId="0" borderId="59" xfId="0" applyFont="1" applyBorder="1" applyAlignment="1" applyProtection="1">
      <alignment horizontal="left" vertical="top" wrapText="1"/>
      <protection/>
    </xf>
    <xf numFmtId="0" fontId="22" fillId="0" borderId="59" xfId="0" applyFont="1" applyBorder="1" applyAlignment="1" applyProtection="1">
      <alignment horizontal="center" vertical="top" wrapText="1"/>
      <protection/>
    </xf>
    <xf numFmtId="0" fontId="115" fillId="0" borderId="45" xfId="0" applyFont="1" applyFill="1" applyBorder="1" applyAlignment="1" applyProtection="1">
      <alignment horizontal="center"/>
      <protection/>
    </xf>
    <xf numFmtId="3" fontId="0" fillId="0" borderId="24" xfId="0" applyNumberFormat="1" applyBorder="1" applyAlignment="1" applyProtection="1">
      <alignment horizontal="left" vertical="center" wrapText="1"/>
      <protection/>
    </xf>
    <xf numFmtId="3" fontId="0" fillId="0" borderId="24" xfId="0" applyNumberFormat="1" applyFont="1" applyBorder="1" applyAlignment="1" applyProtection="1">
      <alignment horizontal="left" vertical="center" wrapText="1"/>
      <protection/>
    </xf>
    <xf numFmtId="3" fontId="0" fillId="0" borderId="57" xfId="0" applyNumberFormat="1" applyBorder="1" applyAlignment="1" applyProtection="1">
      <alignment horizontal="left" vertical="center" wrapText="1"/>
      <protection/>
    </xf>
    <xf numFmtId="0" fontId="22" fillId="0" borderId="59" xfId="0" applyFont="1" applyBorder="1" applyAlignment="1" applyProtection="1">
      <alignment horizontal="left" vertical="center" wrapText="1"/>
      <protection locked="0"/>
    </xf>
    <xf numFmtId="0" fontId="22" fillId="0" borderId="59" xfId="0" applyFont="1" applyBorder="1" applyAlignment="1" applyProtection="1">
      <alignment horizontal="center" vertical="center" wrapText="1"/>
      <protection locked="0"/>
    </xf>
    <xf numFmtId="0" fontId="52" fillId="64" borderId="39" xfId="0" applyFont="1" applyFill="1" applyBorder="1" applyAlignment="1" applyProtection="1">
      <alignment horizontal="left" vertical="center"/>
      <protection/>
    </xf>
    <xf numFmtId="0" fontId="31" fillId="64" borderId="39" xfId="0" applyFont="1" applyFill="1" applyBorder="1" applyAlignment="1" applyProtection="1">
      <alignment horizontal="center" vertical="center"/>
      <protection/>
    </xf>
    <xf numFmtId="3" fontId="1" fillId="65" borderId="21" xfId="0" applyNumberFormat="1" applyFont="1" applyFill="1" applyBorder="1" applyAlignment="1" applyProtection="1">
      <alignment vertical="center" wrapText="1"/>
      <protection/>
    </xf>
    <xf numFmtId="169" fontId="22" fillId="0" borderId="58" xfId="0" applyNumberFormat="1" applyFont="1" applyFill="1" applyBorder="1" applyAlignment="1" applyProtection="1">
      <alignment horizontal="center" vertical="center" shrinkToFit="1"/>
      <protection/>
    </xf>
    <xf numFmtId="3" fontId="1" fillId="65" borderId="46" xfId="0" applyNumberFormat="1" applyFont="1" applyFill="1" applyBorder="1" applyAlignment="1" applyProtection="1">
      <alignment vertical="center" wrapText="1"/>
      <protection/>
    </xf>
    <xf numFmtId="169" fontId="22" fillId="66" borderId="58" xfId="0" applyNumberFormat="1" applyFont="1" applyFill="1" applyBorder="1" applyAlignment="1" applyProtection="1">
      <alignment horizontal="center" vertical="center" shrinkToFit="1"/>
      <protection/>
    </xf>
    <xf numFmtId="0" fontId="52" fillId="64" borderId="21" xfId="0" applyFont="1" applyFill="1" applyBorder="1" applyAlignment="1" applyProtection="1">
      <alignment horizontal="left" vertical="center"/>
      <protection/>
    </xf>
    <xf numFmtId="0" fontId="31" fillId="64" borderId="21" xfId="0" applyFont="1" applyFill="1" applyBorder="1" applyAlignment="1" applyProtection="1">
      <alignment horizontal="center" vertical="center"/>
      <protection/>
    </xf>
    <xf numFmtId="3" fontId="1" fillId="65" borderId="38" xfId="0" applyNumberFormat="1" applyFont="1" applyFill="1" applyBorder="1" applyAlignment="1" applyProtection="1">
      <alignment vertical="center" wrapText="1"/>
      <protection/>
    </xf>
    <xf numFmtId="3" fontId="1" fillId="65" borderId="42" xfId="0" applyNumberFormat="1" applyFont="1" applyFill="1" applyBorder="1" applyAlignment="1" applyProtection="1">
      <alignment vertical="center" wrapText="1"/>
      <protection/>
    </xf>
    <xf numFmtId="3" fontId="0" fillId="65" borderId="60" xfId="0" applyNumberFormat="1" applyFill="1" applyBorder="1" applyAlignment="1" applyProtection="1">
      <alignment horizontal="left" vertical="center" wrapText="1"/>
      <protection/>
    </xf>
    <xf numFmtId="3" fontId="0" fillId="65" borderId="61" xfId="0" applyNumberFormat="1" applyFill="1" applyBorder="1" applyAlignment="1" applyProtection="1">
      <alignment horizontal="left" vertical="center" wrapText="1"/>
      <protection/>
    </xf>
    <xf numFmtId="169" fontId="22" fillId="66" borderId="62" xfId="0" applyNumberFormat="1" applyFont="1" applyFill="1" applyBorder="1" applyAlignment="1" applyProtection="1">
      <alignment horizontal="center" vertical="center" shrinkToFit="1"/>
      <protection/>
    </xf>
    <xf numFmtId="198" fontId="23" fillId="46" borderId="20" xfId="0" applyNumberFormat="1" applyFont="1" applyFill="1" applyBorder="1" applyAlignment="1" applyProtection="1">
      <alignment horizontal="center" vertical="center" shrinkToFit="1"/>
      <protection/>
    </xf>
    <xf numFmtId="0" fontId="23" fillId="0" borderId="0" xfId="0" applyFont="1" applyBorder="1" applyAlignment="1" applyProtection="1">
      <alignment horizontal="left"/>
      <protection/>
    </xf>
    <xf numFmtId="0" fontId="22" fillId="0" borderId="45" xfId="0" applyFont="1" applyFill="1" applyBorder="1" applyAlignment="1" applyProtection="1">
      <alignment horizontal="left"/>
      <protection/>
    </xf>
    <xf numFmtId="0" fontId="22" fillId="0" borderId="45" xfId="0" applyFont="1" applyFill="1" applyBorder="1" applyAlignment="1" applyProtection="1">
      <alignment horizontal="center"/>
      <protection/>
    </xf>
    <xf numFmtId="1" fontId="22" fillId="0" borderId="45" xfId="0" applyNumberFormat="1" applyFont="1" applyFill="1" applyBorder="1" applyAlignment="1" applyProtection="1">
      <alignment horizontal="center"/>
      <protection/>
    </xf>
    <xf numFmtId="0" fontId="32" fillId="0" borderId="0" xfId="0" applyFont="1" applyFill="1" applyBorder="1" applyAlignment="1" applyProtection="1">
      <alignment/>
      <protection/>
    </xf>
    <xf numFmtId="0" fontId="52" fillId="64" borderId="21" xfId="0" applyFont="1" applyFill="1" applyBorder="1" applyAlignment="1" applyProtection="1">
      <alignment horizontal="left"/>
      <protection/>
    </xf>
    <xf numFmtId="0" fontId="31" fillId="64" borderId="21" xfId="0" applyFont="1" applyFill="1" applyBorder="1" applyAlignment="1" applyProtection="1">
      <alignment horizontal="center"/>
      <protection/>
    </xf>
    <xf numFmtId="0" fontId="115" fillId="64" borderId="21" xfId="0" applyFont="1" applyFill="1" applyBorder="1" applyAlignment="1" applyProtection="1">
      <alignment horizontal="center"/>
      <protection/>
    </xf>
    <xf numFmtId="0" fontId="115" fillId="0" borderId="21" xfId="0" applyFont="1" applyFill="1" applyBorder="1" applyAlignment="1" applyProtection="1">
      <alignment horizontal="center"/>
      <protection/>
    </xf>
    <xf numFmtId="49" fontId="22" fillId="65" borderId="21" xfId="0" applyNumberFormat="1" applyFont="1" applyFill="1" applyBorder="1" applyAlignment="1" applyProtection="1">
      <alignment horizontal="left" vertical="top" wrapText="1"/>
      <protection/>
    </xf>
    <xf numFmtId="3" fontId="1" fillId="65" borderId="46" xfId="0" applyNumberFormat="1" applyFont="1" applyFill="1" applyBorder="1" applyAlignment="1" applyProtection="1">
      <alignment wrapText="1"/>
      <protection/>
    </xf>
    <xf numFmtId="0" fontId="52" fillId="64" borderId="40" xfId="0" applyFont="1" applyFill="1" applyBorder="1" applyAlignment="1" applyProtection="1">
      <alignment horizontal="left"/>
      <protection/>
    </xf>
    <xf numFmtId="3" fontId="43" fillId="64" borderId="0" xfId="0" applyNumberFormat="1" applyFont="1" applyFill="1" applyBorder="1" applyAlignment="1" applyProtection="1">
      <alignment horizontal="left" wrapText="1"/>
      <protection/>
    </xf>
    <xf numFmtId="0" fontId="22" fillId="65" borderId="21" xfId="0" applyFont="1" applyFill="1" applyBorder="1" applyAlignment="1" applyProtection="1">
      <alignment horizontal="left" vertical="top" wrapText="1"/>
      <protection/>
    </xf>
    <xf numFmtId="3" fontId="1" fillId="65" borderId="21" xfId="0" applyNumberFormat="1" applyFont="1" applyFill="1" applyBorder="1" applyAlignment="1" applyProtection="1">
      <alignment wrapText="1"/>
      <protection/>
    </xf>
    <xf numFmtId="0" fontId="42" fillId="67" borderId="21" xfId="0" applyFont="1" applyFill="1" applyBorder="1" applyAlignment="1" applyProtection="1">
      <alignment/>
      <protection/>
    </xf>
    <xf numFmtId="0" fontId="32" fillId="0" borderId="21" xfId="0" applyFont="1" applyBorder="1" applyAlignment="1" applyProtection="1">
      <alignment/>
      <protection/>
    </xf>
    <xf numFmtId="10" fontId="42" fillId="67" borderId="21" xfId="0" applyNumberFormat="1" applyFont="1" applyFill="1" applyBorder="1" applyAlignment="1" applyProtection="1">
      <alignment horizontal="right" shrinkToFit="1"/>
      <protection/>
    </xf>
    <xf numFmtId="178" fontId="42" fillId="0" borderId="21" xfId="0" applyNumberFormat="1" applyFont="1" applyBorder="1" applyAlignment="1" applyProtection="1">
      <alignment horizontal="right" shrinkToFit="1"/>
      <protection/>
    </xf>
    <xf numFmtId="49" fontId="22" fillId="65" borderId="21" xfId="0" applyNumberFormat="1" applyFont="1" applyFill="1" applyBorder="1" applyAlignment="1" applyProtection="1">
      <alignment horizontal="left" vertical="center" wrapText="1"/>
      <protection/>
    </xf>
    <xf numFmtId="3" fontId="22" fillId="0" borderId="21" xfId="0" applyNumberFormat="1" applyFont="1" applyFill="1" applyBorder="1" applyAlignment="1" applyProtection="1">
      <alignment horizontal="center" vertical="center" shrinkToFit="1"/>
      <protection/>
    </xf>
    <xf numFmtId="3" fontId="22" fillId="66" borderId="58" xfId="0" applyNumberFormat="1" applyFont="1" applyFill="1" applyBorder="1" applyAlignment="1" applyProtection="1">
      <alignment horizontal="center" vertical="top" shrinkToFit="1"/>
      <protection/>
    </xf>
    <xf numFmtId="4" fontId="32" fillId="0" borderId="0" xfId="0" applyNumberFormat="1" applyFont="1" applyFill="1" applyAlignment="1" applyProtection="1">
      <alignment/>
      <protection/>
    </xf>
    <xf numFmtId="3" fontId="22" fillId="64" borderId="53" xfId="0" applyNumberFormat="1" applyFont="1" applyFill="1" applyBorder="1" applyAlignment="1" applyProtection="1">
      <alignment horizontal="center" vertical="top" shrinkToFit="1"/>
      <protection/>
    </xf>
    <xf numFmtId="0" fontId="22" fillId="65" borderId="21" xfId="0" applyFont="1" applyFill="1" applyBorder="1" applyAlignment="1" applyProtection="1">
      <alignment horizontal="left" vertical="center" wrapText="1"/>
      <protection/>
    </xf>
    <xf numFmtId="3" fontId="22" fillId="0" borderId="21" xfId="0" applyNumberFormat="1" applyFont="1" applyFill="1" applyBorder="1" applyAlignment="1" applyProtection="1">
      <alignment horizontal="right" vertical="center" shrinkToFit="1"/>
      <protection/>
    </xf>
    <xf numFmtId="0" fontId="22" fillId="65" borderId="21" xfId="0" applyFont="1" applyFill="1" applyBorder="1" applyAlignment="1" applyProtection="1">
      <alignment/>
      <protection/>
    </xf>
    <xf numFmtId="0" fontId="22" fillId="65" borderId="21" xfId="0" applyFont="1" applyFill="1" applyBorder="1" applyAlignment="1" applyProtection="1">
      <alignment vertical="center"/>
      <protection/>
    </xf>
    <xf numFmtId="3" fontId="22" fillId="0" borderId="58" xfId="0" applyNumberFormat="1" applyFont="1" applyFill="1" applyBorder="1" applyAlignment="1" applyProtection="1">
      <alignment horizontal="right" vertical="center" shrinkToFit="1"/>
      <protection/>
    </xf>
    <xf numFmtId="0" fontId="22" fillId="65" borderId="21" xfId="0" applyFont="1" applyFill="1" applyBorder="1" applyAlignment="1" applyProtection="1">
      <alignment vertical="center" wrapText="1"/>
      <protection/>
    </xf>
    <xf numFmtId="3" fontId="31" fillId="65" borderId="46" xfId="0" applyNumberFormat="1" applyFont="1" applyFill="1" applyBorder="1" applyAlignment="1" applyProtection="1">
      <alignment horizontal="left" vertical="center" wrapText="1"/>
      <protection/>
    </xf>
    <xf numFmtId="198" fontId="22" fillId="66" borderId="58" xfId="0" applyNumberFormat="1" applyFont="1" applyFill="1" applyBorder="1" applyAlignment="1" applyProtection="1">
      <alignment horizontal="center" vertical="top" shrinkToFit="1"/>
      <protection/>
    </xf>
    <xf numFmtId="10" fontId="42" fillId="0" borderId="21" xfId="98" applyNumberFormat="1" applyFont="1" applyFill="1" applyBorder="1" applyAlignment="1" applyProtection="1">
      <alignment horizontal="right" shrinkToFit="1"/>
      <protection/>
    </xf>
    <xf numFmtId="0" fontId="43" fillId="0" borderId="63" xfId="0" applyFont="1" applyBorder="1" applyAlignment="1" applyProtection="1">
      <alignment horizontal="center" vertical="top" wrapText="1"/>
      <protection/>
    </xf>
    <xf numFmtId="0" fontId="43" fillId="0" borderId="64" xfId="0" applyFont="1" applyBorder="1" applyAlignment="1" applyProtection="1">
      <alignment horizontal="center" vertical="top" wrapText="1"/>
      <protection/>
    </xf>
    <xf numFmtId="0" fontId="45" fillId="0" borderId="65" xfId="0" applyFont="1" applyBorder="1" applyAlignment="1" applyProtection="1">
      <alignment horizontal="justify" wrapText="1"/>
      <protection/>
    </xf>
    <xf numFmtId="0" fontId="45" fillId="0" borderId="40" xfId="0" applyFont="1" applyBorder="1" applyAlignment="1" applyProtection="1">
      <alignment horizontal="left" wrapText="1"/>
      <protection/>
    </xf>
    <xf numFmtId="0" fontId="45" fillId="0" borderId="40" xfId="0" applyFont="1" applyBorder="1" applyAlignment="1" applyProtection="1">
      <alignment horizontal="left" vertical="top" wrapText="1"/>
      <protection/>
    </xf>
    <xf numFmtId="0" fontId="45" fillId="68" borderId="40" xfId="0" applyFont="1" applyFill="1" applyBorder="1" applyAlignment="1" applyProtection="1">
      <alignment horizontal="left" wrapText="1"/>
      <protection/>
    </xf>
    <xf numFmtId="0" fontId="45" fillId="68" borderId="66" xfId="0" applyFont="1" applyFill="1" applyBorder="1" applyAlignment="1" applyProtection="1">
      <alignment horizontal="left" wrapText="1"/>
      <protection/>
    </xf>
    <xf numFmtId="0" fontId="45" fillId="0" borderId="67" xfId="0" applyFont="1" applyBorder="1" applyAlignment="1" applyProtection="1">
      <alignment horizontal="justify" wrapText="1"/>
      <protection/>
    </xf>
    <xf numFmtId="0" fontId="45" fillId="0" borderId="21" xfId="0" applyFont="1" applyBorder="1" applyAlignment="1" applyProtection="1">
      <alignment horizontal="left" wrapText="1"/>
      <protection/>
    </xf>
    <xf numFmtId="177" fontId="45" fillId="0" borderId="21" xfId="0" applyNumberFormat="1" applyFont="1" applyBorder="1" applyAlignment="1" applyProtection="1">
      <alignment horizontal="left" wrapText="1"/>
      <protection/>
    </xf>
    <xf numFmtId="0" fontId="45" fillId="68" borderId="21" xfId="0" applyFont="1" applyFill="1" applyBorder="1" applyAlignment="1" applyProtection="1">
      <alignment horizontal="left" wrapText="1"/>
      <protection/>
    </xf>
    <xf numFmtId="0" fontId="45" fillId="68" borderId="68" xfId="0" applyFont="1" applyFill="1" applyBorder="1" applyAlignment="1" applyProtection="1">
      <alignment horizontal="left" wrapText="1"/>
      <protection/>
    </xf>
    <xf numFmtId="3" fontId="45" fillId="0" borderId="21" xfId="0" applyNumberFormat="1" applyFont="1" applyBorder="1" applyAlignment="1" applyProtection="1">
      <alignment horizontal="right" vertical="top" wrapText="1"/>
      <protection/>
    </xf>
    <xf numFmtId="198" fontId="45" fillId="0" borderId="68" xfId="0" applyNumberFormat="1" applyFont="1" applyFill="1" applyBorder="1" applyAlignment="1" applyProtection="1">
      <alignment horizontal="right" wrapText="1"/>
      <protection/>
    </xf>
    <xf numFmtId="0" fontId="45" fillId="68" borderId="21" xfId="0" applyFont="1" applyFill="1" applyBorder="1" applyAlignment="1" applyProtection="1">
      <alignment horizontal="right" vertical="top" wrapText="1"/>
      <protection/>
    </xf>
    <xf numFmtId="3" fontId="45" fillId="0" borderId="68" xfId="0" applyNumberFormat="1" applyFont="1" applyBorder="1" applyAlignment="1" applyProtection="1">
      <alignment horizontal="right" wrapText="1"/>
      <protection/>
    </xf>
    <xf numFmtId="0" fontId="45" fillId="0" borderId="69" xfId="0" applyFont="1" applyBorder="1" applyAlignment="1" applyProtection="1">
      <alignment horizontal="justify" wrapText="1"/>
      <protection/>
    </xf>
    <xf numFmtId="0" fontId="45" fillId="69" borderId="63" xfId="0" applyFont="1" applyFill="1" applyBorder="1" applyAlignment="1" applyProtection="1">
      <alignment horizontal="left" wrapText="1"/>
      <protection/>
    </xf>
    <xf numFmtId="0" fontId="45" fillId="68" borderId="63" xfId="0" applyFont="1" applyFill="1" applyBorder="1" applyAlignment="1" applyProtection="1">
      <alignment horizontal="right" vertical="top" wrapText="1"/>
      <protection/>
    </xf>
    <xf numFmtId="0" fontId="45" fillId="68" borderId="64" xfId="0" applyFont="1" applyFill="1" applyBorder="1" applyAlignment="1" applyProtection="1">
      <alignment horizontal="right" vertical="top" wrapText="1"/>
      <protection/>
    </xf>
    <xf numFmtId="0" fontId="45" fillId="0" borderId="0" xfId="0" applyFont="1" applyBorder="1" applyAlignment="1" applyProtection="1">
      <alignment horizontal="justify" wrapText="1"/>
      <protection/>
    </xf>
    <xf numFmtId="0" fontId="45" fillId="0" borderId="0" xfId="0" applyFont="1" applyBorder="1" applyAlignment="1" applyProtection="1">
      <alignment horizontal="left" wrapText="1"/>
      <protection/>
    </xf>
    <xf numFmtId="0" fontId="45" fillId="0" borderId="0" xfId="0" applyFont="1" applyBorder="1" applyAlignment="1" applyProtection="1">
      <alignment horizontal="left" vertical="top" wrapText="1"/>
      <protection/>
    </xf>
    <xf numFmtId="0" fontId="45" fillId="0" borderId="0" xfId="0" applyFont="1" applyBorder="1" applyAlignment="1" applyProtection="1">
      <alignment wrapText="1"/>
      <protection/>
    </xf>
    <xf numFmtId="0" fontId="44" fillId="0" borderId="70" xfId="0" applyFont="1" applyBorder="1" applyAlignment="1" applyProtection="1">
      <alignment horizontal="center" vertical="top" wrapText="1"/>
      <protection/>
    </xf>
    <xf numFmtId="0" fontId="44" fillId="0" borderId="71" xfId="0" applyFont="1" applyBorder="1" applyAlignment="1" applyProtection="1">
      <alignment horizontal="center" wrapText="1"/>
      <protection/>
    </xf>
    <xf numFmtId="0" fontId="43" fillId="0" borderId="72" xfId="0" applyFont="1" applyBorder="1" applyAlignment="1" applyProtection="1">
      <alignment horizontal="center" vertical="top" wrapText="1"/>
      <protection/>
    </xf>
    <xf numFmtId="9" fontId="45" fillId="0" borderId="68" xfId="0" applyNumberFormat="1" applyFont="1" applyBorder="1" applyAlignment="1" applyProtection="1">
      <alignment horizontal="right" wrapText="1"/>
      <protection/>
    </xf>
    <xf numFmtId="0" fontId="45" fillId="70" borderId="63" xfId="0" applyFont="1" applyFill="1" applyBorder="1" applyAlignment="1" applyProtection="1">
      <alignment horizontal="left" wrapText="1"/>
      <protection/>
    </xf>
    <xf numFmtId="0" fontId="23" fillId="0" borderId="0" xfId="0" applyFont="1" applyBorder="1" applyAlignment="1" applyProtection="1">
      <alignment horizontal="left" wrapText="1" indent="5"/>
      <protection/>
    </xf>
    <xf numFmtId="10" fontId="23" fillId="0" borderId="56" xfId="0" applyNumberFormat="1" applyFont="1" applyBorder="1" applyAlignment="1" applyProtection="1">
      <alignment horizontal="center" vertical="center"/>
      <protection/>
    </xf>
    <xf numFmtId="0" fontId="23" fillId="0" borderId="21" xfId="0" applyFont="1" applyBorder="1" applyAlignment="1">
      <alignment horizontal="left" wrapText="1" indent="5"/>
    </xf>
    <xf numFmtId="3" fontId="116" fillId="71" borderId="21" xfId="0" applyNumberFormat="1" applyFont="1" applyFill="1" applyBorder="1" applyAlignment="1" applyProtection="1">
      <alignment horizontal="center" vertical="center" shrinkToFit="1"/>
      <protection/>
    </xf>
    <xf numFmtId="4" fontId="22" fillId="0" borderId="73" xfId="0" applyNumberFormat="1" applyFont="1" applyFill="1" applyBorder="1" applyAlignment="1" applyProtection="1">
      <alignment vertical="center" shrinkToFit="1"/>
      <protection locked="0"/>
    </xf>
    <xf numFmtId="4" fontId="22" fillId="0" borderId="74" xfId="0" applyNumberFormat="1" applyFont="1" applyFill="1" applyBorder="1" applyAlignment="1" applyProtection="1">
      <alignment vertical="center" shrinkToFit="1"/>
      <protection locked="0"/>
    </xf>
    <xf numFmtId="4" fontId="22" fillId="0" borderId="74" xfId="0" applyNumberFormat="1" applyFont="1" applyFill="1" applyBorder="1" applyAlignment="1" applyProtection="1">
      <alignment vertical="top" shrinkToFit="1"/>
      <protection locked="0"/>
    </xf>
    <xf numFmtId="171" fontId="22" fillId="0" borderId="40" xfId="0" applyNumberFormat="1" applyFont="1" applyFill="1" applyBorder="1" applyAlignment="1" applyProtection="1">
      <alignment vertical="center" shrinkToFit="1"/>
      <protection/>
    </xf>
    <xf numFmtId="199" fontId="23" fillId="46" borderId="20" xfId="0" applyNumberFormat="1" applyFont="1" applyFill="1" applyBorder="1" applyAlignment="1" applyProtection="1">
      <alignment horizontal="center" vertical="top" shrinkToFit="1"/>
      <protection hidden="1"/>
    </xf>
    <xf numFmtId="0" fontId="0" fillId="0" borderId="0" xfId="0" applyBorder="1" applyAlignment="1" applyProtection="1">
      <alignment horizontal="center"/>
      <protection/>
    </xf>
    <xf numFmtId="3" fontId="22" fillId="66" borderId="62" xfId="0" applyNumberFormat="1" applyFont="1" applyFill="1" applyBorder="1" applyAlignment="1" applyProtection="1">
      <alignment horizontal="center" vertical="top" shrinkToFit="1"/>
      <protection/>
    </xf>
    <xf numFmtId="0" fontId="19" fillId="0" borderId="0" xfId="0" applyFont="1" applyBorder="1" applyAlignment="1" applyProtection="1">
      <alignment horizontal="center" vertical="center" wrapText="1"/>
      <protection locked="0"/>
    </xf>
    <xf numFmtId="0" fontId="0" fillId="0" borderId="0" xfId="0" applyAlignment="1" applyProtection="1">
      <alignment horizontal="center"/>
      <protection/>
    </xf>
    <xf numFmtId="167" fontId="0" fillId="0" borderId="0" xfId="0" applyNumberFormat="1" applyAlignment="1" applyProtection="1">
      <alignment horizontal="center"/>
      <protection/>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43" fillId="0" borderId="40" xfId="0" applyFont="1" applyBorder="1" applyAlignment="1" applyProtection="1">
      <alignment horizontal="center" vertical="top" wrapText="1"/>
      <protection/>
    </xf>
    <xf numFmtId="0" fontId="43" fillId="0" borderId="66" xfId="0" applyFont="1" applyBorder="1" applyAlignment="1" applyProtection="1">
      <alignment horizontal="center" vertical="top" wrapText="1"/>
      <protection/>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xf>
    <xf numFmtId="9" fontId="22" fillId="0" borderId="0" xfId="0" applyNumberFormat="1" applyFont="1" applyAlignment="1" applyProtection="1">
      <alignment/>
      <protection locked="0"/>
    </xf>
    <xf numFmtId="10" fontId="42" fillId="0" borderId="21" xfId="0" applyNumberFormat="1" applyFont="1" applyFill="1" applyBorder="1" applyAlignment="1" applyProtection="1">
      <alignment horizontal="right" shrinkToFit="1"/>
      <protection/>
    </xf>
    <xf numFmtId="0" fontId="113" fillId="0" borderId="0" xfId="0" applyFont="1" applyAlignment="1" applyProtection="1">
      <alignment/>
      <protection/>
    </xf>
    <xf numFmtId="3" fontId="46" fillId="0" borderId="75" xfId="0" applyNumberFormat="1" applyFont="1" applyFill="1" applyBorder="1" applyAlignment="1" applyProtection="1">
      <alignment horizontal="right"/>
      <protection/>
    </xf>
    <xf numFmtId="0" fontId="45" fillId="0" borderId="76" xfId="0" applyFont="1" applyBorder="1" applyAlignment="1" applyProtection="1">
      <alignment horizontal="left" vertical="top" wrapText="1"/>
      <protection/>
    </xf>
    <xf numFmtId="0" fontId="45" fillId="0" borderId="21" xfId="0" applyFont="1" applyBorder="1" applyAlignment="1" applyProtection="1">
      <alignment horizontal="left" vertical="top" wrapText="1"/>
      <protection/>
    </xf>
    <xf numFmtId="0" fontId="0" fillId="0" borderId="21" xfId="0" applyBorder="1" applyAlignment="1" applyProtection="1">
      <alignment horizontal="left" vertical="center"/>
      <protection locked="0"/>
    </xf>
    <xf numFmtId="10" fontId="45" fillId="72" borderId="63" xfId="98" applyNumberFormat="1" applyFont="1" applyFill="1" applyBorder="1" applyAlignment="1" applyProtection="1">
      <alignment horizontal="center" vertical="top" wrapText="1"/>
      <protection/>
    </xf>
    <xf numFmtId="3" fontId="45" fillId="0" borderId="21" xfId="0" applyNumberFormat="1" applyFont="1" applyFill="1" applyBorder="1" applyAlignment="1" applyProtection="1">
      <alignment horizontal="right" vertical="top" wrapText="1"/>
      <protection/>
    </xf>
    <xf numFmtId="10" fontId="45" fillId="0" borderId="68" xfId="0" applyNumberFormat="1" applyFont="1" applyFill="1" applyBorder="1" applyAlignment="1" applyProtection="1">
      <alignment horizontal="right" wrapText="1"/>
      <protection/>
    </xf>
    <xf numFmtId="4" fontId="22" fillId="0" borderId="77" xfId="0" applyNumberFormat="1" applyFont="1" applyFill="1" applyBorder="1" applyAlignment="1" applyProtection="1">
      <alignment vertical="top" shrinkToFit="1"/>
      <protection locked="0"/>
    </xf>
    <xf numFmtId="8" fontId="22" fillId="0" borderId="0" xfId="0" applyNumberFormat="1" applyFont="1" applyAlignment="1" applyProtection="1">
      <alignment shrinkToFit="1"/>
      <protection locked="0"/>
    </xf>
    <xf numFmtId="0" fontId="48" fillId="0" borderId="46" xfId="0" applyFont="1" applyBorder="1" applyAlignment="1" applyProtection="1">
      <alignment/>
      <protection/>
    </xf>
    <xf numFmtId="0" fontId="21" fillId="0" borderId="78" xfId="0" applyFont="1" applyBorder="1" applyAlignment="1" applyProtection="1">
      <alignment horizontal="left" vertical="center"/>
      <protection locked="0"/>
    </xf>
    <xf numFmtId="0" fontId="16" fillId="0" borderId="21" xfId="0" applyFont="1" applyBorder="1" applyAlignment="1" applyProtection="1">
      <alignment horizontal="center"/>
      <protection/>
    </xf>
    <xf numFmtId="1" fontId="21" fillId="0" borderId="0" xfId="0" applyNumberFormat="1" applyFont="1" applyFill="1" applyAlignment="1" applyProtection="1">
      <alignment horizontal="center" vertical="center"/>
      <protection/>
    </xf>
    <xf numFmtId="0" fontId="117" fillId="0" borderId="0" xfId="0" applyFont="1" applyFill="1" applyBorder="1" applyAlignment="1" applyProtection="1">
      <alignment horizontal="center" vertical="center" shrinkToFit="1"/>
      <protection/>
    </xf>
    <xf numFmtId="0" fontId="23" fillId="0" borderId="0" xfId="0" applyFont="1" applyBorder="1" applyAlignment="1">
      <alignment horizontal="left" wrapText="1" indent="5"/>
    </xf>
    <xf numFmtId="0" fontId="23" fillId="0" borderId="21" xfId="0" applyFont="1" applyBorder="1" applyAlignment="1">
      <alignment horizontal="left" vertical="center" wrapText="1" indent="5"/>
    </xf>
    <xf numFmtId="0" fontId="21" fillId="0" borderId="24" xfId="0" applyFont="1" applyFill="1" applyBorder="1" applyAlignment="1" applyProtection="1">
      <alignment horizontal="left" wrapText="1" shrinkToFit="1"/>
      <protection/>
    </xf>
    <xf numFmtId="10" fontId="33" fillId="0" borderId="40" xfId="0" applyNumberFormat="1" applyFont="1" applyBorder="1" applyAlignment="1" applyProtection="1">
      <alignment horizontal="center" vertical="center"/>
      <protection locked="0"/>
    </xf>
    <xf numFmtId="0" fontId="41" fillId="64" borderId="25" xfId="0" applyFont="1" applyFill="1" applyBorder="1" applyAlignment="1" applyProtection="1">
      <alignment vertical="top" shrinkToFit="1"/>
      <protection hidden="1"/>
    </xf>
    <xf numFmtId="200" fontId="22" fillId="0" borderId="40" xfId="0" applyNumberFormat="1" applyFont="1" applyFill="1" applyBorder="1" applyAlignment="1" applyProtection="1">
      <alignment horizontal="center" vertical="top" shrinkToFit="1"/>
      <protection hidden="1"/>
    </xf>
    <xf numFmtId="200" fontId="22" fillId="0" borderId="58" xfId="0" applyNumberFormat="1" applyFont="1" applyFill="1" applyBorder="1" applyAlignment="1" applyProtection="1">
      <alignment horizontal="center" vertical="top" shrinkToFit="1"/>
      <protection hidden="1"/>
    </xf>
    <xf numFmtId="0" fontId="118" fillId="61" borderId="50" xfId="0" applyFont="1" applyFill="1" applyBorder="1" applyAlignment="1" applyProtection="1">
      <alignment horizontal="left" vertical="center" wrapText="1"/>
      <protection locked="0"/>
    </xf>
    <xf numFmtId="0" fontId="119" fillId="62" borderId="55" xfId="0" applyFont="1" applyFill="1" applyBorder="1" applyAlignment="1" applyProtection="1">
      <alignment horizontal="left" indent="3"/>
      <protection locked="0"/>
    </xf>
    <xf numFmtId="0" fontId="119" fillId="62" borderId="50" xfId="0" applyFont="1" applyFill="1" applyBorder="1" applyAlignment="1" applyProtection="1">
      <alignment horizontal="left" indent="3"/>
      <protection locked="0"/>
    </xf>
    <xf numFmtId="171" fontId="1" fillId="0" borderId="0" xfId="69" applyFont="1" applyAlignment="1" applyProtection="1">
      <alignment horizontal="center"/>
      <protection/>
    </xf>
    <xf numFmtId="10" fontId="0" fillId="0" borderId="0" xfId="98" applyNumberFormat="1" applyAlignment="1" applyProtection="1">
      <alignment horizontal="center"/>
      <protection/>
    </xf>
    <xf numFmtId="4" fontId="46" fillId="70" borderId="64" xfId="0" applyNumberFormat="1" applyFont="1" applyFill="1" applyBorder="1" applyAlignment="1" applyProtection="1">
      <alignment horizontal="right"/>
      <protection/>
    </xf>
    <xf numFmtId="3" fontId="0" fillId="0" borderId="0" xfId="0" applyNumberFormat="1" applyAlignment="1" applyProtection="1">
      <alignment/>
      <protection locked="0"/>
    </xf>
    <xf numFmtId="9" fontId="22" fillId="0" borderId="50" xfId="0" applyNumberFormat="1" applyFont="1" applyBorder="1" applyAlignment="1" applyProtection="1">
      <alignment/>
      <protection/>
    </xf>
    <xf numFmtId="0" fontId="37" fillId="0" borderId="79" xfId="0" applyFont="1" applyBorder="1" applyAlignment="1" applyProtection="1">
      <alignment horizontal="left"/>
      <protection locked="0"/>
    </xf>
    <xf numFmtId="0" fontId="0" fillId="0" borderId="79" xfId="0" applyBorder="1" applyAlignment="1" applyProtection="1">
      <alignment horizontal="left"/>
      <protection locked="0"/>
    </xf>
    <xf numFmtId="0" fontId="16" fillId="0" borderId="46" xfId="0" applyFont="1" applyBorder="1" applyAlignment="1" applyProtection="1">
      <alignment horizontal="center"/>
      <protection/>
    </xf>
    <xf numFmtId="0" fontId="22" fillId="0" borderId="80" xfId="0" applyFont="1" applyBorder="1" applyAlignment="1" applyProtection="1">
      <alignment vertical="center" wrapText="1"/>
      <protection locked="0"/>
    </xf>
    <xf numFmtId="0" fontId="22" fillId="0" borderId="80" xfId="0" applyFont="1" applyFill="1" applyBorder="1" applyAlignment="1" applyProtection="1">
      <alignment vertical="center" wrapText="1"/>
      <protection locked="0"/>
    </xf>
    <xf numFmtId="0" fontId="0" fillId="0" borderId="80" xfId="0" applyBorder="1" applyAlignment="1" applyProtection="1">
      <alignment/>
      <protection locked="0"/>
    </xf>
    <xf numFmtId="0" fontId="37" fillId="0" borderId="80" xfId="0" applyFont="1" applyBorder="1" applyAlignment="1" applyProtection="1">
      <alignment/>
      <protection locked="0"/>
    </xf>
    <xf numFmtId="0" fontId="0" fillId="0" borderId="81" xfId="0" applyBorder="1" applyAlignment="1" applyProtection="1">
      <alignment/>
      <protection locked="0"/>
    </xf>
    <xf numFmtId="0" fontId="37" fillId="0" borderId="82" xfId="0" applyFont="1" applyBorder="1" applyAlignment="1" applyProtection="1">
      <alignment horizontal="left"/>
      <protection locked="0"/>
    </xf>
    <xf numFmtId="0" fontId="21" fillId="0" borderId="83" xfId="0" applyFont="1" applyFill="1" applyBorder="1" applyAlignment="1" applyProtection="1">
      <alignment horizontal="left" vertical="center"/>
      <protection locked="0"/>
    </xf>
    <xf numFmtId="0" fontId="37" fillId="0" borderId="84" xfId="0" applyFont="1" applyBorder="1" applyAlignment="1" applyProtection="1">
      <alignment/>
      <protection locked="0"/>
    </xf>
    <xf numFmtId="0" fontId="21" fillId="0" borderId="83" xfId="0" applyFont="1" applyFill="1" applyBorder="1" applyAlignment="1" applyProtection="1">
      <alignment vertical="center"/>
      <protection locked="0"/>
    </xf>
    <xf numFmtId="0" fontId="21" fillId="0" borderId="83" xfId="0" applyFont="1" applyBorder="1" applyAlignment="1" applyProtection="1">
      <alignment vertical="center"/>
      <protection locked="0"/>
    </xf>
    <xf numFmtId="0" fontId="21" fillId="0" borderId="83" xfId="0" applyFont="1" applyBorder="1" applyAlignment="1" applyProtection="1">
      <alignment horizontal="left" vertical="top" wrapText="1"/>
      <protection locked="0"/>
    </xf>
    <xf numFmtId="0" fontId="37" fillId="0" borderId="85" xfId="0" applyFont="1" applyBorder="1" applyAlignment="1" applyProtection="1">
      <alignment/>
      <protection locked="0"/>
    </xf>
    <xf numFmtId="0" fontId="0" fillId="0" borderId="86" xfId="0" applyBorder="1" applyAlignment="1" applyProtection="1">
      <alignment/>
      <protection locked="0"/>
    </xf>
    <xf numFmtId="0" fontId="37" fillId="0" borderId="87" xfId="0" applyFont="1" applyBorder="1" applyAlignment="1" applyProtection="1">
      <alignment/>
      <protection locked="0"/>
    </xf>
    <xf numFmtId="49" fontId="22" fillId="0" borderId="21" xfId="0" applyNumberFormat="1" applyFont="1" applyFill="1" applyBorder="1" applyAlignment="1" applyProtection="1">
      <alignment horizontal="left" vertical="center" wrapText="1"/>
      <protection/>
    </xf>
    <xf numFmtId="0" fontId="22" fillId="21" borderId="21" xfId="0" applyFont="1" applyFill="1" applyBorder="1" applyAlignment="1" applyProtection="1">
      <alignment horizontal="left" vertical="center"/>
      <protection/>
    </xf>
    <xf numFmtId="1" fontId="22" fillId="0" borderId="21" xfId="0" applyNumberFormat="1" applyFont="1" applyFill="1" applyBorder="1" applyAlignment="1" applyProtection="1">
      <alignment horizontal="center" vertical="top" shrinkToFit="1"/>
      <protection hidden="1"/>
    </xf>
    <xf numFmtId="0" fontId="120" fillId="0" borderId="0" xfId="0" applyFont="1" applyAlignment="1">
      <alignment vertical="center"/>
    </xf>
    <xf numFmtId="0" fontId="58" fillId="0" borderId="0" xfId="0" applyFont="1" applyAlignment="1">
      <alignment/>
    </xf>
    <xf numFmtId="0" fontId="59" fillId="0" borderId="0" xfId="0" applyFont="1" applyFill="1" applyAlignment="1">
      <alignment/>
    </xf>
    <xf numFmtId="177" fontId="0" fillId="0" borderId="0" xfId="0" applyNumberFormat="1" applyAlignment="1">
      <alignment/>
    </xf>
    <xf numFmtId="0" fontId="121" fillId="0" borderId="0" xfId="0" applyFont="1" applyFill="1" applyAlignment="1">
      <alignment/>
    </xf>
    <xf numFmtId="0" fontId="60" fillId="0" borderId="0" xfId="86" applyFont="1" applyFill="1" applyAlignment="1" applyProtection="1">
      <alignment/>
      <protection/>
    </xf>
    <xf numFmtId="0" fontId="23" fillId="0" borderId="0" xfId="0" applyFont="1" applyAlignment="1" applyProtection="1">
      <alignment/>
      <protection/>
    </xf>
    <xf numFmtId="1" fontId="28" fillId="0" borderId="0" xfId="0" applyNumberFormat="1" applyFont="1" applyAlignment="1" applyProtection="1">
      <alignment vertical="center" wrapText="1"/>
      <protection/>
    </xf>
    <xf numFmtId="1" fontId="122" fillId="0" borderId="0" xfId="0" applyNumberFormat="1" applyFont="1" applyBorder="1" applyAlignment="1" applyProtection="1">
      <alignment horizontal="right" vertical="center" wrapText="1"/>
      <protection/>
    </xf>
    <xf numFmtId="1" fontId="122" fillId="0" borderId="0" xfId="0" applyNumberFormat="1" applyFont="1" applyAlignment="1" applyProtection="1">
      <alignment vertical="center" wrapText="1"/>
      <protection/>
    </xf>
    <xf numFmtId="0" fontId="28" fillId="0" borderId="39" xfId="0" applyFont="1" applyBorder="1" applyAlignment="1" applyProtection="1">
      <alignment vertical="center"/>
      <protection/>
    </xf>
    <xf numFmtId="0" fontId="28" fillId="0" borderId="0" xfId="0" applyFont="1" applyBorder="1" applyAlignment="1" applyProtection="1">
      <alignment vertical="center"/>
      <protection/>
    </xf>
    <xf numFmtId="0" fontId="21" fillId="0" borderId="25"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4" fontId="38" fillId="0" borderId="0" xfId="0" applyNumberFormat="1" applyFont="1" applyFill="1" applyBorder="1" applyAlignment="1" applyProtection="1">
      <alignment vertical="center" shrinkToFit="1"/>
      <protection/>
    </xf>
    <xf numFmtId="0" fontId="38" fillId="0" borderId="0" xfId="0" applyFont="1" applyFill="1" applyBorder="1" applyAlignment="1" applyProtection="1">
      <alignment vertical="center" wrapText="1"/>
      <protection/>
    </xf>
    <xf numFmtId="0" fontId="62" fillId="0" borderId="0" xfId="0" applyFont="1" applyFill="1" applyAlignment="1" applyProtection="1">
      <alignment vertical="center" wrapText="1"/>
      <protection/>
    </xf>
    <xf numFmtId="0" fontId="38" fillId="0" borderId="0" xfId="0" applyFont="1" applyFill="1" applyBorder="1" applyAlignment="1" applyProtection="1">
      <alignment horizontal="left" vertical="center" wrapText="1"/>
      <protection/>
    </xf>
    <xf numFmtId="0" fontId="22" fillId="0" borderId="0" xfId="0" applyFont="1" applyAlignment="1" applyProtection="1">
      <alignment/>
      <protection hidden="1"/>
    </xf>
    <xf numFmtId="0" fontId="23" fillId="0" borderId="0" xfId="0" applyFont="1" applyBorder="1" applyAlignment="1" applyProtection="1">
      <alignment horizontal="right"/>
      <protection hidden="1"/>
    </xf>
    <xf numFmtId="0" fontId="22" fillId="0" borderId="0" xfId="0" applyFont="1" applyAlignment="1" applyProtection="1">
      <alignment/>
      <protection/>
    </xf>
    <xf numFmtId="0" fontId="23" fillId="0" borderId="0" xfId="0" applyFont="1" applyBorder="1" applyAlignment="1" applyProtection="1">
      <alignment horizontal="right"/>
      <protection/>
    </xf>
    <xf numFmtId="4" fontId="22" fillId="65" borderId="62" xfId="0" applyNumberFormat="1" applyFont="1" applyFill="1" applyBorder="1" applyAlignment="1" applyProtection="1">
      <alignment horizontal="left" vertical="top" shrinkToFit="1"/>
      <protection hidden="1"/>
    </xf>
    <xf numFmtId="49" fontId="22" fillId="7" borderId="88" xfId="0" applyNumberFormat="1" applyFont="1" applyFill="1" applyBorder="1" applyAlignment="1" applyProtection="1">
      <alignment horizontal="left" vertical="top" shrinkToFit="1"/>
      <protection hidden="1"/>
    </xf>
    <xf numFmtId="0" fontId="23" fillId="0" borderId="0" xfId="0" applyFont="1" applyFill="1" applyBorder="1" applyAlignment="1" applyProtection="1">
      <alignment horizontal="left" vertical="top" shrinkToFit="1"/>
      <protection hidden="1"/>
    </xf>
    <xf numFmtId="169" fontId="22" fillId="0" borderId="0" xfId="0" applyNumberFormat="1" applyFont="1" applyFill="1" applyBorder="1" applyAlignment="1" applyProtection="1">
      <alignment horizontal="center" vertical="top" shrinkToFit="1"/>
      <protection hidden="1"/>
    </xf>
    <xf numFmtId="0" fontId="23" fillId="0" borderId="0" xfId="0" applyFont="1" applyAlignment="1" applyProtection="1">
      <alignment horizontal="left"/>
      <protection/>
    </xf>
    <xf numFmtId="0" fontId="67" fillId="0" borderId="0" xfId="0" applyFont="1" applyAlignment="1" applyProtection="1">
      <alignment horizontal="center" vertical="center" wrapText="1"/>
      <protection/>
    </xf>
    <xf numFmtId="169" fontId="28" fillId="0" borderId="0" xfId="0" applyNumberFormat="1" applyFont="1" applyAlignment="1" applyProtection="1">
      <alignment vertical="center" wrapText="1"/>
      <protection/>
    </xf>
    <xf numFmtId="1" fontId="21" fillId="0" borderId="0" xfId="0" applyNumberFormat="1" applyFont="1" applyFill="1" applyBorder="1" applyAlignment="1" applyProtection="1">
      <alignment horizontal="center" vertical="center" shrinkToFit="1"/>
      <protection/>
    </xf>
    <xf numFmtId="0" fontId="28" fillId="0" borderId="0" xfId="0" applyNumberFormat="1" applyFont="1" applyAlignment="1" applyProtection="1">
      <alignment vertical="center" wrapText="1"/>
      <protection/>
    </xf>
    <xf numFmtId="204" fontId="28" fillId="0" borderId="0" xfId="0" applyNumberFormat="1" applyFont="1" applyAlignment="1" applyProtection="1">
      <alignment vertical="center" wrapText="1"/>
      <protection/>
    </xf>
    <xf numFmtId="0" fontId="123" fillId="0" borderId="0" xfId="0" applyFont="1" applyAlignment="1" applyProtection="1">
      <alignment/>
      <protection hidden="1"/>
    </xf>
    <xf numFmtId="0" fontId="52" fillId="64" borderId="25" xfId="0" applyFont="1" applyFill="1" applyBorder="1" applyAlignment="1" applyProtection="1">
      <alignment horizontal="center" shrinkToFit="1"/>
      <protection hidden="1"/>
    </xf>
    <xf numFmtId="43" fontId="28" fillId="0" borderId="0" xfId="0" applyNumberFormat="1" applyFont="1" applyAlignment="1" applyProtection="1">
      <alignment vertical="center" wrapText="1"/>
      <protection/>
    </xf>
    <xf numFmtId="198" fontId="23" fillId="46" borderId="20" xfId="0" applyNumberFormat="1" applyFont="1" applyFill="1" applyBorder="1" applyAlignment="1" applyProtection="1">
      <alignment horizontal="center" vertical="top" shrinkToFit="1"/>
      <protection hidden="1"/>
    </xf>
    <xf numFmtId="198" fontId="32" fillId="0" borderId="0" xfId="0" applyNumberFormat="1" applyFont="1" applyAlignment="1" applyProtection="1">
      <alignment shrinkToFit="1"/>
      <protection locked="0"/>
    </xf>
    <xf numFmtId="171" fontId="32" fillId="0" borderId="0" xfId="0" applyNumberFormat="1" applyFont="1" applyAlignment="1" applyProtection="1">
      <alignment shrinkToFit="1"/>
      <protection locked="0"/>
    </xf>
    <xf numFmtId="8" fontId="0" fillId="0" borderId="0" xfId="0" applyNumberFormat="1" applyAlignment="1" applyProtection="1">
      <alignment horizontal="center"/>
      <protection/>
    </xf>
    <xf numFmtId="8" fontId="0" fillId="0" borderId="0" xfId="0" applyNumberFormat="1" applyAlignment="1" applyProtection="1">
      <alignment horizontal="center"/>
      <protection locked="0"/>
    </xf>
    <xf numFmtId="0" fontId="124" fillId="73" borderId="46" xfId="0" applyFont="1" applyFill="1" applyBorder="1" applyAlignment="1" applyProtection="1">
      <alignment horizontal="center" vertical="center" wrapText="1"/>
      <protection/>
    </xf>
    <xf numFmtId="0" fontId="49" fillId="0" borderId="0" xfId="0" applyFont="1" applyAlignment="1" applyProtection="1">
      <alignment vertical="center" wrapText="1"/>
      <protection/>
    </xf>
    <xf numFmtId="3" fontId="22" fillId="0" borderId="50" xfId="0" applyNumberFormat="1" applyFont="1" applyBorder="1" applyAlignment="1" applyProtection="1">
      <alignment vertical="center" shrinkToFit="1"/>
      <protection/>
    </xf>
    <xf numFmtId="0" fontId="125" fillId="0" borderId="0" xfId="0" applyFont="1" applyBorder="1" applyAlignment="1" applyProtection="1">
      <alignment wrapText="1"/>
      <protection/>
    </xf>
    <xf numFmtId="167" fontId="110" fillId="0" borderId="89" xfId="0" applyNumberFormat="1" applyFont="1" applyBorder="1" applyAlignment="1" applyProtection="1">
      <alignment/>
      <protection/>
    </xf>
    <xf numFmtId="167" fontId="110" fillId="0" borderId="0" xfId="0" applyNumberFormat="1" applyFont="1" applyAlignment="1" applyProtection="1">
      <alignment/>
      <protection/>
    </xf>
    <xf numFmtId="3" fontId="31" fillId="65" borderId="44" xfId="0" applyNumberFormat="1" applyFont="1" applyFill="1" applyBorder="1" applyAlignment="1" applyProtection="1">
      <alignment horizontal="left" vertical="center" wrapText="1"/>
      <protection/>
    </xf>
    <xf numFmtId="3" fontId="22" fillId="0" borderId="62" xfId="0" applyNumberFormat="1" applyFont="1" applyFill="1" applyBorder="1" applyAlignment="1" applyProtection="1">
      <alignment horizontal="right" vertical="center" shrinkToFit="1"/>
      <protection/>
    </xf>
    <xf numFmtId="0" fontId="123" fillId="0" borderId="0" xfId="0" applyFont="1" applyAlignment="1" applyProtection="1">
      <alignment horizontal="left"/>
      <protection/>
    </xf>
    <xf numFmtId="0" fontId="49" fillId="0" borderId="0" xfId="0" applyFont="1" applyBorder="1" applyAlignment="1" applyProtection="1">
      <alignment/>
      <protection/>
    </xf>
    <xf numFmtId="0" fontId="23" fillId="0" borderId="21" xfId="0" applyFont="1" applyFill="1" applyBorder="1" applyAlignment="1" applyProtection="1">
      <alignment horizontal="left" wrapText="1" indent="5"/>
      <protection/>
    </xf>
    <xf numFmtId="169" fontId="22" fillId="74" borderId="42" xfId="0" applyNumberFormat="1" applyFont="1" applyFill="1" applyBorder="1" applyAlignment="1" applyProtection="1">
      <alignment horizontal="center" vertical="center" shrinkToFit="1"/>
      <protection/>
    </xf>
    <xf numFmtId="169" fontId="22" fillId="74" borderId="25" xfId="0" applyNumberFormat="1" applyFont="1" applyFill="1" applyBorder="1" applyAlignment="1" applyProtection="1">
      <alignment horizontal="center" vertical="center" shrinkToFit="1"/>
      <protection/>
    </xf>
    <xf numFmtId="3" fontId="22" fillId="74" borderId="40" xfId="0" applyNumberFormat="1" applyFont="1" applyFill="1" applyBorder="1" applyAlignment="1" applyProtection="1">
      <alignment vertical="center" shrinkToFit="1"/>
      <protection/>
    </xf>
    <xf numFmtId="169" fontId="23" fillId="74" borderId="57" xfId="0" applyNumberFormat="1" applyFont="1" applyFill="1" applyBorder="1" applyAlignment="1" applyProtection="1">
      <alignment horizontal="center" vertical="center" shrinkToFit="1"/>
      <protection/>
    </xf>
    <xf numFmtId="1" fontId="22" fillId="74" borderId="24" xfId="0" applyNumberFormat="1" applyFont="1" applyFill="1" applyBorder="1" applyAlignment="1" applyProtection="1">
      <alignment horizontal="center" vertical="top" wrapText="1"/>
      <protection hidden="1"/>
    </xf>
    <xf numFmtId="1" fontId="22" fillId="74" borderId="25" xfId="0" applyNumberFormat="1" applyFont="1" applyFill="1" applyBorder="1" applyAlignment="1" applyProtection="1">
      <alignment horizontal="center" vertical="top" wrapText="1"/>
      <protection hidden="1"/>
    </xf>
    <xf numFmtId="0" fontId="37" fillId="74" borderId="21" xfId="0" applyFont="1" applyFill="1" applyBorder="1" applyAlignment="1" applyProtection="1">
      <alignment/>
      <protection/>
    </xf>
    <xf numFmtId="0" fontId="36" fillId="74" borderId="21" xfId="0" applyFont="1" applyFill="1" applyBorder="1" applyAlignment="1" applyProtection="1">
      <alignment horizontal="center"/>
      <protection/>
    </xf>
    <xf numFmtId="0" fontId="23" fillId="75" borderId="21" xfId="0" applyFont="1" applyFill="1" applyBorder="1" applyAlignment="1" applyProtection="1">
      <alignment horizontal="center" vertical="center" wrapText="1"/>
      <protection/>
    </xf>
    <xf numFmtId="0" fontId="37" fillId="74" borderId="48" xfId="0" applyFont="1" applyFill="1" applyBorder="1" applyAlignment="1" applyProtection="1">
      <alignment/>
      <protection/>
    </xf>
    <xf numFmtId="0" fontId="36" fillId="74" borderId="40" xfId="0" applyFont="1" applyFill="1" applyBorder="1" applyAlignment="1" applyProtection="1">
      <alignment horizontal="center"/>
      <protection/>
    </xf>
    <xf numFmtId="4" fontId="22" fillId="76" borderId="40" xfId="0" applyNumberFormat="1" applyFont="1" applyFill="1" applyBorder="1" applyAlignment="1" applyProtection="1">
      <alignment vertical="center" shrinkToFit="1"/>
      <protection/>
    </xf>
    <xf numFmtId="4" fontId="23" fillId="76" borderId="21" xfId="0" applyNumberFormat="1" applyFont="1" applyFill="1" applyBorder="1" applyAlignment="1" applyProtection="1">
      <alignment vertical="center" shrinkToFit="1"/>
      <protection/>
    </xf>
    <xf numFmtId="0" fontId="22" fillId="74" borderId="21" xfId="0" applyFont="1" applyFill="1" applyBorder="1" applyAlignment="1" applyProtection="1">
      <alignment vertical="center"/>
      <protection hidden="1"/>
    </xf>
    <xf numFmtId="0" fontId="22" fillId="74" borderId="24" xfId="0" applyFont="1" applyFill="1" applyBorder="1" applyAlignment="1" applyProtection="1">
      <alignment vertical="center"/>
      <protection hidden="1"/>
    </xf>
    <xf numFmtId="4" fontId="22" fillId="77" borderId="21" xfId="0" applyNumberFormat="1" applyFont="1" applyFill="1" applyBorder="1" applyAlignment="1" applyProtection="1">
      <alignment vertical="center" shrinkToFit="1"/>
      <protection/>
    </xf>
    <xf numFmtId="1" fontId="22" fillId="74" borderId="21" xfId="0" applyNumberFormat="1" applyFont="1" applyFill="1" applyBorder="1" applyAlignment="1" applyProtection="1">
      <alignment horizontal="center" vertical="top" wrapText="1"/>
      <protection/>
    </xf>
    <xf numFmtId="4" fontId="46" fillId="0" borderId="68" xfId="0" applyNumberFormat="1" applyFont="1" applyBorder="1" applyAlignment="1" applyProtection="1">
      <alignment horizontal="right"/>
      <protection/>
    </xf>
    <xf numFmtId="0" fontId="126" fillId="74" borderId="0" xfId="0" applyFont="1" applyFill="1" applyAlignment="1" applyProtection="1">
      <alignment/>
      <protection locked="0"/>
    </xf>
    <xf numFmtId="3" fontId="22" fillId="66" borderId="58" xfId="0" applyNumberFormat="1" applyFont="1" applyFill="1" applyBorder="1" applyAlignment="1" applyProtection="1">
      <alignment horizontal="right" vertical="top" shrinkToFit="1"/>
      <protection/>
    </xf>
    <xf numFmtId="3" fontId="22" fillId="64" borderId="58" xfId="0" applyNumberFormat="1" applyFont="1" applyFill="1" applyBorder="1" applyAlignment="1" applyProtection="1">
      <alignment horizontal="right" vertical="top" shrinkToFit="1"/>
      <protection/>
    </xf>
    <xf numFmtId="3" fontId="22" fillId="66" borderId="62" xfId="0" applyNumberFormat="1" applyFont="1" applyFill="1" applyBorder="1" applyAlignment="1" applyProtection="1">
      <alignment horizontal="right" vertical="top" shrinkToFit="1"/>
      <protection/>
    </xf>
    <xf numFmtId="0" fontId="110" fillId="0" borderId="0" xfId="0" applyFont="1" applyAlignment="1" applyProtection="1">
      <alignment/>
      <protection locked="0"/>
    </xf>
    <xf numFmtId="4" fontId="93" fillId="0" borderId="89" xfId="0" applyNumberFormat="1" applyFont="1" applyBorder="1" applyAlignment="1" applyProtection="1">
      <alignment horizontal="left" vertical="center"/>
      <protection/>
    </xf>
    <xf numFmtId="0" fontId="32" fillId="0" borderId="0" xfId="0" applyFont="1" applyAlignment="1" applyProtection="1">
      <alignment horizontal="center" shrinkToFit="1"/>
      <protection hidden="1"/>
    </xf>
    <xf numFmtId="0" fontId="23" fillId="0" borderId="0" xfId="0" applyFont="1" applyAlignment="1" applyProtection="1">
      <alignment horizontal="center" shrinkToFit="1"/>
      <protection hidden="1"/>
    </xf>
    <xf numFmtId="0" fontId="22" fillId="0" borderId="0" xfId="0" applyFont="1" applyAlignment="1" applyProtection="1">
      <alignment horizontal="center" shrinkToFit="1"/>
      <protection hidden="1"/>
    </xf>
    <xf numFmtId="0" fontId="32" fillId="0" borderId="0" xfId="0" applyFont="1" applyAlignment="1" applyProtection="1">
      <alignment horizontal="center" shrinkToFit="1"/>
      <protection locked="0"/>
    </xf>
    <xf numFmtId="169" fontId="122" fillId="63" borderId="57" xfId="0" applyNumberFormat="1" applyFont="1" applyFill="1" applyBorder="1" applyAlignment="1" applyProtection="1">
      <alignment vertical="center" shrinkToFit="1"/>
      <protection/>
    </xf>
    <xf numFmtId="3" fontId="127" fillId="71" borderId="21" xfId="0" applyNumberFormat="1" applyFont="1" applyFill="1" applyBorder="1" applyAlignment="1" applyProtection="1">
      <alignment horizontal="center" vertical="center" shrinkToFit="1"/>
      <protection/>
    </xf>
    <xf numFmtId="198" fontId="0" fillId="0" borderId="0" xfId="0" applyNumberFormat="1" applyAlignment="1" applyProtection="1">
      <alignment/>
      <protection/>
    </xf>
    <xf numFmtId="8" fontId="0" fillId="0" borderId="0" xfId="0" applyNumberFormat="1" applyBorder="1" applyAlignment="1" applyProtection="1">
      <alignment/>
      <protection/>
    </xf>
    <xf numFmtId="9" fontId="0" fillId="0" borderId="0" xfId="98" applyFill="1" applyAlignment="1" applyProtection="1">
      <alignment shrinkToFit="1"/>
      <protection locked="0"/>
    </xf>
    <xf numFmtId="0" fontId="22" fillId="0" borderId="0" xfId="0" applyFont="1" applyFill="1" applyAlignment="1" applyProtection="1">
      <alignment shrinkToFit="1"/>
      <protection locked="0"/>
    </xf>
    <xf numFmtId="43" fontId="22" fillId="0" borderId="0" xfId="0" applyNumberFormat="1" applyFont="1" applyFill="1" applyAlignment="1" applyProtection="1">
      <alignment shrinkToFit="1"/>
      <protection locked="0"/>
    </xf>
    <xf numFmtId="14" fontId="21" fillId="0" borderId="25" xfId="0" applyNumberFormat="1" applyFont="1" applyBorder="1" applyAlignment="1" applyProtection="1">
      <alignment vertical="center" wrapText="1"/>
      <protection/>
    </xf>
    <xf numFmtId="198" fontId="22" fillId="66" borderId="62" xfId="0" applyNumberFormat="1" applyFont="1" applyFill="1" applyBorder="1" applyAlignment="1" applyProtection="1">
      <alignment horizontal="right" vertical="top" shrinkToFit="1"/>
      <protection/>
    </xf>
    <xf numFmtId="198" fontId="22" fillId="66" borderId="58" xfId="0" applyNumberFormat="1" applyFont="1" applyFill="1" applyBorder="1" applyAlignment="1" applyProtection="1">
      <alignment horizontal="right" vertical="top" shrinkToFit="1"/>
      <protection/>
    </xf>
    <xf numFmtId="10" fontId="0" fillId="0" borderId="0" xfId="98" applyNumberFormat="1" applyAlignment="1">
      <alignment/>
    </xf>
    <xf numFmtId="8" fontId="0" fillId="0" borderId="0" xfId="0" applyNumberFormat="1" applyAlignment="1">
      <alignment/>
    </xf>
    <xf numFmtId="0" fontId="19" fillId="54" borderId="0" xfId="0" applyFont="1" applyFill="1" applyBorder="1" applyAlignment="1" applyProtection="1">
      <alignment horizontal="center"/>
      <protection/>
    </xf>
    <xf numFmtId="0" fontId="18" fillId="0" borderId="0" xfId="0" applyFont="1" applyBorder="1" applyAlignment="1" applyProtection="1">
      <alignment horizontal="center"/>
      <protection/>
    </xf>
    <xf numFmtId="0" fontId="20" fillId="54" borderId="0" xfId="0" applyFont="1" applyFill="1" applyBorder="1" applyAlignment="1" applyProtection="1">
      <alignment horizontal="center"/>
      <protection/>
    </xf>
    <xf numFmtId="0" fontId="19" fillId="0" borderId="90" xfId="0" applyFont="1" applyBorder="1" applyAlignment="1" applyProtection="1">
      <alignment horizontal="center" vertical="center" wrapText="1"/>
      <protection locked="0"/>
    </xf>
    <xf numFmtId="0" fontId="19" fillId="0" borderId="91" xfId="0" applyFont="1" applyBorder="1" applyAlignment="1" applyProtection="1">
      <alignment horizontal="center" vertical="center" wrapText="1"/>
      <protection locked="0"/>
    </xf>
    <xf numFmtId="0" fontId="19" fillId="0" borderId="92" xfId="0" applyFont="1" applyBorder="1" applyAlignment="1" applyProtection="1">
      <alignment horizontal="center" vertical="center" wrapText="1"/>
      <protection locked="0"/>
    </xf>
    <xf numFmtId="0" fontId="19" fillId="0" borderId="93"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94" xfId="0" applyFont="1" applyBorder="1" applyAlignment="1" applyProtection="1">
      <alignment horizontal="center" vertical="center" wrapText="1"/>
      <protection locked="0"/>
    </xf>
    <xf numFmtId="0" fontId="19" fillId="0" borderId="95" xfId="0" applyFont="1" applyBorder="1" applyAlignment="1" applyProtection="1">
      <alignment horizontal="center" vertical="center" wrapText="1"/>
      <protection locked="0"/>
    </xf>
    <xf numFmtId="0" fontId="19" fillId="0" borderId="96" xfId="0" applyFont="1" applyBorder="1" applyAlignment="1" applyProtection="1">
      <alignment horizontal="center" vertical="center" wrapText="1"/>
      <protection locked="0"/>
    </xf>
    <xf numFmtId="0" fontId="19" fillId="0" borderId="97" xfId="0" applyFont="1" applyBorder="1" applyAlignment="1" applyProtection="1">
      <alignment horizontal="center" vertical="center" wrapText="1"/>
      <protection locked="0"/>
    </xf>
    <xf numFmtId="0" fontId="103" fillId="0" borderId="98" xfId="86" applyBorder="1" applyAlignment="1" applyProtection="1">
      <alignment horizontal="center"/>
      <protection locked="0"/>
    </xf>
    <xf numFmtId="0" fontId="19" fillId="0" borderId="99" xfId="0" applyFont="1" applyBorder="1" applyAlignment="1" applyProtection="1">
      <alignment horizontal="center"/>
      <protection locked="0"/>
    </xf>
    <xf numFmtId="0" fontId="19" fillId="0" borderId="100" xfId="0" applyFont="1" applyBorder="1" applyAlignment="1" applyProtection="1">
      <alignment horizontal="center"/>
      <protection locked="0"/>
    </xf>
    <xf numFmtId="0" fontId="19" fillId="0" borderId="98" xfId="0" applyFont="1" applyBorder="1" applyAlignment="1" applyProtection="1">
      <alignment horizontal="center"/>
      <protection locked="0"/>
    </xf>
    <xf numFmtId="0" fontId="19" fillId="0" borderId="98"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22" fillId="0" borderId="0" xfId="0" applyFont="1" applyFill="1" applyBorder="1" applyAlignment="1" applyProtection="1">
      <alignment/>
      <protection/>
    </xf>
    <xf numFmtId="0" fontId="103" fillId="0" borderId="0" xfId="86" applyBorder="1" applyAlignment="1" applyProtection="1">
      <alignment horizontal="center" wrapText="1"/>
      <protection/>
    </xf>
    <xf numFmtId="0" fontId="128" fillId="0" borderId="0" xfId="0" applyFont="1" applyAlignment="1" applyProtection="1">
      <alignment horizontal="left" vertical="top" wrapText="1"/>
      <protection/>
    </xf>
    <xf numFmtId="0" fontId="22" fillId="0" borderId="49" xfId="0" applyFont="1" applyBorder="1" applyAlignment="1" applyProtection="1">
      <alignment horizontal="left" vertical="top" wrapText="1"/>
      <protection locked="0"/>
    </xf>
    <xf numFmtId="0" fontId="22" fillId="0" borderId="45" xfId="0" applyFont="1" applyBorder="1" applyAlignment="1" applyProtection="1">
      <alignment horizontal="left" vertical="top" wrapText="1"/>
      <protection locked="0"/>
    </xf>
    <xf numFmtId="0" fontId="22" fillId="0" borderId="44" xfId="0" applyFont="1" applyBorder="1" applyAlignment="1" applyProtection="1">
      <alignment horizontal="left" vertical="top" wrapText="1"/>
      <protection locked="0"/>
    </xf>
    <xf numFmtId="0" fontId="22" fillId="0" borderId="47"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1"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39" xfId="0" applyFont="1" applyBorder="1" applyAlignment="1" applyProtection="1">
      <alignment horizontal="left" vertical="top" wrapText="1"/>
      <protection locked="0"/>
    </xf>
    <xf numFmtId="0" fontId="22" fillId="0" borderId="38" xfId="0" applyFont="1" applyBorder="1" applyAlignment="1" applyProtection="1">
      <alignment horizontal="left" vertical="top" wrapText="1"/>
      <protection locked="0"/>
    </xf>
    <xf numFmtId="0" fontId="38" fillId="0" borderId="0" xfId="0" applyFont="1" applyFill="1" applyBorder="1" applyAlignment="1" applyProtection="1">
      <alignment horizontal="left" vertical="center" wrapText="1"/>
      <protection/>
    </xf>
    <xf numFmtId="0" fontId="23" fillId="0" borderId="0" xfId="0" applyFont="1" applyBorder="1" applyAlignment="1" applyProtection="1">
      <alignment horizontal="right" vertical="center" wrapText="1"/>
      <protection/>
    </xf>
    <xf numFmtId="0" fontId="22" fillId="73" borderId="46" xfId="0" applyFont="1" applyFill="1" applyBorder="1" applyAlignment="1" applyProtection="1">
      <alignment horizontal="center" vertical="center" wrapText="1"/>
      <protection/>
    </xf>
    <xf numFmtId="0" fontId="22" fillId="73" borderId="102" xfId="0" applyFont="1" applyFill="1" applyBorder="1" applyAlignment="1" applyProtection="1">
      <alignment horizontal="center" vertical="center" wrapText="1"/>
      <protection/>
    </xf>
    <xf numFmtId="0" fontId="22" fillId="73" borderId="48" xfId="0" applyFont="1" applyFill="1" applyBorder="1" applyAlignment="1" applyProtection="1">
      <alignment horizontal="center" vertical="center" wrapText="1"/>
      <protection/>
    </xf>
    <xf numFmtId="0" fontId="22" fillId="73" borderId="24" xfId="0" applyFont="1" applyFill="1" applyBorder="1" applyAlignment="1" applyProtection="1">
      <alignment horizontal="center" vertical="center" wrapText="1"/>
      <protection/>
    </xf>
    <xf numFmtId="0" fontId="22" fillId="73" borderId="49" xfId="0" applyFont="1" applyFill="1" applyBorder="1" applyAlignment="1" applyProtection="1">
      <alignment horizontal="center" vertical="center" wrapText="1"/>
      <protection/>
    </xf>
    <xf numFmtId="0" fontId="22" fillId="73" borderId="21" xfId="0" applyFont="1" applyFill="1" applyBorder="1" applyAlignment="1" applyProtection="1">
      <alignment horizontal="center" vertical="center" wrapText="1"/>
      <protection/>
    </xf>
    <xf numFmtId="0" fontId="22" fillId="73" borderId="25" xfId="0" applyFont="1" applyFill="1" applyBorder="1" applyAlignment="1" applyProtection="1">
      <alignment horizontal="center" vertical="center" wrapText="1"/>
      <protection/>
    </xf>
    <xf numFmtId="0" fontId="22" fillId="73" borderId="42" xfId="0" applyFont="1" applyFill="1" applyBorder="1" applyAlignment="1" applyProtection="1">
      <alignment horizontal="center" vertical="center" wrapText="1"/>
      <protection/>
    </xf>
    <xf numFmtId="0" fontId="22" fillId="46" borderId="24" xfId="0" applyFont="1" applyFill="1" applyBorder="1" applyAlignment="1" applyProtection="1">
      <alignment horizontal="left" vertical="top" wrapText="1"/>
      <protection/>
    </xf>
    <xf numFmtId="0" fontId="22" fillId="46" borderId="25" xfId="0" applyFont="1" applyFill="1" applyBorder="1" applyAlignment="1" applyProtection="1">
      <alignment horizontal="left" vertical="top" wrapText="1"/>
      <protection/>
    </xf>
    <xf numFmtId="0" fontId="22" fillId="46" borderId="42" xfId="0" applyFont="1" applyFill="1" applyBorder="1" applyAlignment="1" applyProtection="1">
      <alignment horizontal="left" vertical="top" wrapText="1"/>
      <protection/>
    </xf>
    <xf numFmtId="0" fontId="22" fillId="73" borderId="40" xfId="0" applyFont="1" applyFill="1" applyBorder="1" applyAlignment="1" applyProtection="1">
      <alignment horizontal="center" vertical="center" wrapText="1"/>
      <protection/>
    </xf>
    <xf numFmtId="0" fontId="23" fillId="75" borderId="24" xfId="0" applyFont="1" applyFill="1" applyBorder="1" applyAlignment="1" applyProtection="1">
      <alignment horizontal="left" vertical="center" wrapText="1"/>
      <protection/>
    </xf>
    <xf numFmtId="0" fontId="23" fillId="75" borderId="42" xfId="0" applyFont="1" applyFill="1" applyBorder="1" applyAlignment="1" applyProtection="1">
      <alignment horizontal="left" vertical="center" wrapText="1"/>
      <protection/>
    </xf>
    <xf numFmtId="0" fontId="129" fillId="0" borderId="45" xfId="0" applyFont="1" applyFill="1" applyBorder="1" applyAlignment="1" applyProtection="1">
      <alignment horizontal="center" vertical="center" wrapText="1"/>
      <protection/>
    </xf>
    <xf numFmtId="0" fontId="23" fillId="59" borderId="24" xfId="0" applyFont="1" applyFill="1" applyBorder="1" applyAlignment="1" applyProtection="1">
      <alignment horizontal="left" vertical="center" wrapText="1"/>
      <protection/>
    </xf>
    <xf numFmtId="0" fontId="23" fillId="59" borderId="42" xfId="0" applyFont="1" applyFill="1" applyBorder="1" applyAlignment="1" applyProtection="1">
      <alignment horizontal="left" vertical="center" wrapText="1"/>
      <protection/>
    </xf>
    <xf numFmtId="0" fontId="22" fillId="27" borderId="24" xfId="0" applyFont="1" applyFill="1" applyBorder="1" applyAlignment="1" applyProtection="1">
      <alignment horizontal="center" vertical="center"/>
      <protection/>
    </xf>
    <xf numFmtId="0" fontId="22" fillId="27" borderId="42"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49" fontId="21" fillId="0" borderId="40" xfId="0" applyNumberFormat="1" applyFont="1" applyFill="1" applyBorder="1" applyAlignment="1" applyProtection="1">
      <alignment horizontal="center" vertical="center" shrinkToFit="1"/>
      <protection/>
    </xf>
    <xf numFmtId="49" fontId="21" fillId="0" borderId="21" xfId="0" applyNumberFormat="1" applyFont="1" applyFill="1" applyBorder="1" applyAlignment="1" applyProtection="1">
      <alignment horizontal="center" vertical="center" shrinkToFit="1"/>
      <protection/>
    </xf>
    <xf numFmtId="0" fontId="129" fillId="0" borderId="0" xfId="0" applyFont="1" applyFill="1" applyBorder="1" applyAlignment="1" applyProtection="1">
      <alignment horizontal="center" vertical="center" wrapText="1"/>
      <protection/>
    </xf>
    <xf numFmtId="0" fontId="23" fillId="0" borderId="24"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41" fillId="0" borderId="0" xfId="0" applyFont="1" applyBorder="1" applyAlignment="1" applyProtection="1">
      <alignment horizontal="left"/>
      <protection/>
    </xf>
    <xf numFmtId="0" fontId="23" fillId="46" borderId="58" xfId="0" applyFont="1" applyFill="1" applyBorder="1" applyAlignment="1" applyProtection="1">
      <alignment horizontal="left" vertical="center" wrapText="1"/>
      <protection/>
    </xf>
    <xf numFmtId="0" fontId="23" fillId="46" borderId="20" xfId="0" applyFont="1" applyFill="1" applyBorder="1" applyAlignment="1" applyProtection="1">
      <alignment horizontal="left" vertical="center" wrapText="1"/>
      <protection/>
    </xf>
    <xf numFmtId="0" fontId="52" fillId="64" borderId="25" xfId="0" applyFont="1" applyFill="1" applyBorder="1" applyAlignment="1" applyProtection="1">
      <alignment horizontal="left" shrinkToFit="1"/>
      <protection hidden="1"/>
    </xf>
    <xf numFmtId="0" fontId="41" fillId="57" borderId="51" xfId="0" applyFont="1" applyFill="1" applyBorder="1" applyAlignment="1" applyProtection="1">
      <alignment horizontal="left" vertical="top" shrinkToFit="1"/>
      <protection hidden="1"/>
    </xf>
    <xf numFmtId="0" fontId="41" fillId="57" borderId="23" xfId="0" applyFont="1" applyFill="1" applyBorder="1" applyAlignment="1" applyProtection="1">
      <alignment horizontal="left" vertical="top" shrinkToFit="1"/>
      <protection hidden="1"/>
    </xf>
    <xf numFmtId="0" fontId="23" fillId="46" borderId="21" xfId="0" applyFont="1" applyFill="1" applyBorder="1" applyAlignment="1" applyProtection="1">
      <alignment horizontal="left" vertical="top" shrinkToFit="1"/>
      <protection hidden="1"/>
    </xf>
    <xf numFmtId="0" fontId="23" fillId="46" borderId="58" xfId="0" applyFont="1" applyFill="1" applyBorder="1" applyAlignment="1" applyProtection="1">
      <alignment horizontal="left" vertical="top" shrinkToFit="1"/>
      <protection hidden="1"/>
    </xf>
    <xf numFmtId="0" fontId="23" fillId="46" borderId="20" xfId="0" applyFont="1" applyFill="1" applyBorder="1" applyAlignment="1" applyProtection="1">
      <alignment horizontal="left" vertical="top" shrinkToFit="1"/>
      <protection hidden="1"/>
    </xf>
    <xf numFmtId="0" fontId="41" fillId="57" borderId="24" xfId="0" applyFont="1" applyFill="1" applyBorder="1" applyAlignment="1" applyProtection="1">
      <alignment horizontal="left" vertical="top" shrinkToFit="1"/>
      <protection hidden="1"/>
    </xf>
    <xf numFmtId="0" fontId="41" fillId="57" borderId="25" xfId="0" applyFont="1" applyFill="1" applyBorder="1" applyAlignment="1" applyProtection="1">
      <alignment horizontal="left" vertical="top" shrinkToFit="1"/>
      <protection hidden="1"/>
    </xf>
    <xf numFmtId="0" fontId="41" fillId="64" borderId="24" xfId="0" applyFont="1" applyFill="1" applyBorder="1" applyAlignment="1" applyProtection="1">
      <alignment horizontal="left" vertical="top" shrinkToFit="1"/>
      <protection hidden="1"/>
    </xf>
    <xf numFmtId="0" fontId="41" fillId="64" borderId="25" xfId="0" applyFont="1" applyFill="1" applyBorder="1" applyAlignment="1" applyProtection="1">
      <alignment horizontal="left" vertical="top" shrinkToFit="1"/>
      <protection hidden="1"/>
    </xf>
    <xf numFmtId="0" fontId="23" fillId="46" borderId="51" xfId="0" applyFont="1" applyFill="1" applyBorder="1" applyAlignment="1" applyProtection="1">
      <alignment horizontal="left" vertical="top" shrinkToFit="1"/>
      <protection hidden="1"/>
    </xf>
    <xf numFmtId="0" fontId="23" fillId="46" borderId="52" xfId="0" applyFont="1" applyFill="1" applyBorder="1" applyAlignment="1" applyProtection="1">
      <alignment horizontal="left" vertical="top" shrinkToFit="1"/>
      <protection hidden="1"/>
    </xf>
    <xf numFmtId="0" fontId="22" fillId="0" borderId="0" xfId="0" applyFont="1" applyFill="1" applyAlignment="1" applyProtection="1">
      <alignment horizontal="center" shrinkToFit="1"/>
      <protection locked="0"/>
    </xf>
    <xf numFmtId="0" fontId="41" fillId="0" borderId="0" xfId="0" applyFont="1" applyBorder="1" applyAlignment="1" applyProtection="1">
      <alignment horizontal="left" vertical="center"/>
      <protection/>
    </xf>
    <xf numFmtId="3" fontId="43" fillId="66" borderId="24" xfId="0" applyNumberFormat="1" applyFont="1" applyFill="1" applyBorder="1" applyAlignment="1" applyProtection="1">
      <alignment horizontal="left" vertical="center" wrapText="1"/>
      <protection/>
    </xf>
    <xf numFmtId="3" fontId="43" fillId="66" borderId="42" xfId="0" applyNumberFormat="1" applyFont="1" applyFill="1" applyBorder="1" applyAlignment="1" applyProtection="1">
      <alignment horizontal="left" vertical="center" wrapText="1"/>
      <protection/>
    </xf>
    <xf numFmtId="3" fontId="43" fillId="66" borderId="21" xfId="0" applyNumberFormat="1" applyFont="1" applyFill="1" applyBorder="1" applyAlignment="1" applyProtection="1">
      <alignment horizontal="left" vertical="center" wrapText="1"/>
      <protection/>
    </xf>
    <xf numFmtId="0" fontId="49" fillId="0" borderId="0" xfId="0" applyFont="1" applyAlignment="1" applyProtection="1">
      <alignment horizontal="left"/>
      <protection/>
    </xf>
    <xf numFmtId="3" fontId="43" fillId="66" borderId="21" xfId="0" applyNumberFormat="1" applyFont="1" applyFill="1" applyBorder="1" applyAlignment="1" applyProtection="1">
      <alignment horizontal="left" wrapText="1"/>
      <protection/>
    </xf>
    <xf numFmtId="3" fontId="43" fillId="66" borderId="24" xfId="0" applyNumberFormat="1" applyFont="1" applyFill="1" applyBorder="1" applyAlignment="1" applyProtection="1">
      <alignment horizontal="left" wrapText="1"/>
      <protection/>
    </xf>
    <xf numFmtId="3" fontId="43" fillId="66" borderId="42" xfId="0" applyNumberFormat="1" applyFont="1" applyFill="1" applyBorder="1" applyAlignment="1" applyProtection="1">
      <alignment horizontal="left" wrapText="1"/>
      <protection/>
    </xf>
    <xf numFmtId="0" fontId="123" fillId="0" borderId="47" xfId="0" applyFont="1" applyBorder="1" applyAlignment="1" applyProtection="1">
      <alignment horizontal="left" wrapText="1"/>
      <protection/>
    </xf>
    <xf numFmtId="0" fontId="123" fillId="0" borderId="0" xfId="0" applyFont="1" applyBorder="1" applyAlignment="1" applyProtection="1">
      <alignment horizontal="left" wrapText="1"/>
      <protection/>
    </xf>
    <xf numFmtId="0" fontId="61" fillId="0" borderId="0" xfId="0" applyFont="1" applyAlignment="1" applyProtection="1">
      <alignment horizontal="left" vertical="center" wrapText="1"/>
      <protection locked="0"/>
    </xf>
    <xf numFmtId="3" fontId="43" fillId="66" borderId="57" xfId="0" applyNumberFormat="1" applyFont="1" applyFill="1" applyBorder="1" applyAlignment="1" applyProtection="1">
      <alignment horizontal="left" wrapText="1"/>
      <protection/>
    </xf>
    <xf numFmtId="3" fontId="43" fillId="66" borderId="38" xfId="0" applyNumberFormat="1" applyFont="1" applyFill="1" applyBorder="1" applyAlignment="1" applyProtection="1">
      <alignment horizontal="left" wrapText="1"/>
      <protection/>
    </xf>
    <xf numFmtId="3" fontId="43" fillId="66" borderId="103" xfId="0" applyNumberFormat="1" applyFont="1" applyFill="1" applyBorder="1" applyAlignment="1" applyProtection="1">
      <alignment horizontal="left" wrapText="1"/>
      <protection/>
    </xf>
    <xf numFmtId="3" fontId="43" fillId="66" borderId="104" xfId="0" applyNumberFormat="1" applyFont="1" applyFill="1" applyBorder="1" applyAlignment="1" applyProtection="1">
      <alignment horizontal="left" wrapText="1"/>
      <protection/>
    </xf>
    <xf numFmtId="0" fontId="49" fillId="0" borderId="0" xfId="0" applyFont="1" applyFill="1" applyBorder="1" applyAlignment="1" applyProtection="1">
      <alignment horizontal="left"/>
      <protection/>
    </xf>
    <xf numFmtId="3" fontId="42" fillId="0" borderId="21" xfId="0" applyNumberFormat="1" applyFont="1" applyBorder="1" applyAlignment="1" applyProtection="1">
      <alignment horizontal="left" wrapText="1"/>
      <protection/>
    </xf>
    <xf numFmtId="0" fontId="42" fillId="67" borderId="21" xfId="0" applyFont="1" applyFill="1" applyBorder="1" applyAlignment="1" applyProtection="1">
      <alignment horizontal="left"/>
      <protection/>
    </xf>
    <xf numFmtId="3" fontId="42" fillId="0" borderId="21" xfId="0" applyNumberFormat="1" applyFont="1" applyBorder="1" applyAlignment="1" applyProtection="1">
      <alignment horizontal="left"/>
      <protection/>
    </xf>
    <xf numFmtId="0" fontId="45" fillId="0" borderId="21" xfId="0" applyFont="1" applyBorder="1" applyAlignment="1" applyProtection="1">
      <alignment horizontal="left" wrapText="1"/>
      <protection/>
    </xf>
    <xf numFmtId="0" fontId="45" fillId="0" borderId="24" xfId="0" applyFont="1" applyBorder="1" applyAlignment="1" applyProtection="1">
      <alignment horizontal="left" wrapText="1"/>
      <protection/>
    </xf>
    <xf numFmtId="0" fontId="45" fillId="0" borderId="42" xfId="0" applyFont="1" applyBorder="1" applyAlignment="1" applyProtection="1">
      <alignment horizontal="left" wrapText="1"/>
      <protection/>
    </xf>
    <xf numFmtId="0" fontId="43" fillId="0" borderId="47" xfId="0" applyFont="1" applyBorder="1" applyAlignment="1" applyProtection="1">
      <alignment horizontal="center" vertical="center" wrapText="1"/>
      <protection/>
    </xf>
    <xf numFmtId="0" fontId="0" fillId="0" borderId="101"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111" fillId="0" borderId="24" xfId="0" applyFont="1" applyBorder="1" applyAlignment="1">
      <alignment horizontal="center"/>
    </xf>
    <xf numFmtId="0" fontId="111" fillId="0" borderId="25" xfId="0" applyFont="1" applyBorder="1" applyAlignment="1">
      <alignment horizontal="center"/>
    </xf>
    <xf numFmtId="0" fontId="111" fillId="0" borderId="42" xfId="0" applyFont="1" applyBorder="1" applyAlignment="1">
      <alignment horizontal="center"/>
    </xf>
    <xf numFmtId="0" fontId="111" fillId="0" borderId="21" xfId="0" applyFont="1" applyBorder="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ont>
        <b val="0"/>
        <i val="0"/>
      </font>
    </dxf>
    <dxf>
      <fill>
        <patternFill>
          <bgColor theme="8" tint="0.5999600291252136"/>
        </patternFill>
      </fill>
    </dxf>
    <dxf>
      <font>
        <b val="0"/>
        <i val="0"/>
      </font>
    </dxf>
    <dxf>
      <fill>
        <patternFill>
          <bgColor theme="8" tint="0.5999600291252136"/>
        </patternFill>
      </fill>
    </dxf>
    <dxf>
      <fill>
        <patternFill>
          <bgColor rgb="FFFF0000"/>
        </patternFill>
      </fill>
    </dxf>
    <dxf>
      <fill>
        <patternFill>
          <bgColor rgb="FFFFFF99"/>
        </patternFill>
      </fill>
    </dxf>
    <dxf>
      <font>
        <b val="0"/>
        <i val="0"/>
      </font>
    </dxf>
    <dxf>
      <fill>
        <patternFill>
          <bgColor theme="8" tint="0.5999600291252136"/>
        </patternFill>
      </fill>
    </dxf>
    <dxf>
      <fill>
        <patternFill>
          <bgColor theme="6" tint="0.3999499976634979"/>
        </patternFill>
      </fill>
    </dxf>
    <dxf>
      <fill>
        <patternFill>
          <bgColor theme="6" tint="0.3999499976634979"/>
        </patternFill>
      </fill>
    </dxf>
    <dxf>
      <fill>
        <patternFill>
          <bgColor rgb="FFC00000"/>
        </patternFill>
      </fill>
    </dxf>
    <dxf>
      <fill>
        <patternFill>
          <bgColor rgb="FFC00000"/>
        </patternFill>
      </fill>
    </dxf>
    <dxf>
      <fill>
        <patternFill>
          <bgColor rgb="FFFF0000"/>
        </patternFill>
      </fill>
    </dxf>
    <dxf>
      <font>
        <b val="0"/>
        <i val="0"/>
      </font>
      <numFmt numFmtId="169" formatCode="_-* #,##0\ _k_r_-;\-* #,##0\ _k_r_-;_-* &quot;-&quot;\ _k_r_-;_-@_-"/>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18</xdr:col>
      <xdr:colOff>28575</xdr:colOff>
      <xdr:row>40</xdr:row>
      <xdr:rowOff>180975</xdr:rowOff>
    </xdr:to>
    <xdr:sp>
      <xdr:nvSpPr>
        <xdr:cNvPr id="1" name="TextBox 1"/>
        <xdr:cNvSpPr txBox="1">
          <a:spLocks noChangeArrowheads="1"/>
        </xdr:cNvSpPr>
      </xdr:nvSpPr>
      <xdr:spPr>
        <a:xfrm>
          <a:off x="123825" y="47625"/>
          <a:ext cx="10877550" cy="7753350"/>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JUHEND TABELITE TÄITMISEKS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SISSEJUHATUS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Prognoosid tuleb esitada </a:t>
          </a:r>
          <a:r>
            <a:rPr lang="en-US" cap="none" sz="1100" b="1" i="0" u="none" baseline="0">
              <a:solidFill>
                <a:srgbClr val="000000"/>
              </a:solidFill>
              <a:latin typeface="Calibri"/>
              <a:ea typeface="Calibri"/>
              <a:cs typeface="Calibri"/>
            </a:rPr>
            <a:t>arvestusperioodiks</a:t>
          </a:r>
          <a:r>
            <a:rPr lang="en-US" cap="none" sz="1100" b="0" i="0" u="none" baseline="0">
              <a:solidFill>
                <a:srgbClr val="000000"/>
              </a:solidFill>
              <a:latin typeface="Calibri"/>
              <a:ea typeface="Calibri"/>
              <a:cs typeface="Calibri"/>
            </a:rPr>
            <a:t>. Arvestusperioodid sektorite lõikes on esitatud töölehel "Arvestusperioodid".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Töölehed on loogilises järjekorras ning  need tuleks täita järjest.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NB! Mitmetel töölehtedel  on lahtrid sisustatud valemitega.   Valemite säilimiseks ja töötamiseks tuleb olla ettevaatlik nende lahtritega.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Töölehetede sisu on järgmine: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Esileht </a:t>
          </a:r>
          <a:r>
            <a:rPr lang="en-US" cap="none" sz="1100" b="0" i="0" u="none" baseline="0">
              <a:solidFill>
                <a:srgbClr val="000000"/>
              </a:solidFill>
              <a:latin typeface="Calibri"/>
              <a:ea typeface="Calibri"/>
              <a:cs typeface="Calibri"/>
            </a:rPr>
            <a:t>- projekti ja taotleja lühiandmed, kontaktinfo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1_Lähteandmed </a:t>
          </a:r>
          <a:r>
            <a:rPr lang="en-US" cap="none" sz="1100" b="0" i="0" u="none" baseline="0">
              <a:solidFill>
                <a:srgbClr val="000000"/>
              </a:solidFill>
              <a:latin typeface="Calibri"/>
              <a:ea typeface="Calibri"/>
              <a:cs typeface="Calibri"/>
            </a:rPr>
            <a:t>-  info projekti kestvuse, valdkonna, võrdlusperioodi , kohalduva diskontomäära  ja jääkväärtuse meetodi kohta (loe lähemalt töölehelt)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2_Kulude ja invest. liigid </a:t>
          </a:r>
          <a:r>
            <a:rPr lang="en-US" cap="none" sz="1100" b="0" i="0" u="none" baseline="0">
              <a:solidFill>
                <a:srgbClr val="000000"/>
              </a:solidFill>
              <a:latin typeface="Calibri"/>
              <a:ea typeface="Calibri"/>
              <a:cs typeface="Calibri"/>
            </a:rPr>
            <a:t>- siin esitada info kulude  ja investeeringute põhiiikide ja alamliikide kohta.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3_Eelarve</a:t>
          </a:r>
          <a:r>
            <a:rPr lang="en-US" cap="none" sz="1100" b="0" i="0" u="none" baseline="0">
              <a:solidFill>
                <a:srgbClr val="000000"/>
              </a:solidFill>
              <a:latin typeface="Calibri"/>
              <a:ea typeface="Calibri"/>
              <a:cs typeface="Calibri"/>
            </a:rPr>
            <a:t> -  sisestada tuleb projekti  kogueelarve tuues eraldi  välja abikõlblikud ja mitteabikõlblikud investeeringukulud ja muud kulud. Sellel  töölehel kajastatakse ka projekti varade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asendusinvesteeringud.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4_Tulud </a:t>
          </a:r>
          <a:r>
            <a:rPr lang="en-US" cap="none" sz="1100" b="0" i="0" u="none" baseline="0">
              <a:solidFill>
                <a:srgbClr val="000000"/>
              </a:solidFill>
              <a:latin typeface="Calibri"/>
              <a:ea typeface="Calibri"/>
              <a:cs typeface="Calibri"/>
            </a:rPr>
            <a:t>- sisestada projekti tegevustega kaasnevate tulude null-, täis- ja juurdekasvustsenaarium tulu liikide lõikes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5_Kulud</a:t>
          </a:r>
          <a:r>
            <a:rPr lang="en-US" cap="none" sz="1100" b="0" i="0" u="none" baseline="0">
              <a:solidFill>
                <a:srgbClr val="000000"/>
              </a:solidFill>
              <a:latin typeface="Calibri"/>
              <a:ea typeface="Calibri"/>
              <a:cs typeface="Calibri"/>
            </a:rPr>
            <a:t> -  sisestada projekti tegevustega kaasnevate kulude null-, täis- ja juurdekasvustsenaarium kulu liikide lõikes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6_Finantseerimine</a:t>
          </a:r>
          <a:r>
            <a:rPr lang="en-US" cap="none" sz="1100" b="0" i="0" u="none" baseline="0">
              <a:solidFill>
                <a:srgbClr val="000000"/>
              </a:solidFill>
              <a:latin typeface="Calibri"/>
              <a:ea typeface="Calibri"/>
              <a:cs typeface="Calibri"/>
            </a:rPr>
            <a:t> - sisestada tuleb rahastamiseks kasutatavad finantsvahendid finantsallikate lõikes. Kui  rahastamiseks kasutatakse tagastatavaid finantsvaheneid (laenud), tuleb täita  ka nende tagasimaksete osa.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7_Rahavood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arvutatakse automaatselt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8_Jätkusuutslikkus</a:t>
          </a:r>
          <a:r>
            <a:rPr lang="en-US" cap="none" sz="1100" b="0" i="0" u="none" baseline="0">
              <a:solidFill>
                <a:srgbClr val="000000"/>
              </a:solidFill>
              <a:latin typeface="Calibri"/>
              <a:ea typeface="Calibri"/>
              <a:cs typeface="Calibri"/>
            </a:rPr>
            <a:t> - </a:t>
          </a:r>
          <a:r>
            <a:rPr lang="en-US" cap="none" sz="1100" b="1" i="0" u="none" baseline="0">
              <a:solidFill>
                <a:srgbClr val="FF0000"/>
              </a:solidFill>
              <a:latin typeface="Calibri"/>
              <a:ea typeface="Calibri"/>
              <a:cs typeface="Calibri"/>
            </a:rPr>
            <a:t>arvutatakse automaatselt ,</a:t>
          </a:r>
          <a:r>
            <a:rPr lang="en-US" cap="none" sz="1100" b="0" i="0" u="none" baseline="0">
              <a:solidFill>
                <a:srgbClr val="000000"/>
              </a:solidFill>
              <a:latin typeface="Calibri"/>
              <a:ea typeface="Calibri"/>
              <a:cs typeface="Calibri"/>
            </a:rPr>
            <a:t> näitab kumulatiivset rahavoogu  prognoositava perioodi vältel, et hinnata, kas tegevuse kulud  omavad rahalist katet.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9_Tasuvus</a:t>
          </a:r>
          <a:r>
            <a:rPr lang="en-US" cap="none" sz="1100" b="0" i="0" u="none" baseline="0">
              <a:solidFill>
                <a:srgbClr val="000000"/>
              </a:solidFill>
              <a:latin typeface="Calibri"/>
              <a:ea typeface="Calibri"/>
              <a:cs typeface="Calibri"/>
            </a:rPr>
            <a:t> -  </a:t>
          </a:r>
          <a:r>
            <a:rPr lang="en-US" cap="none" sz="1100" b="1" i="0" u="none" baseline="0">
              <a:solidFill>
                <a:srgbClr val="FF0000"/>
              </a:solidFill>
              <a:latin typeface="Calibri"/>
              <a:ea typeface="Calibri"/>
              <a:cs typeface="Calibri"/>
            </a:rPr>
            <a:t>arvutatakse automaatselt,</a:t>
          </a:r>
          <a:r>
            <a:rPr lang="en-US" cap="none" sz="1100" b="0" i="0" u="none" baseline="0">
              <a:solidFill>
                <a:srgbClr val="000000"/>
              </a:solidFill>
              <a:latin typeface="Calibri"/>
              <a:ea typeface="Calibri"/>
              <a:cs typeface="Calibri"/>
            </a:rPr>
            <a:t> näitab juurdekasvuilise stsenaariumi kapitali ja investeeringu rahalist tasuvust.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10_Finantseerimisvajak </a:t>
          </a:r>
          <a:r>
            <a:rPr lang="en-US" cap="none" sz="1100" b="0" i="0" u="none" baseline="0">
              <a:solidFill>
                <a:srgbClr val="000000"/>
              </a:solidFill>
              <a:latin typeface="Calibri"/>
              <a:ea typeface="Calibri"/>
              <a:cs typeface="Calibri"/>
            </a:rPr>
            <a:t>-  näitab vajadust projekti  finantseerida.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Makromaj.prognoosid</a:t>
          </a:r>
          <a:r>
            <a:rPr lang="en-US" cap="none" sz="1100" b="0" i="0" u="none" baseline="0">
              <a:solidFill>
                <a:srgbClr val="000000"/>
              </a:solidFill>
              <a:latin typeface="Calibri"/>
              <a:ea typeface="Calibri"/>
              <a:cs typeface="Calibri"/>
            </a:rPr>
            <a:t> - abimaterjal pikaajaliste prognooside tegemiseks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Arvestusperioodid - </a:t>
          </a:r>
          <a:r>
            <a:rPr lang="en-US" cap="none" sz="1100" b="0" i="0" u="none" baseline="0">
              <a:solidFill>
                <a:srgbClr val="000000"/>
              </a:solidFill>
              <a:latin typeface="Calibri"/>
              <a:ea typeface="Calibri"/>
              <a:cs typeface="Calibri"/>
            </a:rPr>
            <a:t>kohalduvad arvestusperioodid sektorite lõikes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Näidistulud sektorite lõikes </a:t>
          </a:r>
          <a:r>
            <a:rPr lang="en-US" cap="none" sz="1100" b="0" i="0" u="none" baseline="0">
              <a:solidFill>
                <a:srgbClr val="000000"/>
              </a:solidFill>
              <a:latin typeface="Calibri"/>
              <a:ea typeface="Calibri"/>
              <a:cs typeface="Calibri"/>
            </a:rPr>
            <a:t>- abimaterjal sektoripõhistest tuludest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27</xdr:row>
      <xdr:rowOff>38100</xdr:rowOff>
    </xdr:from>
    <xdr:to>
      <xdr:col>3</xdr:col>
      <xdr:colOff>0</xdr:colOff>
      <xdr:row>49</xdr:row>
      <xdr:rowOff>142875</xdr:rowOff>
    </xdr:to>
    <xdr:sp>
      <xdr:nvSpPr>
        <xdr:cNvPr id="1" name="TextBox 1"/>
        <xdr:cNvSpPr txBox="1">
          <a:spLocks noChangeArrowheads="1"/>
        </xdr:cNvSpPr>
      </xdr:nvSpPr>
      <xdr:spPr>
        <a:xfrm>
          <a:off x="190500" y="5895975"/>
          <a:ext cx="5448300" cy="409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¹  </a:t>
          </a:r>
          <a:r>
            <a:rPr lang="en-US" cap="none" sz="1100" b="1" i="0" u="none" baseline="0">
              <a:solidFill>
                <a:srgbClr val="000000"/>
              </a:solidFill>
              <a:latin typeface="Calibri"/>
              <a:ea typeface="Calibri"/>
              <a:cs typeface="Calibri"/>
            </a:rPr>
            <a:t>Jääkväärtus </a:t>
          </a:r>
          <a:r>
            <a:rPr lang="en-US" cap="none" sz="1100" b="0" i="0" u="none" baseline="0">
              <a:solidFill>
                <a:srgbClr val="000000"/>
              </a:solidFill>
              <a:latin typeface="Calibri"/>
              <a:ea typeface="Calibri"/>
              <a:cs typeface="Calibri"/>
            </a:rPr>
            <a:t>- projekti väärtus arvestusperioodi viimasel aastal.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Perioodi 2014-2020 kulu-tulude analüüsi juhendi kohaselt  arvutatakse jääkväärtus arvestusperioodi viimase aasta  lõpust kuni projekti eluea perioodi lõpuni, arvestades  sel perioodil arvestusperioodi viimase aasta rahavoogusid.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Näiteks kui projekti eluiga on 50 aastat ning arvestusperiood 30 aastat, eeldame, et pärast arvestusperioodi 20 aasta jooksul genereerib projekt rahavoogusid samal tasemel, mis arvestusperioodi viimasel aastal.  Rahavoogude NPV, mis genereeritakse 20 aasta jooksul pärast arvestusperioodi, lisatakse finantseerimisvajaku arvutamisel jääkväärtusena  arvestusperioodi vii masele aastale.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² </a:t>
          </a:r>
          <a:r>
            <a:rPr lang="en-US" cap="none" sz="1100" b="1" i="0" u="none" baseline="0">
              <a:solidFill>
                <a:srgbClr val="000000"/>
              </a:solidFill>
              <a:latin typeface="Calibri"/>
              <a:ea typeface="Calibri"/>
              <a:cs typeface="Calibri"/>
            </a:rPr>
            <a:t>Erijuhud</a:t>
          </a:r>
          <a:r>
            <a:rPr lang="en-US" cap="none" sz="1100" b="0" i="0" u="none" baseline="0">
              <a:solidFill>
                <a:srgbClr val="000000"/>
              </a:solidFill>
              <a:latin typeface="Calibri"/>
              <a:ea typeface="Calibri"/>
              <a:cs typeface="Calibri"/>
            </a:rPr>
            <a:t> on esitatud CBA juhendi p. 2.7.3.
</a:t>
          </a:r>
          <a:r>
            <a:rPr lang="en-US" cap="none" sz="1100" b="0" i="0" u="none" baseline="0">
              <a:solidFill>
                <a:srgbClr val="000000"/>
              </a:solidFill>
              <a:latin typeface="Calibri"/>
              <a:ea typeface="Calibri"/>
              <a:cs typeface="Calibri"/>
            </a:rPr>
            <a:t>Kulumivalemit tuleks kasutada ka väga pika eeldatava elueaga projektide puhul (tavaliselt transpordisektoris), mille jääkväärtus on nii suur, et moonutaks nüüdisväärtuse meetodi kasutamise korral analüüsitulemust.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Kulumivalemi kasutamisel  võetakse arvesse ka arvestusperioodi jooksul kantavad vara asendamise kulud, isegi kui neid käsitatakse liidu abi kindlaksmääramiseks diskonteeritud puhastulu arvutamisel käitamis- ja hoolduskuludena.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Erijuhu põhjendus/selgitus tuleb lisada töölehele </a:t>
          </a:r>
          <a:r>
            <a:rPr lang="en-US" cap="none" sz="1100" b="1" i="0" u="none" baseline="0">
              <a:solidFill>
                <a:srgbClr val="000000"/>
              </a:solidFill>
              <a:latin typeface="Calibri"/>
              <a:ea typeface="Calibri"/>
              <a:cs typeface="Calibri"/>
            </a:rPr>
            <a:t>3_Eelarve.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47625</xdr:rowOff>
    </xdr:from>
    <xdr:to>
      <xdr:col>13</xdr:col>
      <xdr:colOff>180975</xdr:colOff>
      <xdr:row>61</xdr:row>
      <xdr:rowOff>114300</xdr:rowOff>
    </xdr:to>
    <xdr:sp>
      <xdr:nvSpPr>
        <xdr:cNvPr id="1" name="TextBox 1"/>
        <xdr:cNvSpPr txBox="1">
          <a:spLocks noChangeArrowheads="1"/>
        </xdr:cNvSpPr>
      </xdr:nvSpPr>
      <xdr:spPr>
        <a:xfrm>
          <a:off x="161925" y="8077200"/>
          <a:ext cx="11077575" cy="2495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NPV määrab selle, kas projektiga teenitakse soovitud tasuvusmäärast rohkem või vähem, ning oskab ennustada projekti tulusust. IRR läheb NPV-st sammu võrra edasi, määrates projekti konkreetse tasuvusmäära. Nii NPV kui ka IRR-i abil saadud arve saab kasutada konkureerivate projektide võrdlemiseks ja äriliselt parima otsuse tegemiseks.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IRR põhineb NPV-l. Seda võib pidada NPV erijuhuks, kus arvutatud tasuvusmäär on praegusele null-netoväärtusele vastav intressimäär.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kõik negatiivsed rahavood toimuvad järjekorras enne kõiki positiivseid rahavooge või kui projektis on ainult üks negatiivne rahavoog, väljendab IRR kordumatut väärtust. Enamik kapitali investeerimise projekte algab suure negatiivse rahavooga (alginvesteering), millele järgnevad positiivsed rahavood, ning neil on seetõttu kordumatu IRR. Mõnikord võib aga olla mitu sobivat IRR-i ja vahel mitte ühtegi</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IRR</a:t>
          </a:r>
          <a:r>
            <a:rPr lang="en-US" cap="none" sz="1100" b="0" i="0" u="none" baseline="0">
              <a:solidFill>
                <a:srgbClr val="000000"/>
              </a:solidFill>
              <a:latin typeface="Calibri"/>
              <a:ea typeface="Calibri"/>
              <a:cs typeface="Calibri"/>
            </a:rPr>
            <a:t> = #DIV/0, siis üldjuhul on IRR väärtus nii madal,et seda pole mõtet kuvada (investreeringu kahjum)</a:t>
          </a:r>
          <a:r>
            <a:rPr lang="en-US" cap="none" sz="1100" b="0" i="0" u="none" baseline="0">
              <a:solidFill>
                <a:srgbClr val="000000"/>
              </a:solidFill>
              <a:latin typeface="Calibri"/>
              <a:ea typeface="Calibri"/>
              <a:cs typeface="Calibri"/>
            </a:rPr>
            <a:t>. Konkreetne</a:t>
          </a:r>
          <a:r>
            <a:rPr lang="en-US" cap="none" sz="1100" b="0" i="0" u="none" baseline="0">
              <a:solidFill>
                <a:srgbClr val="000000"/>
              </a:solidFill>
              <a:latin typeface="Calibri"/>
              <a:ea typeface="Calibri"/>
              <a:cs typeface="Calibri"/>
            </a:rPr>
            <a:t> väärtus arvutatakse , kui lisada Guess väärtus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¹ Guess - protsent,</a:t>
          </a:r>
          <a:r>
            <a:rPr lang="en-US" cap="none" sz="1100" b="0" i="0" u="none" baseline="0">
              <a:solidFill>
                <a:srgbClr val="000000"/>
              </a:solidFill>
              <a:latin typeface="Calibri"/>
              <a:ea typeface="Calibri"/>
              <a:cs typeface="Calibri"/>
            </a:rPr>
            <a:t> mis on arvatavasti lähim</a:t>
          </a:r>
          <a:r>
            <a:rPr lang="en-US" cap="none" sz="1100" b="0" i="0" u="none" baseline="0">
              <a:solidFill>
                <a:srgbClr val="000000"/>
              </a:solidFill>
              <a:latin typeface="Calibri"/>
              <a:ea typeface="Calibri"/>
              <a:cs typeface="Calibri"/>
            </a:rPr>
            <a:t> IRR väärtusele. Guess väärtus</a:t>
          </a:r>
          <a:r>
            <a:rPr lang="en-US" cap="none" sz="1100" b="0" i="0" u="none" baseline="0">
              <a:solidFill>
                <a:srgbClr val="000000"/>
              </a:solidFill>
              <a:latin typeface="Calibri"/>
              <a:ea typeface="Calibri"/>
              <a:cs typeface="Calibri"/>
            </a:rPr>
            <a:t> peab olema vähematl -9%, et IRR kuvaks väärtuse.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Lisa%204%20Finantsanal&#252;&#252;si%20tabelid%20andmete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hend"/>
      <sheetName val="Esileht"/>
      <sheetName val="1_Lahteandmed"/>
      <sheetName val="2_Kulude ja invest.liigid"/>
      <sheetName val="3_Eelarve"/>
      <sheetName val="4_Tulud_P"/>
      <sheetName val="4_Tulud_EP"/>
      <sheetName val="5_Kulud_P"/>
      <sheetName val="5_Kulud_EP"/>
      <sheetName val="6_Finantseerimine"/>
      <sheetName val="7_Rahavood"/>
      <sheetName val="8_Jatkusuutlikkus"/>
      <sheetName val="9_Tasuvus"/>
      <sheetName val="10_Finants.vajak"/>
      <sheetName val="Näidistulud sektorite lõikes"/>
      <sheetName val="Makromaj.prognoosid"/>
      <sheetName val="Arvestusperioodid"/>
    </sheetNames>
    <sheetDataSet>
      <sheetData sheetId="2">
        <row r="2">
          <cell r="J2">
            <v>2015</v>
          </cell>
          <cell r="K2">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ec.europa.eu/economy_finance/publications/european_economy/2011/ee4_en.htm"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2"/>
  <dimension ref="A1:A1"/>
  <sheetViews>
    <sheetView tabSelected="1" zoomScalePageLayoutView="0" workbookViewId="0" topLeftCell="A4">
      <selection activeCell="V34" sqref="V34"/>
    </sheetView>
  </sheetViews>
  <sheetFormatPr defaultColWidth="9.140625" defaultRowHeight="15"/>
  <cols>
    <col min="1" max="16384" width="9.140625" style="113" customWidth="1"/>
  </cols>
  <sheetData/>
  <sheetProtection selectLockedCells="1" selectUnlockedCell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dimension ref="B1:AG19"/>
  <sheetViews>
    <sheetView zoomScalePageLayoutView="0" workbookViewId="0" topLeftCell="A1">
      <selection activeCell="H12" sqref="H12"/>
    </sheetView>
  </sheetViews>
  <sheetFormatPr defaultColWidth="9.140625" defaultRowHeight="15"/>
  <cols>
    <col min="1" max="1" width="2.421875" style="245" customWidth="1"/>
    <col min="2" max="2" width="5.421875" style="244" customWidth="1"/>
    <col min="3" max="3" width="34.140625" style="244" customWidth="1"/>
    <col min="4" max="21" width="14.28125" style="244" customWidth="1"/>
    <col min="22" max="33" width="14.28125" style="245" customWidth="1"/>
    <col min="34" max="16384" width="9.140625" style="245" customWidth="1"/>
  </cols>
  <sheetData>
    <row r="1" spans="2:21" s="246" customFormat="1" ht="12.75">
      <c r="B1" s="247"/>
      <c r="C1" s="247"/>
      <c r="D1" s="247"/>
      <c r="E1" s="247"/>
      <c r="F1" s="247"/>
      <c r="G1" s="247"/>
      <c r="H1" s="247"/>
      <c r="I1" s="247"/>
      <c r="J1" s="247"/>
      <c r="K1" s="247"/>
      <c r="L1" s="247"/>
      <c r="M1" s="247"/>
      <c r="N1" s="247"/>
      <c r="O1" s="247"/>
      <c r="P1" s="247"/>
      <c r="Q1" s="247"/>
      <c r="R1" s="247"/>
      <c r="S1" s="247"/>
      <c r="T1" s="247"/>
      <c r="U1" s="247"/>
    </row>
    <row r="2" spans="2:21" s="246" customFormat="1" ht="14.25">
      <c r="B2" s="599" t="s">
        <v>200</v>
      </c>
      <c r="C2" s="599"/>
      <c r="D2" s="599"/>
      <c r="E2" s="599"/>
      <c r="F2" s="599"/>
      <c r="G2" s="599"/>
      <c r="H2" s="599"/>
      <c r="I2" s="599"/>
      <c r="J2" s="599"/>
      <c r="K2" s="599"/>
      <c r="L2" s="599"/>
      <c r="M2" s="599"/>
      <c r="N2" s="599"/>
      <c r="O2" s="599"/>
      <c r="P2" s="599"/>
      <c r="Q2" s="599"/>
      <c r="R2" s="599"/>
      <c r="S2" s="599"/>
      <c r="T2" s="599"/>
      <c r="U2" s="599"/>
    </row>
    <row r="3" spans="2:21" s="246" customFormat="1" ht="12.75">
      <c r="B3" s="248"/>
      <c r="C3" s="120"/>
      <c r="D3" s="120"/>
      <c r="E3" s="120"/>
      <c r="F3" s="120"/>
      <c r="G3" s="120"/>
      <c r="H3" s="120"/>
      <c r="I3" s="120"/>
      <c r="J3" s="120"/>
      <c r="K3" s="120"/>
      <c r="L3" s="120"/>
      <c r="M3" s="120"/>
      <c r="N3" s="120"/>
      <c r="O3" s="120"/>
      <c r="P3" s="120"/>
      <c r="Q3" s="120"/>
      <c r="R3" s="120"/>
      <c r="S3" s="120"/>
      <c r="T3" s="120"/>
      <c r="U3" s="120"/>
    </row>
    <row r="4" spans="2:33" s="246" customFormat="1" ht="12.75">
      <c r="B4" s="249" t="s">
        <v>244</v>
      </c>
      <c r="C4" s="250"/>
      <c r="D4" s="251">
        <f>4_Tulud!D3</f>
        <v>1900</v>
      </c>
      <c r="E4" s="251">
        <f>4_Tulud!E3</f>
      </c>
      <c r="F4" s="251">
        <f>4_Tulud!F3</f>
      </c>
      <c r="G4" s="251">
        <f>4_Tulud!G3</f>
      </c>
      <c r="H4" s="251">
        <f>4_Tulud!H3</f>
      </c>
      <c r="I4" s="251">
        <f>4_Tulud!I3</f>
      </c>
      <c r="J4" s="251">
        <f>4_Tulud!J3</f>
      </c>
      <c r="K4" s="251">
        <f>4_Tulud!K3</f>
      </c>
      <c r="L4" s="251">
        <f>4_Tulud!L3</f>
      </c>
      <c r="M4" s="251">
        <f>4_Tulud!M3</f>
      </c>
      <c r="N4" s="251">
        <f>4_Tulud!N3</f>
      </c>
      <c r="O4" s="251">
        <f>4_Tulud!O3</f>
      </c>
      <c r="P4" s="251">
        <f>4_Tulud!P3</f>
      </c>
      <c r="Q4" s="251">
        <f>4_Tulud!Q3</f>
      </c>
      <c r="R4" s="251">
        <f>4_Tulud!R3</f>
      </c>
      <c r="S4" s="251">
        <f>4_Tulud!S3</f>
      </c>
      <c r="T4" s="251">
        <f>4_Tulud!T3</f>
      </c>
      <c r="U4" s="251">
        <f>4_Tulud!U3</f>
      </c>
      <c r="V4" s="251">
        <f>4_Tulud!V3</f>
      </c>
      <c r="W4" s="251">
        <f>4_Tulud!W3</f>
      </c>
      <c r="X4" s="251">
        <f>4_Tulud!X3</f>
      </c>
      <c r="Y4" s="251">
        <f>4_Tulud!Y3</f>
      </c>
      <c r="Z4" s="251">
        <f>4_Tulud!Z3</f>
      </c>
      <c r="AA4" s="251">
        <f>4_Tulud!AA3</f>
      </c>
      <c r="AB4" s="251">
        <f>4_Tulud!AB3</f>
      </c>
      <c r="AC4" s="251">
        <f>4_Tulud!AC3</f>
      </c>
      <c r="AD4" s="251">
        <f>4_Tulud!AD3</f>
      </c>
      <c r="AE4" s="251">
        <f>4_Tulud!AE3</f>
      </c>
      <c r="AF4" s="251">
        <f>4_Tulud!AF3</f>
      </c>
      <c r="AG4" s="251">
        <f>4_Tulud!AG3</f>
      </c>
    </row>
    <row r="5" spans="2:33" s="255" customFormat="1" ht="12.75">
      <c r="B5" s="252"/>
      <c r="C5" s="253"/>
      <c r="D5" s="222"/>
      <c r="E5" s="222"/>
      <c r="F5" s="222"/>
      <c r="G5" s="222"/>
      <c r="H5" s="222"/>
      <c r="I5" s="254"/>
      <c r="J5" s="222"/>
      <c r="K5" s="222"/>
      <c r="L5" s="222"/>
      <c r="M5" s="222"/>
      <c r="N5" s="222"/>
      <c r="O5" s="222"/>
      <c r="P5" s="222"/>
      <c r="Q5" s="222"/>
      <c r="R5" s="222"/>
      <c r="S5" s="222"/>
      <c r="T5" s="222"/>
      <c r="U5" s="222"/>
      <c r="V5" s="222"/>
      <c r="W5" s="222"/>
      <c r="X5" s="222"/>
      <c r="Y5" s="222"/>
      <c r="Z5" s="222"/>
      <c r="AA5" s="222"/>
      <c r="AB5" s="222"/>
      <c r="AC5" s="222"/>
      <c r="AD5" s="222"/>
      <c r="AE5" s="222"/>
      <c r="AF5" s="222"/>
      <c r="AG5" s="222"/>
    </row>
    <row r="6" spans="2:33" s="255" customFormat="1" ht="14.25">
      <c r="B6" s="285" t="s">
        <v>143</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row>
    <row r="7" spans="2:33" s="255" customFormat="1" ht="12.75">
      <c r="B7" s="430" t="s">
        <v>85</v>
      </c>
      <c r="C7" s="287" t="s">
        <v>144</v>
      </c>
      <c r="D7" s="288">
        <f>6_Finantseerimine!D12</f>
        <v>0</v>
      </c>
      <c r="E7" s="288">
        <f>6_Finantseerimine!E12</f>
        <v>0</v>
      </c>
      <c r="F7" s="288">
        <f>6_Finantseerimine!F12</f>
        <v>0</v>
      </c>
      <c r="G7" s="288">
        <f>6_Finantseerimine!G12</f>
        <v>0</v>
      </c>
      <c r="H7" s="288">
        <f>6_Finantseerimine!H12</f>
        <v>0</v>
      </c>
      <c r="I7" s="288">
        <f>6_Finantseerimine!I12</f>
        <v>0</v>
      </c>
      <c r="J7" s="288">
        <f>6_Finantseerimine!J12</f>
        <v>0</v>
      </c>
      <c r="K7" s="288">
        <f>6_Finantseerimine!K12</f>
        <v>0</v>
      </c>
      <c r="L7" s="288">
        <f>6_Finantseerimine!L12</f>
        <v>0</v>
      </c>
      <c r="M7" s="288">
        <f>6_Finantseerimine!M12</f>
        <v>0</v>
      </c>
      <c r="N7" s="288">
        <f>6_Finantseerimine!N12</f>
        <v>0</v>
      </c>
      <c r="O7" s="288">
        <f>6_Finantseerimine!O12</f>
        <v>0</v>
      </c>
      <c r="P7" s="288">
        <f>6_Finantseerimine!P12</f>
        <v>0</v>
      </c>
      <c r="Q7" s="288">
        <f>6_Finantseerimine!Q12</f>
        <v>0</v>
      </c>
      <c r="R7" s="288">
        <f>6_Finantseerimine!R12</f>
        <v>0</v>
      </c>
      <c r="S7" s="288">
        <f>6_Finantseerimine!S12</f>
        <v>0</v>
      </c>
      <c r="T7" s="288">
        <f>6_Finantseerimine!T12</f>
        <v>0</v>
      </c>
      <c r="U7" s="288">
        <f>6_Finantseerimine!U12</f>
        <v>0</v>
      </c>
      <c r="V7" s="288">
        <f>6_Finantseerimine!V12</f>
        <v>0</v>
      </c>
      <c r="W7" s="288">
        <f>6_Finantseerimine!W12</f>
        <v>0</v>
      </c>
      <c r="X7" s="288">
        <f>6_Finantseerimine!X12</f>
        <v>0</v>
      </c>
      <c r="Y7" s="288">
        <f>6_Finantseerimine!Y12</f>
        <v>0</v>
      </c>
      <c r="Z7" s="288">
        <f>6_Finantseerimine!Z12</f>
        <v>0</v>
      </c>
      <c r="AA7" s="288">
        <f>6_Finantseerimine!AA12</f>
        <v>0</v>
      </c>
      <c r="AB7" s="288">
        <f>6_Finantseerimine!AB12</f>
        <v>0</v>
      </c>
      <c r="AC7" s="288">
        <f>6_Finantseerimine!AC12</f>
        <v>0</v>
      </c>
      <c r="AD7" s="288">
        <f>6_Finantseerimine!AD12</f>
        <v>0</v>
      </c>
      <c r="AE7" s="288">
        <f>6_Finantseerimine!AE12</f>
        <v>0</v>
      </c>
      <c r="AF7" s="288">
        <f>6_Finantseerimine!AF12</f>
        <v>0</v>
      </c>
      <c r="AG7" s="288">
        <f>6_Finantseerimine!AG12</f>
        <v>0</v>
      </c>
    </row>
    <row r="8" spans="2:33" s="255" customFormat="1" ht="12.75">
      <c r="B8" s="430" t="s">
        <v>86</v>
      </c>
      <c r="C8" s="289" t="s">
        <v>136</v>
      </c>
      <c r="D8" s="288">
        <f>4_Tulud!D93</f>
        <v>0</v>
      </c>
      <c r="E8" s="288">
        <f>4_Tulud!E93</f>
        <v>0</v>
      </c>
      <c r="F8" s="288">
        <f>4_Tulud!F93</f>
        <v>0</v>
      </c>
      <c r="G8" s="288">
        <f>4_Tulud!G93</f>
        <v>0</v>
      </c>
      <c r="H8" s="288">
        <f>4_Tulud!H93</f>
        <v>0</v>
      </c>
      <c r="I8" s="288">
        <f>4_Tulud!I93</f>
        <v>0</v>
      </c>
      <c r="J8" s="288">
        <f>4_Tulud!J93</f>
        <v>0</v>
      </c>
      <c r="K8" s="288">
        <f>4_Tulud!K93</f>
        <v>0</v>
      </c>
      <c r="L8" s="288">
        <f>4_Tulud!L93</f>
        <v>0</v>
      </c>
      <c r="M8" s="288">
        <f>4_Tulud!M93</f>
        <v>0</v>
      </c>
      <c r="N8" s="288">
        <f>4_Tulud!N93</f>
        <v>0</v>
      </c>
      <c r="O8" s="288">
        <f>4_Tulud!O93</f>
        <v>0</v>
      </c>
      <c r="P8" s="288">
        <f>4_Tulud!P93</f>
        <v>0</v>
      </c>
      <c r="Q8" s="288">
        <f>4_Tulud!Q93</f>
        <v>0</v>
      </c>
      <c r="R8" s="288">
        <f>4_Tulud!R93</f>
        <v>0</v>
      </c>
      <c r="S8" s="288">
        <f>4_Tulud!S93</f>
        <v>0</v>
      </c>
      <c r="T8" s="288">
        <f>4_Tulud!T93</f>
        <v>0</v>
      </c>
      <c r="U8" s="288">
        <f>4_Tulud!U93</f>
        <v>0</v>
      </c>
      <c r="V8" s="288">
        <f>4_Tulud!V93</f>
        <v>0</v>
      </c>
      <c r="W8" s="288">
        <f>4_Tulud!W93</f>
        <v>0</v>
      </c>
      <c r="X8" s="288">
        <f>4_Tulud!X93</f>
        <v>0</v>
      </c>
      <c r="Y8" s="288">
        <f>4_Tulud!Y93</f>
        <v>0</v>
      </c>
      <c r="Z8" s="288">
        <f>4_Tulud!Z93</f>
        <v>0</v>
      </c>
      <c r="AA8" s="288">
        <f>4_Tulud!AA93</f>
        <v>0</v>
      </c>
      <c r="AB8" s="288">
        <f>4_Tulud!AB93</f>
        <v>0</v>
      </c>
      <c r="AC8" s="288">
        <f>4_Tulud!AC93</f>
        <v>0</v>
      </c>
      <c r="AD8" s="288">
        <f>4_Tulud!AD93</f>
        <v>0</v>
      </c>
      <c r="AE8" s="288">
        <f>4_Tulud!AE93</f>
        <v>0</v>
      </c>
      <c r="AF8" s="288">
        <f>4_Tulud!AF93</f>
        <v>0</v>
      </c>
      <c r="AG8" s="288">
        <f>4_Tulud!AG93</f>
        <v>0</v>
      </c>
    </row>
    <row r="9" spans="2:33" s="255" customFormat="1" ht="12.75">
      <c r="B9" s="600" t="s">
        <v>137</v>
      </c>
      <c r="C9" s="601"/>
      <c r="D9" s="290">
        <f>SUM(D7:D8)</f>
        <v>0</v>
      </c>
      <c r="E9" s="290">
        <f>SUM(E7:E8)</f>
        <v>0</v>
      </c>
      <c r="F9" s="290">
        <f aca="true" t="shared" si="0" ref="F9:AG9">SUM(F7:F8)</f>
        <v>0</v>
      </c>
      <c r="G9" s="290">
        <f t="shared" si="0"/>
        <v>0</v>
      </c>
      <c r="H9" s="290">
        <f t="shared" si="0"/>
        <v>0</v>
      </c>
      <c r="I9" s="290">
        <f t="shared" si="0"/>
        <v>0</v>
      </c>
      <c r="J9" s="290">
        <f t="shared" si="0"/>
        <v>0</v>
      </c>
      <c r="K9" s="290">
        <f t="shared" si="0"/>
        <v>0</v>
      </c>
      <c r="L9" s="290">
        <f t="shared" si="0"/>
        <v>0</v>
      </c>
      <c r="M9" s="290">
        <f t="shared" si="0"/>
        <v>0</v>
      </c>
      <c r="N9" s="290">
        <f t="shared" si="0"/>
        <v>0</v>
      </c>
      <c r="O9" s="290">
        <f t="shared" si="0"/>
        <v>0</v>
      </c>
      <c r="P9" s="290">
        <f t="shared" si="0"/>
        <v>0</v>
      </c>
      <c r="Q9" s="290">
        <f t="shared" si="0"/>
        <v>0</v>
      </c>
      <c r="R9" s="290">
        <f t="shared" si="0"/>
        <v>0</v>
      </c>
      <c r="S9" s="290">
        <f t="shared" si="0"/>
        <v>0</v>
      </c>
      <c r="T9" s="290">
        <f t="shared" si="0"/>
        <v>0</v>
      </c>
      <c r="U9" s="290">
        <f t="shared" si="0"/>
        <v>0</v>
      </c>
      <c r="V9" s="290">
        <f t="shared" si="0"/>
        <v>0</v>
      </c>
      <c r="W9" s="290">
        <f t="shared" si="0"/>
        <v>0</v>
      </c>
      <c r="X9" s="290">
        <f t="shared" si="0"/>
        <v>0</v>
      </c>
      <c r="Y9" s="290">
        <f t="shared" si="0"/>
        <v>0</v>
      </c>
      <c r="Z9" s="290">
        <f t="shared" si="0"/>
        <v>0</v>
      </c>
      <c r="AA9" s="290">
        <f t="shared" si="0"/>
        <v>0</v>
      </c>
      <c r="AB9" s="290">
        <f t="shared" si="0"/>
        <v>0</v>
      </c>
      <c r="AC9" s="290">
        <f t="shared" si="0"/>
        <v>0</v>
      </c>
      <c r="AD9" s="290">
        <f t="shared" si="0"/>
        <v>0</v>
      </c>
      <c r="AE9" s="290">
        <f t="shared" si="0"/>
        <v>0</v>
      </c>
      <c r="AF9" s="290">
        <f t="shared" si="0"/>
        <v>0</v>
      </c>
      <c r="AG9" s="290">
        <f t="shared" si="0"/>
        <v>0</v>
      </c>
    </row>
    <row r="10" spans="2:33" s="255" customFormat="1" ht="14.25">
      <c r="B10" s="291" t="s">
        <v>152</v>
      </c>
      <c r="C10" s="292"/>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row>
    <row r="11" spans="2:33" s="255" customFormat="1" ht="12.75">
      <c r="B11" s="430" t="s">
        <v>248</v>
      </c>
      <c r="C11" s="293" t="s">
        <v>138</v>
      </c>
      <c r="D11" s="288">
        <f>5_Kulud!D75</f>
        <v>0</v>
      </c>
      <c r="E11" s="288">
        <f>5_Kulud!E75</f>
        <v>0</v>
      </c>
      <c r="F11" s="288">
        <f>5_Kulud!F75</f>
        <v>0</v>
      </c>
      <c r="G11" s="288">
        <f>5_Kulud!G75</f>
        <v>0</v>
      </c>
      <c r="H11" s="288">
        <f>5_Kulud!H75</f>
        <v>0</v>
      </c>
      <c r="I11" s="288">
        <f>5_Kulud!I75</f>
        <v>0</v>
      </c>
      <c r="J11" s="288">
        <f>5_Kulud!J75</f>
        <v>0</v>
      </c>
      <c r="K11" s="288">
        <f>5_Kulud!K75</f>
        <v>0</v>
      </c>
      <c r="L11" s="288">
        <f>5_Kulud!L75</f>
        <v>0</v>
      </c>
      <c r="M11" s="288">
        <f>5_Kulud!M75</f>
        <v>0</v>
      </c>
      <c r="N11" s="288">
        <f>5_Kulud!N75</f>
        <v>0</v>
      </c>
      <c r="O11" s="288">
        <f>5_Kulud!O75</f>
        <v>0</v>
      </c>
      <c r="P11" s="288">
        <f>5_Kulud!P75</f>
        <v>0</v>
      </c>
      <c r="Q11" s="288">
        <f>5_Kulud!Q75</f>
        <v>0</v>
      </c>
      <c r="R11" s="288">
        <f>5_Kulud!R75</f>
        <v>0</v>
      </c>
      <c r="S11" s="288">
        <f>5_Kulud!S75</f>
        <v>0</v>
      </c>
      <c r="T11" s="288">
        <f>5_Kulud!T75</f>
        <v>0</v>
      </c>
      <c r="U11" s="288">
        <f>5_Kulud!U75</f>
        <v>0</v>
      </c>
      <c r="V11" s="288">
        <f>5_Kulud!V75</f>
        <v>0</v>
      </c>
      <c r="W11" s="288">
        <f>5_Kulud!W75</f>
        <v>0</v>
      </c>
      <c r="X11" s="288">
        <f>5_Kulud!X75</f>
        <v>0</v>
      </c>
      <c r="Y11" s="288">
        <f>5_Kulud!Y75</f>
        <v>0</v>
      </c>
      <c r="Z11" s="288">
        <f>5_Kulud!Z75</f>
        <v>0</v>
      </c>
      <c r="AA11" s="288">
        <f>5_Kulud!AA75</f>
        <v>0</v>
      </c>
      <c r="AB11" s="288">
        <f>5_Kulud!AB75</f>
        <v>0</v>
      </c>
      <c r="AC11" s="288">
        <f>5_Kulud!AC75</f>
        <v>0</v>
      </c>
      <c r="AD11" s="288">
        <f>5_Kulud!AD75</f>
        <v>0</v>
      </c>
      <c r="AE11" s="288">
        <f>5_Kulud!AE75</f>
        <v>0</v>
      </c>
      <c r="AF11" s="288">
        <f>5_Kulud!AF75</f>
        <v>0</v>
      </c>
      <c r="AG11" s="288">
        <f>5_Kulud!AG75</f>
        <v>0</v>
      </c>
    </row>
    <row r="12" spans="2:33" s="255" customFormat="1" ht="12.75">
      <c r="B12" s="430" t="s">
        <v>95</v>
      </c>
      <c r="C12" s="294" t="s">
        <v>168</v>
      </c>
      <c r="D12" s="288">
        <f>7_Rahavood!D28+7_Rahavood!D32</f>
        <v>0</v>
      </c>
      <c r="E12" s="288">
        <f>7_Rahavood!E28+7_Rahavood!E32</f>
        <v>0</v>
      </c>
      <c r="F12" s="288">
        <f>7_Rahavood!F28+7_Rahavood!F32</f>
        <v>0</v>
      </c>
      <c r="G12" s="288">
        <f>7_Rahavood!G28+7_Rahavood!G32</f>
        <v>0</v>
      </c>
      <c r="H12" s="288">
        <f>7_Rahavood!H28+7_Rahavood!H32</f>
        <v>0</v>
      </c>
      <c r="I12" s="288">
        <f>7_Rahavood!I28+7_Rahavood!I32</f>
        <v>0</v>
      </c>
      <c r="J12" s="288">
        <f>7_Rahavood!J28+7_Rahavood!J32</f>
        <v>0</v>
      </c>
      <c r="K12" s="288">
        <f>7_Rahavood!K28+7_Rahavood!K32</f>
        <v>0</v>
      </c>
      <c r="L12" s="288">
        <f>7_Rahavood!L28+7_Rahavood!L32</f>
        <v>0</v>
      </c>
      <c r="M12" s="288">
        <f>7_Rahavood!M28+7_Rahavood!M32</f>
        <v>0</v>
      </c>
      <c r="N12" s="288">
        <f>7_Rahavood!N28+7_Rahavood!N32</f>
        <v>0</v>
      </c>
      <c r="O12" s="288">
        <f>7_Rahavood!O28+7_Rahavood!O32</f>
        <v>0</v>
      </c>
      <c r="P12" s="288">
        <f>7_Rahavood!P28+7_Rahavood!P32</f>
        <v>0</v>
      </c>
      <c r="Q12" s="288">
        <f>7_Rahavood!Q28+7_Rahavood!Q32</f>
        <v>0</v>
      </c>
      <c r="R12" s="288">
        <f>7_Rahavood!R28+7_Rahavood!R32</f>
        <v>0</v>
      </c>
      <c r="S12" s="288">
        <f>7_Rahavood!S28+7_Rahavood!S32</f>
        <v>0</v>
      </c>
      <c r="T12" s="288">
        <f>7_Rahavood!T28+7_Rahavood!T32</f>
        <v>0</v>
      </c>
      <c r="U12" s="288">
        <f>7_Rahavood!U28+7_Rahavood!U32</f>
        <v>0</v>
      </c>
      <c r="V12" s="288">
        <f>7_Rahavood!V28+7_Rahavood!V32</f>
        <v>0</v>
      </c>
      <c r="W12" s="288">
        <f>7_Rahavood!W28+7_Rahavood!W32</f>
        <v>0</v>
      </c>
      <c r="X12" s="288">
        <f>7_Rahavood!X28+7_Rahavood!X32</f>
        <v>0</v>
      </c>
      <c r="Y12" s="288">
        <f>7_Rahavood!Y28+7_Rahavood!Y32</f>
        <v>0</v>
      </c>
      <c r="Z12" s="288">
        <f>7_Rahavood!Z28+7_Rahavood!Z32</f>
        <v>0</v>
      </c>
      <c r="AA12" s="288">
        <f>7_Rahavood!AA28+7_Rahavood!AA32</f>
        <v>0</v>
      </c>
      <c r="AB12" s="288">
        <f>7_Rahavood!AB28+7_Rahavood!AB32</f>
        <v>0</v>
      </c>
      <c r="AC12" s="288">
        <f>7_Rahavood!AC28+7_Rahavood!AC32</f>
        <v>0</v>
      </c>
      <c r="AD12" s="288">
        <f>7_Rahavood!AD28+7_Rahavood!AD32</f>
        <v>0</v>
      </c>
      <c r="AE12" s="288">
        <f>7_Rahavood!AE28+7_Rahavood!AE32</f>
        <v>0</v>
      </c>
      <c r="AF12" s="288">
        <f>7_Rahavood!AF28+7_Rahavood!AF32</f>
        <v>0</v>
      </c>
      <c r="AG12" s="288">
        <f>7_Rahavood!AG28+7_Rahavood!AG32</f>
        <v>0</v>
      </c>
    </row>
    <row r="13" spans="2:33" s="255" customFormat="1" ht="12.75">
      <c r="B13" s="430" t="s">
        <v>249</v>
      </c>
      <c r="C13" s="294" t="s">
        <v>145</v>
      </c>
      <c r="D13" s="288">
        <f>7_Rahavood!D36</f>
        <v>0</v>
      </c>
      <c r="E13" s="288">
        <f>7_Rahavood!E36</f>
        <v>0</v>
      </c>
      <c r="F13" s="288">
        <f>7_Rahavood!F36</f>
        <v>0</v>
      </c>
      <c r="G13" s="288">
        <f>7_Rahavood!G36</f>
        <v>0</v>
      </c>
      <c r="H13" s="288">
        <f>7_Rahavood!H36</f>
        <v>0</v>
      </c>
      <c r="I13" s="288">
        <f>7_Rahavood!I36</f>
        <v>0</v>
      </c>
      <c r="J13" s="288">
        <f>7_Rahavood!J36</f>
        <v>0</v>
      </c>
      <c r="K13" s="288">
        <f>7_Rahavood!K36</f>
        <v>0</v>
      </c>
      <c r="L13" s="288">
        <f>7_Rahavood!L36</f>
        <v>0</v>
      </c>
      <c r="M13" s="288">
        <f>7_Rahavood!M36</f>
        <v>0</v>
      </c>
      <c r="N13" s="288">
        <f>7_Rahavood!N36</f>
        <v>0</v>
      </c>
      <c r="O13" s="288">
        <f>7_Rahavood!O36</f>
        <v>0</v>
      </c>
      <c r="P13" s="288">
        <f>7_Rahavood!P36</f>
        <v>0</v>
      </c>
      <c r="Q13" s="288">
        <f>7_Rahavood!Q36</f>
        <v>0</v>
      </c>
      <c r="R13" s="288">
        <f>7_Rahavood!R36</f>
        <v>0</v>
      </c>
      <c r="S13" s="288">
        <f>7_Rahavood!S36</f>
        <v>0</v>
      </c>
      <c r="T13" s="288">
        <f>7_Rahavood!T36</f>
        <v>0</v>
      </c>
      <c r="U13" s="288">
        <f>7_Rahavood!U36</f>
        <v>0</v>
      </c>
      <c r="V13" s="288">
        <f>7_Rahavood!V36</f>
        <v>0</v>
      </c>
      <c r="W13" s="288">
        <f>7_Rahavood!W36</f>
        <v>0</v>
      </c>
      <c r="X13" s="288">
        <f>7_Rahavood!X36</f>
        <v>0</v>
      </c>
      <c r="Y13" s="288">
        <f>7_Rahavood!Y36</f>
        <v>0</v>
      </c>
      <c r="Z13" s="288">
        <f>7_Rahavood!Z36</f>
        <v>0</v>
      </c>
      <c r="AA13" s="288">
        <f>7_Rahavood!AA36</f>
        <v>0</v>
      </c>
      <c r="AB13" s="288">
        <f>7_Rahavood!AB36</f>
        <v>0</v>
      </c>
      <c r="AC13" s="288">
        <f>7_Rahavood!AC36</f>
        <v>0</v>
      </c>
      <c r="AD13" s="288">
        <f>7_Rahavood!AD36</f>
        <v>0</v>
      </c>
      <c r="AE13" s="288">
        <f>7_Rahavood!AE36</f>
        <v>0</v>
      </c>
      <c r="AF13" s="288">
        <f>7_Rahavood!AF36</f>
        <v>0</v>
      </c>
      <c r="AG13" s="288">
        <f>7_Rahavood!AG36</f>
        <v>0</v>
      </c>
    </row>
    <row r="14" spans="2:33" s="255" customFormat="1" ht="15.75" thickBot="1">
      <c r="B14" s="430" t="s">
        <v>250</v>
      </c>
      <c r="C14" s="295" t="s">
        <v>139</v>
      </c>
      <c r="D14" s="288">
        <f>6_Finantseerimine!D18</f>
        <v>0</v>
      </c>
      <c r="E14" s="288">
        <f>6_Finantseerimine!E18</f>
        <v>0</v>
      </c>
      <c r="F14" s="288">
        <f>6_Finantseerimine!F18</f>
        <v>0</v>
      </c>
      <c r="G14" s="288">
        <f>6_Finantseerimine!G18</f>
        <v>0</v>
      </c>
      <c r="H14" s="288">
        <f>6_Finantseerimine!H18</f>
        <v>0</v>
      </c>
      <c r="I14" s="288">
        <f>6_Finantseerimine!I18</f>
        <v>0</v>
      </c>
      <c r="J14" s="288">
        <f>6_Finantseerimine!J18</f>
        <v>0</v>
      </c>
      <c r="K14" s="288">
        <f>6_Finantseerimine!K18</f>
        <v>0</v>
      </c>
      <c r="L14" s="288">
        <f>6_Finantseerimine!L18</f>
        <v>0</v>
      </c>
      <c r="M14" s="288">
        <f>6_Finantseerimine!M18</f>
        <v>0</v>
      </c>
      <c r="N14" s="288">
        <f>6_Finantseerimine!N18</f>
        <v>0</v>
      </c>
      <c r="O14" s="288">
        <f>6_Finantseerimine!O18</f>
        <v>0</v>
      </c>
      <c r="P14" s="288">
        <f>6_Finantseerimine!P18</f>
        <v>0</v>
      </c>
      <c r="Q14" s="288">
        <f>6_Finantseerimine!Q18</f>
        <v>0</v>
      </c>
      <c r="R14" s="288">
        <f>6_Finantseerimine!R18</f>
        <v>0</v>
      </c>
      <c r="S14" s="288">
        <f>6_Finantseerimine!S18</f>
        <v>0</v>
      </c>
      <c r="T14" s="288">
        <f>6_Finantseerimine!T18</f>
        <v>0</v>
      </c>
      <c r="U14" s="288">
        <f>6_Finantseerimine!U18</f>
        <v>0</v>
      </c>
      <c r="V14" s="288">
        <f>6_Finantseerimine!V18</f>
        <v>0</v>
      </c>
      <c r="W14" s="288">
        <f>6_Finantseerimine!W18</f>
        <v>0</v>
      </c>
      <c r="X14" s="288">
        <f>6_Finantseerimine!X18</f>
        <v>0</v>
      </c>
      <c r="Y14" s="288">
        <f>6_Finantseerimine!Y18</f>
        <v>0</v>
      </c>
      <c r="Z14" s="288">
        <f>6_Finantseerimine!Z18</f>
        <v>0</v>
      </c>
      <c r="AA14" s="288">
        <f>6_Finantseerimine!AA18</f>
        <v>0</v>
      </c>
      <c r="AB14" s="288">
        <f>6_Finantseerimine!AB18</f>
        <v>0</v>
      </c>
      <c r="AC14" s="288">
        <f>6_Finantseerimine!AC18</f>
        <v>0</v>
      </c>
      <c r="AD14" s="288">
        <f>6_Finantseerimine!AD18</f>
        <v>0</v>
      </c>
      <c r="AE14" s="288">
        <f>6_Finantseerimine!AE18</f>
        <v>0</v>
      </c>
      <c r="AF14" s="288">
        <f>6_Finantseerimine!AF18</f>
        <v>0</v>
      </c>
      <c r="AG14" s="288">
        <f>6_Finantseerimine!AG18</f>
        <v>0</v>
      </c>
    </row>
    <row r="15" spans="2:33" s="255" customFormat="1" ht="15">
      <c r="B15" s="430" t="s">
        <v>300</v>
      </c>
      <c r="C15" s="296" t="s">
        <v>146</v>
      </c>
      <c r="D15" s="288">
        <f>6_Finantseerimine!D19</f>
        <v>0</v>
      </c>
      <c r="E15" s="288">
        <f>6_Finantseerimine!E19</f>
        <v>0</v>
      </c>
      <c r="F15" s="288">
        <f>6_Finantseerimine!F19</f>
        <v>0</v>
      </c>
      <c r="G15" s="288">
        <f>6_Finantseerimine!G19</f>
        <v>0</v>
      </c>
      <c r="H15" s="288">
        <f>6_Finantseerimine!H19</f>
        <v>0</v>
      </c>
      <c r="I15" s="288">
        <f>6_Finantseerimine!I19</f>
        <v>0</v>
      </c>
      <c r="J15" s="288">
        <f>6_Finantseerimine!J19</f>
        <v>0</v>
      </c>
      <c r="K15" s="288">
        <f>6_Finantseerimine!K19</f>
        <v>0</v>
      </c>
      <c r="L15" s="288">
        <f>6_Finantseerimine!L19</f>
        <v>0</v>
      </c>
      <c r="M15" s="288">
        <f>6_Finantseerimine!M19</f>
        <v>0</v>
      </c>
      <c r="N15" s="288">
        <f>6_Finantseerimine!N19</f>
        <v>0</v>
      </c>
      <c r="O15" s="288">
        <f>6_Finantseerimine!O19</f>
        <v>0</v>
      </c>
      <c r="P15" s="288">
        <f>6_Finantseerimine!P19</f>
        <v>0</v>
      </c>
      <c r="Q15" s="288">
        <f>6_Finantseerimine!Q19</f>
        <v>0</v>
      </c>
      <c r="R15" s="288">
        <f>6_Finantseerimine!R19</f>
        <v>0</v>
      </c>
      <c r="S15" s="288">
        <f>6_Finantseerimine!S19</f>
        <v>0</v>
      </c>
      <c r="T15" s="288">
        <f>6_Finantseerimine!T19</f>
        <v>0</v>
      </c>
      <c r="U15" s="288">
        <f>6_Finantseerimine!U19</f>
        <v>0</v>
      </c>
      <c r="V15" s="288">
        <f>6_Finantseerimine!V19</f>
        <v>0</v>
      </c>
      <c r="W15" s="288">
        <f>6_Finantseerimine!W19</f>
        <v>0</v>
      </c>
      <c r="X15" s="288">
        <f>6_Finantseerimine!X19</f>
        <v>0</v>
      </c>
      <c r="Y15" s="288">
        <f>6_Finantseerimine!Y19</f>
        <v>0</v>
      </c>
      <c r="Z15" s="288">
        <f>6_Finantseerimine!Z19</f>
        <v>0</v>
      </c>
      <c r="AA15" s="288">
        <f>6_Finantseerimine!AA19</f>
        <v>0</v>
      </c>
      <c r="AB15" s="288">
        <f>6_Finantseerimine!AB19</f>
        <v>0</v>
      </c>
      <c r="AC15" s="288">
        <f>6_Finantseerimine!AC19</f>
        <v>0</v>
      </c>
      <c r="AD15" s="288">
        <f>6_Finantseerimine!AD19</f>
        <v>0</v>
      </c>
      <c r="AE15" s="288">
        <f>6_Finantseerimine!AE19</f>
        <v>0</v>
      </c>
      <c r="AF15" s="288">
        <f>6_Finantseerimine!AF19</f>
        <v>0</v>
      </c>
      <c r="AG15" s="288">
        <f>6_Finantseerimine!AG19</f>
        <v>0</v>
      </c>
    </row>
    <row r="16" spans="2:33" s="255" customFormat="1" ht="12.75">
      <c r="B16" s="602" t="s">
        <v>140</v>
      </c>
      <c r="C16" s="602"/>
      <c r="D16" s="297">
        <f>SUM(D11:D15)</f>
        <v>0</v>
      </c>
      <c r="E16" s="290">
        <f aca="true" t="shared" si="1" ref="E16:AG16">SUM(E11:E15)</f>
        <v>0</v>
      </c>
      <c r="F16" s="290">
        <f t="shared" si="1"/>
        <v>0</v>
      </c>
      <c r="G16" s="290">
        <f t="shared" si="1"/>
        <v>0</v>
      </c>
      <c r="H16" s="290">
        <f t="shared" si="1"/>
        <v>0</v>
      </c>
      <c r="I16" s="290">
        <f t="shared" si="1"/>
        <v>0</v>
      </c>
      <c r="J16" s="290">
        <f t="shared" si="1"/>
        <v>0</v>
      </c>
      <c r="K16" s="290">
        <f t="shared" si="1"/>
        <v>0</v>
      </c>
      <c r="L16" s="290">
        <f t="shared" si="1"/>
        <v>0</v>
      </c>
      <c r="M16" s="290">
        <f t="shared" si="1"/>
        <v>0</v>
      </c>
      <c r="N16" s="290">
        <f t="shared" si="1"/>
        <v>0</v>
      </c>
      <c r="O16" s="290">
        <f t="shared" si="1"/>
        <v>0</v>
      </c>
      <c r="P16" s="290">
        <f t="shared" si="1"/>
        <v>0</v>
      </c>
      <c r="Q16" s="290">
        <f t="shared" si="1"/>
        <v>0</v>
      </c>
      <c r="R16" s="290">
        <f t="shared" si="1"/>
        <v>0</v>
      </c>
      <c r="S16" s="290">
        <f t="shared" si="1"/>
        <v>0</v>
      </c>
      <c r="T16" s="290">
        <f t="shared" si="1"/>
        <v>0</v>
      </c>
      <c r="U16" s="290">
        <f t="shared" si="1"/>
        <v>0</v>
      </c>
      <c r="V16" s="290">
        <f t="shared" si="1"/>
        <v>0</v>
      </c>
      <c r="W16" s="290">
        <f t="shared" si="1"/>
        <v>0</v>
      </c>
      <c r="X16" s="290">
        <f t="shared" si="1"/>
        <v>0</v>
      </c>
      <c r="Y16" s="290">
        <f t="shared" si="1"/>
        <v>0</v>
      </c>
      <c r="Z16" s="290">
        <f t="shared" si="1"/>
        <v>0</v>
      </c>
      <c r="AA16" s="290">
        <f t="shared" si="1"/>
        <v>0</v>
      </c>
      <c r="AB16" s="290">
        <f t="shared" si="1"/>
        <v>0</v>
      </c>
      <c r="AC16" s="290">
        <f t="shared" si="1"/>
        <v>0</v>
      </c>
      <c r="AD16" s="290">
        <f t="shared" si="1"/>
        <v>0</v>
      </c>
      <c r="AE16" s="290">
        <f t="shared" si="1"/>
        <v>0</v>
      </c>
      <c r="AF16" s="290">
        <f t="shared" si="1"/>
        <v>0</v>
      </c>
      <c r="AG16" s="290">
        <f t="shared" si="1"/>
        <v>0</v>
      </c>
    </row>
    <row r="17" spans="2:33" s="255" customFormat="1" ht="12.75">
      <c r="B17" s="602" t="s">
        <v>141</v>
      </c>
      <c r="C17" s="602"/>
      <c r="D17" s="297">
        <f aca="true" t="shared" si="2" ref="D17:AG17">D9-D16</f>
        <v>0</v>
      </c>
      <c r="E17" s="290">
        <f t="shared" si="2"/>
        <v>0</v>
      </c>
      <c r="F17" s="290">
        <f t="shared" si="2"/>
        <v>0</v>
      </c>
      <c r="G17" s="290">
        <f t="shared" si="2"/>
        <v>0</v>
      </c>
      <c r="H17" s="290">
        <f t="shared" si="2"/>
        <v>0</v>
      </c>
      <c r="I17" s="290">
        <f t="shared" si="2"/>
        <v>0</v>
      </c>
      <c r="J17" s="290">
        <f t="shared" si="2"/>
        <v>0</v>
      </c>
      <c r="K17" s="290">
        <f t="shared" si="2"/>
        <v>0</v>
      </c>
      <c r="L17" s="290">
        <f t="shared" si="2"/>
        <v>0</v>
      </c>
      <c r="M17" s="290">
        <f t="shared" si="2"/>
        <v>0</v>
      </c>
      <c r="N17" s="290">
        <f t="shared" si="2"/>
        <v>0</v>
      </c>
      <c r="O17" s="290">
        <f t="shared" si="2"/>
        <v>0</v>
      </c>
      <c r="P17" s="290">
        <f t="shared" si="2"/>
        <v>0</v>
      </c>
      <c r="Q17" s="290">
        <f t="shared" si="2"/>
        <v>0</v>
      </c>
      <c r="R17" s="290">
        <f t="shared" si="2"/>
        <v>0</v>
      </c>
      <c r="S17" s="290">
        <f t="shared" si="2"/>
        <v>0</v>
      </c>
      <c r="T17" s="290">
        <f t="shared" si="2"/>
        <v>0</v>
      </c>
      <c r="U17" s="290">
        <f t="shared" si="2"/>
        <v>0</v>
      </c>
      <c r="V17" s="290">
        <f t="shared" si="2"/>
        <v>0</v>
      </c>
      <c r="W17" s="290">
        <f t="shared" si="2"/>
        <v>0</v>
      </c>
      <c r="X17" s="290">
        <f t="shared" si="2"/>
        <v>0</v>
      </c>
      <c r="Y17" s="290">
        <f t="shared" si="2"/>
        <v>0</v>
      </c>
      <c r="Z17" s="290">
        <f t="shared" si="2"/>
        <v>0</v>
      </c>
      <c r="AA17" s="290">
        <f t="shared" si="2"/>
        <v>0</v>
      </c>
      <c r="AB17" s="290">
        <f t="shared" si="2"/>
        <v>0</v>
      </c>
      <c r="AC17" s="290">
        <f t="shared" si="2"/>
        <v>0</v>
      </c>
      <c r="AD17" s="290">
        <f t="shared" si="2"/>
        <v>0</v>
      </c>
      <c r="AE17" s="290">
        <f t="shared" si="2"/>
        <v>0</v>
      </c>
      <c r="AF17" s="290">
        <f t="shared" si="2"/>
        <v>0</v>
      </c>
      <c r="AG17" s="290">
        <f t="shared" si="2"/>
        <v>0</v>
      </c>
    </row>
    <row r="18" spans="2:33" s="276" customFormat="1" ht="12.75">
      <c r="B18" s="584" t="s">
        <v>142</v>
      </c>
      <c r="C18" s="584"/>
      <c r="D18" s="298">
        <f>D17</f>
        <v>0</v>
      </c>
      <c r="E18" s="298">
        <f>D18+E17</f>
        <v>0</v>
      </c>
      <c r="F18" s="298">
        <f aca="true" t="shared" si="3" ref="F18:AG18">E18+F17</f>
        <v>0</v>
      </c>
      <c r="G18" s="298">
        <f t="shared" si="3"/>
        <v>0</v>
      </c>
      <c r="H18" s="298">
        <f t="shared" si="3"/>
        <v>0</v>
      </c>
      <c r="I18" s="298">
        <f t="shared" si="3"/>
        <v>0</v>
      </c>
      <c r="J18" s="298">
        <f t="shared" si="3"/>
        <v>0</v>
      </c>
      <c r="K18" s="298">
        <f t="shared" si="3"/>
        <v>0</v>
      </c>
      <c r="L18" s="298">
        <f t="shared" si="3"/>
        <v>0</v>
      </c>
      <c r="M18" s="298">
        <f t="shared" si="3"/>
        <v>0</v>
      </c>
      <c r="N18" s="298">
        <f t="shared" si="3"/>
        <v>0</v>
      </c>
      <c r="O18" s="298">
        <f t="shared" si="3"/>
        <v>0</v>
      </c>
      <c r="P18" s="298">
        <f t="shared" si="3"/>
        <v>0</v>
      </c>
      <c r="Q18" s="298">
        <f t="shared" si="3"/>
        <v>0</v>
      </c>
      <c r="R18" s="298">
        <f t="shared" si="3"/>
        <v>0</v>
      </c>
      <c r="S18" s="298">
        <f t="shared" si="3"/>
        <v>0</v>
      </c>
      <c r="T18" s="298">
        <f t="shared" si="3"/>
        <v>0</v>
      </c>
      <c r="U18" s="298">
        <f t="shared" si="3"/>
        <v>0</v>
      </c>
      <c r="V18" s="298">
        <f t="shared" si="3"/>
        <v>0</v>
      </c>
      <c r="W18" s="298">
        <f t="shared" si="3"/>
        <v>0</v>
      </c>
      <c r="X18" s="298">
        <f t="shared" si="3"/>
        <v>0</v>
      </c>
      <c r="Y18" s="298">
        <f t="shared" si="3"/>
        <v>0</v>
      </c>
      <c r="Z18" s="298">
        <f t="shared" si="3"/>
        <v>0</v>
      </c>
      <c r="AA18" s="298">
        <f t="shared" si="3"/>
        <v>0</v>
      </c>
      <c r="AB18" s="298">
        <f t="shared" si="3"/>
        <v>0</v>
      </c>
      <c r="AC18" s="298">
        <f t="shared" si="3"/>
        <v>0</v>
      </c>
      <c r="AD18" s="298">
        <f t="shared" si="3"/>
        <v>0</v>
      </c>
      <c r="AE18" s="298">
        <f t="shared" si="3"/>
        <v>0</v>
      </c>
      <c r="AF18" s="298">
        <f t="shared" si="3"/>
        <v>0</v>
      </c>
      <c r="AG18" s="298">
        <f t="shared" si="3"/>
        <v>0</v>
      </c>
    </row>
    <row r="19" spans="2:21" ht="12.75">
      <c r="B19" s="283"/>
      <c r="C19" s="283"/>
      <c r="D19" s="284"/>
      <c r="E19" s="284"/>
      <c r="F19" s="284"/>
      <c r="G19" s="284"/>
      <c r="H19" s="284"/>
      <c r="I19" s="284"/>
      <c r="J19" s="284"/>
      <c r="K19" s="284"/>
      <c r="L19" s="284"/>
      <c r="M19" s="284"/>
      <c r="N19" s="284"/>
      <c r="O19" s="284"/>
      <c r="P19" s="284"/>
      <c r="Q19" s="284"/>
      <c r="R19" s="284"/>
      <c r="S19" s="284"/>
      <c r="T19" s="284"/>
      <c r="U19" s="284"/>
    </row>
  </sheetData>
  <sheetProtection selectLockedCells="1"/>
  <mergeCells count="5">
    <mergeCell ref="B2:U2"/>
    <mergeCell ref="B18:C18"/>
    <mergeCell ref="B9:C9"/>
    <mergeCell ref="B16:C16"/>
    <mergeCell ref="B17:C17"/>
  </mergeCells>
  <conditionalFormatting sqref="D4:AG4">
    <cfRule type="cellIs" priority="6" dxfId="7" operator="between" stopIfTrue="1">
      <formula>#REF!</formula>
      <formula>#REF!</formula>
    </cfRule>
  </conditionalFormatting>
  <conditionalFormatting sqref="D7:AG9 D11:AG18">
    <cfRule type="cellIs" priority="5" dxfId="19" operator="equal" stopIfTrue="1">
      <formula>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dimension ref="B1:AH50"/>
  <sheetViews>
    <sheetView zoomScalePageLayoutView="0" workbookViewId="0" topLeftCell="A1">
      <pane xSplit="3" ySplit="5" topLeftCell="D18" activePane="bottomRight" state="frozen"/>
      <selection pane="topLeft" activeCell="A1" sqref="A1"/>
      <selection pane="topRight" activeCell="D1" sqref="D1"/>
      <selection pane="bottomLeft" activeCell="A16" sqref="A16"/>
      <selection pane="bottomRight" activeCell="E46" sqref="E46"/>
    </sheetView>
  </sheetViews>
  <sheetFormatPr defaultColWidth="9.140625" defaultRowHeight="15"/>
  <cols>
    <col min="1" max="1" width="2.421875" style="257" customWidth="1"/>
    <col min="2" max="2" width="6.421875" style="122" customWidth="1"/>
    <col min="3" max="3" width="46.8515625" style="122" customWidth="1"/>
    <col min="4" max="4" width="15.8515625" style="122" customWidth="1"/>
    <col min="5" max="5" width="15.28125" style="122" customWidth="1"/>
    <col min="6" max="6" width="11.00390625" style="122" customWidth="1"/>
    <col min="7" max="18" width="9.7109375" style="122" customWidth="1"/>
    <col min="19" max="19" width="14.421875" style="122" customWidth="1"/>
    <col min="20" max="20" width="11.8515625" style="122" customWidth="1"/>
    <col min="21" max="21" width="8.7109375" style="122" customWidth="1"/>
    <col min="22" max="22" width="8.00390625" style="257" customWidth="1"/>
    <col min="23" max="33" width="9.140625" style="257" customWidth="1"/>
    <col min="34" max="34" width="11.28125" style="257" bestFit="1" customWidth="1"/>
    <col min="35" max="16384" width="9.140625" style="257" customWidth="1"/>
  </cols>
  <sheetData>
    <row r="1" spans="2:21" s="258" customFormat="1" ht="12.75">
      <c r="B1" s="271"/>
      <c r="C1" s="271"/>
      <c r="D1" s="271"/>
      <c r="E1" s="271"/>
      <c r="F1" s="271"/>
      <c r="G1" s="271"/>
      <c r="H1" s="271"/>
      <c r="I1" s="271"/>
      <c r="J1" s="271"/>
      <c r="K1" s="271"/>
      <c r="L1" s="271"/>
      <c r="M1" s="271"/>
      <c r="N1" s="271"/>
      <c r="O1" s="271"/>
      <c r="P1" s="271"/>
      <c r="Q1" s="271"/>
      <c r="R1" s="271"/>
      <c r="S1" s="271"/>
      <c r="T1" s="271"/>
      <c r="U1" s="271"/>
    </row>
    <row r="2" spans="2:21" s="258" customFormat="1" ht="15">
      <c r="B2" s="85" t="s">
        <v>199</v>
      </c>
      <c r="C2" s="299"/>
      <c r="D2" s="299"/>
      <c r="E2" s="299"/>
      <c r="F2" s="299"/>
      <c r="G2" s="299"/>
      <c r="H2" s="299"/>
      <c r="I2" s="299"/>
      <c r="J2" s="299"/>
      <c r="K2" s="299"/>
      <c r="L2" s="299"/>
      <c r="M2" s="299"/>
      <c r="N2" s="299"/>
      <c r="O2" s="299"/>
      <c r="P2" s="299"/>
      <c r="Q2" s="299"/>
      <c r="R2" s="299"/>
      <c r="S2" s="299"/>
      <c r="T2" s="299"/>
      <c r="U2" s="299"/>
    </row>
    <row r="3" spans="2:21" s="258" customFormat="1" ht="12.75">
      <c r="B3" s="259"/>
      <c r="C3" s="127"/>
      <c r="D3" s="127"/>
      <c r="E3" s="127"/>
      <c r="F3" s="127"/>
      <c r="G3" s="127"/>
      <c r="H3" s="127"/>
      <c r="I3" s="127"/>
      <c r="J3" s="127"/>
      <c r="K3" s="127"/>
      <c r="L3" s="127"/>
      <c r="M3" s="127"/>
      <c r="N3" s="127"/>
      <c r="O3" s="127"/>
      <c r="P3" s="127"/>
      <c r="Q3" s="127"/>
      <c r="R3" s="127"/>
      <c r="S3" s="127"/>
      <c r="T3" s="127"/>
      <c r="U3" s="127"/>
    </row>
    <row r="4" spans="2:33" s="258" customFormat="1" ht="12.75">
      <c r="B4" s="431" t="s">
        <v>244</v>
      </c>
      <c r="C4" s="250"/>
      <c r="D4" s="260">
        <f>4_Tulud!D3</f>
        <v>1900</v>
      </c>
      <c r="E4" s="260">
        <f>4_Tulud!E3</f>
      </c>
      <c r="F4" s="260">
        <f>4_Tulud!F3</f>
      </c>
      <c r="G4" s="260">
        <f>4_Tulud!G3</f>
      </c>
      <c r="H4" s="260">
        <f>4_Tulud!H3</f>
      </c>
      <c r="I4" s="260">
        <f>4_Tulud!I3</f>
      </c>
      <c r="J4" s="260">
        <f>4_Tulud!J3</f>
      </c>
      <c r="K4" s="260">
        <f>4_Tulud!K3</f>
      </c>
      <c r="L4" s="260">
        <f>4_Tulud!L3</f>
      </c>
      <c r="M4" s="260">
        <f>4_Tulud!M3</f>
      </c>
      <c r="N4" s="260">
        <f>4_Tulud!N3</f>
      </c>
      <c r="O4" s="260">
        <f>4_Tulud!O3</f>
      </c>
      <c r="P4" s="260">
        <f>4_Tulud!P3</f>
      </c>
      <c r="Q4" s="260">
        <f>4_Tulud!Q3</f>
      </c>
      <c r="R4" s="260">
        <f>4_Tulud!R3</f>
      </c>
      <c r="S4" s="260">
        <f>4_Tulud!S3</f>
      </c>
      <c r="T4" s="260">
        <f>4_Tulud!T3</f>
      </c>
      <c r="U4" s="260">
        <f>4_Tulud!U3</f>
      </c>
      <c r="V4" s="260">
        <f>4_Tulud!V3</f>
      </c>
      <c r="W4" s="260">
        <f>4_Tulud!W3</f>
      </c>
      <c r="X4" s="260">
        <f>4_Tulud!X3</f>
      </c>
      <c r="Y4" s="260">
        <f>4_Tulud!Y3</f>
      </c>
      <c r="Z4" s="260">
        <f>4_Tulud!Z3</f>
      </c>
      <c r="AA4" s="260">
        <f>4_Tulud!AA3</f>
      </c>
      <c r="AB4" s="260">
        <f>4_Tulud!AB3</f>
      </c>
      <c r="AC4" s="260">
        <f>4_Tulud!AC3</f>
      </c>
      <c r="AD4" s="260">
        <f>4_Tulud!AD3</f>
      </c>
      <c r="AE4" s="260">
        <f>4_Tulud!AE3</f>
      </c>
      <c r="AF4" s="260">
        <f>4_Tulud!AF3</f>
      </c>
      <c r="AG4" s="260">
        <f>4_Tulud!AG3</f>
      </c>
    </row>
    <row r="5" spans="2:33" s="265" customFormat="1" ht="12.75">
      <c r="B5" s="134"/>
      <c r="C5" s="300"/>
      <c r="D5" s="301"/>
      <c r="E5" s="301"/>
      <c r="F5" s="301"/>
      <c r="G5" s="301"/>
      <c r="H5" s="301"/>
      <c r="I5" s="302"/>
      <c r="J5" s="301"/>
      <c r="K5" s="301"/>
      <c r="L5" s="301"/>
      <c r="M5" s="301"/>
      <c r="N5" s="301"/>
      <c r="O5" s="301"/>
      <c r="P5" s="301"/>
      <c r="Q5" s="301"/>
      <c r="R5" s="301"/>
      <c r="S5" s="301"/>
      <c r="T5" s="301"/>
      <c r="U5" s="301"/>
      <c r="V5" s="301"/>
      <c r="W5" s="301"/>
      <c r="X5" s="301"/>
      <c r="Y5" s="301"/>
      <c r="Z5" s="301"/>
      <c r="AA5" s="301"/>
      <c r="AB5" s="301"/>
      <c r="AC5" s="301"/>
      <c r="AD5" s="301"/>
      <c r="AE5" s="301"/>
      <c r="AF5" s="301"/>
      <c r="AG5" s="301"/>
    </row>
    <row r="6" spans="2:33" s="303" customFormat="1" ht="12.75">
      <c r="B6" s="134"/>
      <c r="C6" s="134"/>
      <c r="D6" s="135"/>
      <c r="E6" s="135"/>
      <c r="F6" s="135"/>
      <c r="G6" s="135"/>
      <c r="H6" s="135"/>
      <c r="I6" s="136"/>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2:33" s="303" customFormat="1" ht="18">
      <c r="B7" s="614" t="s">
        <v>154</v>
      </c>
      <c r="C7" s="614"/>
      <c r="D7" s="614"/>
      <c r="E7" s="614"/>
      <c r="F7" s="614"/>
      <c r="G7" s="614"/>
      <c r="H7" s="614"/>
      <c r="I7" s="614"/>
      <c r="J7" s="614"/>
      <c r="K7" s="614"/>
      <c r="L7" s="614"/>
      <c r="M7" s="614"/>
      <c r="N7" s="614"/>
      <c r="O7" s="614"/>
      <c r="P7" s="614"/>
      <c r="Q7" s="614"/>
      <c r="R7" s="614"/>
      <c r="S7" s="614"/>
      <c r="T7" s="614"/>
      <c r="U7" s="614"/>
      <c r="V7" s="108"/>
      <c r="W7" s="108"/>
      <c r="X7" s="108"/>
      <c r="Y7" s="108"/>
      <c r="Z7" s="108"/>
      <c r="AA7" s="108"/>
      <c r="AB7" s="108"/>
      <c r="AC7" s="108"/>
      <c r="AD7" s="108"/>
      <c r="AE7" s="108"/>
      <c r="AF7" s="108"/>
      <c r="AG7" s="108"/>
    </row>
    <row r="8" spans="2:33" s="303" customFormat="1" ht="12.75">
      <c r="B8" s="220"/>
      <c r="C8" s="220"/>
      <c r="D8" s="220"/>
      <c r="E8" s="220"/>
      <c r="F8" s="220"/>
      <c r="G8" s="220"/>
      <c r="H8" s="220"/>
      <c r="I8" s="220"/>
      <c r="J8" s="220"/>
      <c r="K8" s="220"/>
      <c r="L8" s="220"/>
      <c r="M8" s="220"/>
      <c r="N8" s="220"/>
      <c r="O8" s="220"/>
      <c r="P8" s="220"/>
      <c r="Q8" s="220"/>
      <c r="R8" s="220"/>
      <c r="S8" s="220"/>
      <c r="T8" s="220"/>
      <c r="U8" s="220"/>
      <c r="V8" s="108"/>
      <c r="W8" s="108"/>
      <c r="X8" s="108"/>
      <c r="Y8" s="108"/>
      <c r="Z8" s="108"/>
      <c r="AA8" s="108"/>
      <c r="AB8" s="108"/>
      <c r="AC8" s="108"/>
      <c r="AD8" s="108"/>
      <c r="AE8" s="108"/>
      <c r="AF8" s="108"/>
      <c r="AG8" s="108"/>
    </row>
    <row r="9" spans="2:33" s="303" customFormat="1" ht="12.75">
      <c r="B9" s="439" t="s">
        <v>262</v>
      </c>
      <c r="C9" s="134"/>
      <c r="D9" s="135"/>
      <c r="E9" s="135"/>
      <c r="F9" s="135"/>
      <c r="G9" s="135"/>
      <c r="H9" s="135"/>
      <c r="I9" s="136"/>
      <c r="J9" s="135"/>
      <c r="K9" s="135"/>
      <c r="L9" s="135"/>
      <c r="M9" s="135"/>
      <c r="N9" s="135"/>
      <c r="O9" s="135"/>
      <c r="P9" s="135"/>
      <c r="Q9" s="135"/>
      <c r="R9" s="135"/>
      <c r="S9" s="135"/>
      <c r="T9" s="135"/>
      <c r="U9" s="135"/>
      <c r="V9" s="135"/>
      <c r="W9" s="135"/>
      <c r="X9" s="135"/>
      <c r="Y9" s="135"/>
      <c r="Z9" s="135"/>
      <c r="AA9" s="135"/>
      <c r="AB9" s="135"/>
      <c r="AC9" s="135"/>
      <c r="AD9" s="135"/>
      <c r="AE9" s="135"/>
      <c r="AF9" s="135"/>
      <c r="AG9" s="135"/>
    </row>
    <row r="10" spans="2:33" s="303" customFormat="1" ht="12.75">
      <c r="B10" s="439"/>
      <c r="C10" s="134"/>
      <c r="D10" s="135"/>
      <c r="E10" s="135"/>
      <c r="F10" s="135"/>
      <c r="G10" s="135"/>
      <c r="H10" s="135"/>
      <c r="I10" s="136"/>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row>
    <row r="11" spans="2:33" s="265" customFormat="1" ht="14.25">
      <c r="B11" s="304" t="s">
        <v>143</v>
      </c>
      <c r="C11" s="305"/>
      <c r="D11" s="306">
        <f>D5</f>
        <v>0</v>
      </c>
      <c r="E11" s="306">
        <f>E5</f>
        <v>0</v>
      </c>
      <c r="F11" s="306">
        <f>F5</f>
        <v>0</v>
      </c>
      <c r="G11" s="307">
        <f>G5</f>
        <v>0</v>
      </c>
      <c r="H11" s="307">
        <f aca="true" t="shared" si="0" ref="H11:AG11">H5</f>
        <v>0</v>
      </c>
      <c r="I11" s="307">
        <f t="shared" si="0"/>
        <v>0</v>
      </c>
      <c r="J11" s="307">
        <f t="shared" si="0"/>
        <v>0</v>
      </c>
      <c r="K11" s="307">
        <f t="shared" si="0"/>
        <v>0</v>
      </c>
      <c r="L11" s="307">
        <f t="shared" si="0"/>
        <v>0</v>
      </c>
      <c r="M11" s="307">
        <f t="shared" si="0"/>
        <v>0</v>
      </c>
      <c r="N11" s="307">
        <f t="shared" si="0"/>
        <v>0</v>
      </c>
      <c r="O11" s="307">
        <f t="shared" si="0"/>
        <v>0</v>
      </c>
      <c r="P11" s="307">
        <f t="shared" si="0"/>
        <v>0</v>
      </c>
      <c r="Q11" s="307">
        <f t="shared" si="0"/>
        <v>0</v>
      </c>
      <c r="R11" s="307">
        <f t="shared" si="0"/>
        <v>0</v>
      </c>
      <c r="S11" s="307">
        <f t="shared" si="0"/>
        <v>0</v>
      </c>
      <c r="T11" s="307">
        <f t="shared" si="0"/>
        <v>0</v>
      </c>
      <c r="U11" s="307">
        <f t="shared" si="0"/>
        <v>0</v>
      </c>
      <c r="V11" s="307">
        <f t="shared" si="0"/>
        <v>0</v>
      </c>
      <c r="W11" s="307">
        <f t="shared" si="0"/>
        <v>0</v>
      </c>
      <c r="X11" s="307">
        <f t="shared" si="0"/>
        <v>0</v>
      </c>
      <c r="Y11" s="307">
        <f t="shared" si="0"/>
        <v>0</v>
      </c>
      <c r="Z11" s="307">
        <f t="shared" si="0"/>
        <v>0</v>
      </c>
      <c r="AA11" s="307">
        <f t="shared" si="0"/>
        <v>0</v>
      </c>
      <c r="AB11" s="307">
        <f t="shared" si="0"/>
        <v>0</v>
      </c>
      <c r="AC11" s="307">
        <f t="shared" si="0"/>
        <v>0</v>
      </c>
      <c r="AD11" s="307">
        <f t="shared" si="0"/>
        <v>0</v>
      </c>
      <c r="AE11" s="307">
        <f t="shared" si="0"/>
        <v>0</v>
      </c>
      <c r="AF11" s="307">
        <f t="shared" si="0"/>
        <v>0</v>
      </c>
      <c r="AG11" s="307">
        <f t="shared" si="0"/>
        <v>0</v>
      </c>
    </row>
    <row r="12" spans="2:33" s="265" customFormat="1" ht="12.75">
      <c r="B12" s="308" t="s">
        <v>148</v>
      </c>
      <c r="C12" s="309" t="s">
        <v>136</v>
      </c>
      <c r="D12" s="327">
        <f>4_Tulud!D137</f>
        <v>0</v>
      </c>
      <c r="E12" s="327">
        <f>4_Tulud!E137</f>
        <v>0</v>
      </c>
      <c r="F12" s="327">
        <f>4_Tulud!F137</f>
        <v>0</v>
      </c>
      <c r="G12" s="327">
        <f>4_Tulud!G137</f>
        <v>0</v>
      </c>
      <c r="H12" s="327">
        <f>4_Tulud!H137</f>
        <v>0</v>
      </c>
      <c r="I12" s="327">
        <f>4_Tulud!I137</f>
        <v>0</v>
      </c>
      <c r="J12" s="327">
        <f>4_Tulud!J137</f>
        <v>0</v>
      </c>
      <c r="K12" s="327">
        <f>4_Tulud!K137</f>
        <v>0</v>
      </c>
      <c r="L12" s="327">
        <f>4_Tulud!L137</f>
        <v>0</v>
      </c>
      <c r="M12" s="327">
        <f>4_Tulud!M137</f>
        <v>0</v>
      </c>
      <c r="N12" s="327">
        <f>4_Tulud!N137</f>
        <v>0</v>
      </c>
      <c r="O12" s="327">
        <f>4_Tulud!O137</f>
        <v>0</v>
      </c>
      <c r="P12" s="327">
        <f>4_Tulud!P137</f>
        <v>0</v>
      </c>
      <c r="Q12" s="327">
        <f>4_Tulud!Q137</f>
        <v>0</v>
      </c>
      <c r="R12" s="327">
        <f>4_Tulud!R137</f>
        <v>0</v>
      </c>
      <c r="S12" s="327">
        <f>4_Tulud!S137</f>
        <v>0</v>
      </c>
      <c r="T12" s="327">
        <f>4_Tulud!T137</f>
        <v>0</v>
      </c>
      <c r="U12" s="327">
        <f>4_Tulud!U137</f>
        <v>0</v>
      </c>
      <c r="V12" s="327">
        <f>4_Tulud!V137</f>
        <v>0</v>
      </c>
      <c r="W12" s="327">
        <f>4_Tulud!W137</f>
        <v>0</v>
      </c>
      <c r="X12" s="327">
        <f>4_Tulud!X137</f>
        <v>0</v>
      </c>
      <c r="Y12" s="327">
        <f>4_Tulud!Y137</f>
        <v>0</v>
      </c>
      <c r="Z12" s="327">
        <f>4_Tulud!Z137</f>
        <v>0</v>
      </c>
      <c r="AA12" s="327">
        <f>4_Tulud!AA137</f>
        <v>0</v>
      </c>
      <c r="AB12" s="327">
        <f>4_Tulud!AB137</f>
        <v>0</v>
      </c>
      <c r="AC12" s="327">
        <f>4_Tulud!AC137</f>
        <v>0</v>
      </c>
      <c r="AD12" s="327">
        <f>4_Tulud!AD137</f>
        <v>0</v>
      </c>
      <c r="AE12" s="327">
        <f>4_Tulud!AE137</f>
        <v>0</v>
      </c>
      <c r="AF12" s="327">
        <f>4_Tulud!AF137</f>
        <v>0</v>
      </c>
      <c r="AG12" s="327">
        <f>4_Tulud!AG137</f>
        <v>0</v>
      </c>
    </row>
    <row r="13" spans="2:33" s="265" customFormat="1" ht="12.75">
      <c r="B13" s="308" t="s">
        <v>95</v>
      </c>
      <c r="C13" s="309" t="s">
        <v>153</v>
      </c>
      <c r="D13" s="327">
        <f>7_Rahavood!D35</f>
        <v>0</v>
      </c>
      <c r="E13" s="327">
        <f>7_Rahavood!E35</f>
        <v>0</v>
      </c>
      <c r="F13" s="327">
        <f>7_Rahavood!F35</f>
        <v>0</v>
      </c>
      <c r="G13" s="327">
        <f>7_Rahavood!G35</f>
        <v>0</v>
      </c>
      <c r="H13" s="327">
        <f>7_Rahavood!H35</f>
        <v>0</v>
      </c>
      <c r="I13" s="327">
        <f>7_Rahavood!I35</f>
        <v>0</v>
      </c>
      <c r="J13" s="327">
        <f>7_Rahavood!J35</f>
        <v>0</v>
      </c>
      <c r="K13" s="327">
        <f>7_Rahavood!K35</f>
        <v>0</v>
      </c>
      <c r="L13" s="327">
        <f>7_Rahavood!L35</f>
        <v>0</v>
      </c>
      <c r="M13" s="327">
        <f>7_Rahavood!M35</f>
        <v>0</v>
      </c>
      <c r="N13" s="327">
        <f>7_Rahavood!N35</f>
        <v>0</v>
      </c>
      <c r="O13" s="327">
        <f>7_Rahavood!O35</f>
        <v>0</v>
      </c>
      <c r="P13" s="327">
        <f>7_Rahavood!P35</f>
        <v>0</v>
      </c>
      <c r="Q13" s="327">
        <f>7_Rahavood!Q35</f>
        <v>0</v>
      </c>
      <c r="R13" s="327">
        <f>7_Rahavood!R35</f>
        <v>0</v>
      </c>
      <c r="S13" s="327">
        <f>7_Rahavood!S35</f>
        <v>0</v>
      </c>
      <c r="T13" s="327">
        <f>7_Rahavood!T35</f>
        <v>0</v>
      </c>
      <c r="U13" s="327">
        <f>7_Rahavood!U35</f>
        <v>0</v>
      </c>
      <c r="V13" s="327">
        <f>7_Rahavood!V35</f>
        <v>0</v>
      </c>
      <c r="W13" s="327">
        <f>7_Rahavood!W35</f>
        <v>0</v>
      </c>
      <c r="X13" s="327">
        <f>7_Rahavood!X35</f>
        <v>0</v>
      </c>
      <c r="Y13" s="327">
        <f>7_Rahavood!Y35</f>
        <v>0</v>
      </c>
      <c r="Z13" s="327">
        <f>7_Rahavood!Z35</f>
        <v>0</v>
      </c>
      <c r="AA13" s="327">
        <f>7_Rahavood!AA35</f>
        <v>0</v>
      </c>
      <c r="AB13" s="327">
        <f>7_Rahavood!AB35</f>
        <v>0</v>
      </c>
      <c r="AC13" s="327">
        <f>7_Rahavood!AC35</f>
        <v>0</v>
      </c>
      <c r="AD13" s="327">
        <f>7_Rahavood!AD35</f>
        <v>0</v>
      </c>
      <c r="AE13" s="327">
        <f>7_Rahavood!AE35</f>
        <v>0</v>
      </c>
      <c r="AF13" s="327">
        <f>7_Rahavood!AF35</f>
        <v>0</v>
      </c>
      <c r="AG13" s="327">
        <f>7_Rahavood!AG35</f>
        <v>0</v>
      </c>
    </row>
    <row r="14" spans="2:33" s="265" customFormat="1" ht="12.75">
      <c r="B14" s="604" t="s">
        <v>137</v>
      </c>
      <c r="C14" s="604"/>
      <c r="D14" s="503">
        <f aca="true" t="shared" si="1" ref="D14:AG14">SUM(D12:D13)</f>
        <v>0</v>
      </c>
      <c r="E14" s="503">
        <f t="shared" si="1"/>
        <v>0</v>
      </c>
      <c r="F14" s="503">
        <f t="shared" si="1"/>
        <v>0</v>
      </c>
      <c r="G14" s="503">
        <f t="shared" si="1"/>
        <v>0</v>
      </c>
      <c r="H14" s="503">
        <f t="shared" si="1"/>
        <v>0</v>
      </c>
      <c r="I14" s="503">
        <f t="shared" si="1"/>
        <v>0</v>
      </c>
      <c r="J14" s="503">
        <f t="shared" si="1"/>
        <v>0</v>
      </c>
      <c r="K14" s="503">
        <f t="shared" si="1"/>
        <v>0</v>
      </c>
      <c r="L14" s="503">
        <f t="shared" si="1"/>
        <v>0</v>
      </c>
      <c r="M14" s="503">
        <f t="shared" si="1"/>
        <v>0</v>
      </c>
      <c r="N14" s="503">
        <f t="shared" si="1"/>
        <v>0</v>
      </c>
      <c r="O14" s="503">
        <f t="shared" si="1"/>
        <v>0</v>
      </c>
      <c r="P14" s="503">
        <f t="shared" si="1"/>
        <v>0</v>
      </c>
      <c r="Q14" s="503">
        <f t="shared" si="1"/>
        <v>0</v>
      </c>
      <c r="R14" s="503">
        <f t="shared" si="1"/>
        <v>0</v>
      </c>
      <c r="S14" s="503">
        <f t="shared" si="1"/>
        <v>0</v>
      </c>
      <c r="T14" s="503">
        <f t="shared" si="1"/>
        <v>0</v>
      </c>
      <c r="U14" s="503">
        <f t="shared" si="1"/>
        <v>0</v>
      </c>
      <c r="V14" s="503">
        <f t="shared" si="1"/>
        <v>0</v>
      </c>
      <c r="W14" s="503">
        <f t="shared" si="1"/>
        <v>0</v>
      </c>
      <c r="X14" s="503">
        <f t="shared" si="1"/>
        <v>0</v>
      </c>
      <c r="Y14" s="503">
        <f t="shared" si="1"/>
        <v>0</v>
      </c>
      <c r="Z14" s="503">
        <f t="shared" si="1"/>
        <v>0</v>
      </c>
      <c r="AA14" s="503">
        <f t="shared" si="1"/>
        <v>0</v>
      </c>
      <c r="AB14" s="503">
        <f t="shared" si="1"/>
        <v>0</v>
      </c>
      <c r="AC14" s="503">
        <f t="shared" si="1"/>
        <v>0</v>
      </c>
      <c r="AD14" s="503">
        <f t="shared" si="1"/>
        <v>0</v>
      </c>
      <c r="AE14" s="503">
        <f t="shared" si="1"/>
        <v>0</v>
      </c>
      <c r="AF14" s="503">
        <f t="shared" si="1"/>
        <v>0</v>
      </c>
      <c r="AG14" s="503">
        <f t="shared" si="1"/>
        <v>0</v>
      </c>
    </row>
    <row r="15" spans="2:33" s="265" customFormat="1" ht="14.25">
      <c r="B15" s="310" t="s">
        <v>152</v>
      </c>
      <c r="C15" s="311"/>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row>
    <row r="16" spans="2:33" s="265" customFormat="1" ht="12.75">
      <c r="B16" s="312" t="s">
        <v>149</v>
      </c>
      <c r="C16" s="313" t="s">
        <v>138</v>
      </c>
      <c r="D16" s="327">
        <f>5_Kulud!D110</f>
        <v>0</v>
      </c>
      <c r="E16" s="327">
        <f>5_Kulud!E110</f>
        <v>0</v>
      </c>
      <c r="F16" s="327">
        <f>5_Kulud!F110</f>
        <v>0</v>
      </c>
      <c r="G16" s="327">
        <f>5_Kulud!G110</f>
        <v>0</v>
      </c>
      <c r="H16" s="327">
        <f>5_Kulud!H110</f>
        <v>0</v>
      </c>
      <c r="I16" s="327">
        <f>5_Kulud!I110</f>
        <v>0</v>
      </c>
      <c r="J16" s="327">
        <f>5_Kulud!J110</f>
        <v>0</v>
      </c>
      <c r="K16" s="327">
        <f>5_Kulud!K110</f>
        <v>0</v>
      </c>
      <c r="L16" s="327">
        <f>5_Kulud!L110</f>
        <v>0</v>
      </c>
      <c r="M16" s="327">
        <f>5_Kulud!M110</f>
        <v>0</v>
      </c>
      <c r="N16" s="327">
        <f>5_Kulud!N110</f>
        <v>0</v>
      </c>
      <c r="O16" s="327">
        <f>5_Kulud!O110</f>
        <v>0</v>
      </c>
      <c r="P16" s="327">
        <f>5_Kulud!P110</f>
        <v>0</v>
      </c>
      <c r="Q16" s="327">
        <f>5_Kulud!Q110</f>
        <v>0</v>
      </c>
      <c r="R16" s="327">
        <f>5_Kulud!R110</f>
        <v>0</v>
      </c>
      <c r="S16" s="327">
        <f>5_Kulud!S110</f>
        <v>0</v>
      </c>
      <c r="T16" s="327">
        <f>5_Kulud!T110</f>
        <v>0</v>
      </c>
      <c r="U16" s="327">
        <f>5_Kulud!U110</f>
        <v>0</v>
      </c>
      <c r="V16" s="327">
        <f>5_Kulud!V110</f>
        <v>0</v>
      </c>
      <c r="W16" s="327">
        <f>5_Kulud!W110</f>
        <v>0</v>
      </c>
      <c r="X16" s="327">
        <f>5_Kulud!X110</f>
        <v>0</v>
      </c>
      <c r="Y16" s="327">
        <f>5_Kulud!Y110</f>
        <v>0</v>
      </c>
      <c r="Z16" s="327">
        <f>5_Kulud!Z110</f>
        <v>0</v>
      </c>
      <c r="AA16" s="327">
        <f>5_Kulud!AA110</f>
        <v>0</v>
      </c>
      <c r="AB16" s="327">
        <f>5_Kulud!AB110</f>
        <v>0</v>
      </c>
      <c r="AC16" s="327">
        <f>5_Kulud!AC110</f>
        <v>0</v>
      </c>
      <c r="AD16" s="327">
        <f>5_Kulud!AD110</f>
        <v>0</v>
      </c>
      <c r="AE16" s="327">
        <f>5_Kulud!AE110</f>
        <v>0</v>
      </c>
      <c r="AF16" s="327">
        <f>5_Kulud!AF110</f>
        <v>0</v>
      </c>
      <c r="AG16" s="327">
        <f>5_Kulud!AG110</f>
        <v>0</v>
      </c>
    </row>
    <row r="17" spans="2:33" s="265" customFormat="1" ht="12.75">
      <c r="B17" s="312" t="s">
        <v>150</v>
      </c>
      <c r="C17" s="313" t="s">
        <v>139</v>
      </c>
      <c r="D17" s="327">
        <f>6_Finantseerimine!D18</f>
        <v>0</v>
      </c>
      <c r="E17" s="327">
        <f>6_Finantseerimine!E18</f>
        <v>0</v>
      </c>
      <c r="F17" s="327">
        <f>6_Finantseerimine!F18</f>
        <v>0</v>
      </c>
      <c r="G17" s="327">
        <f>6_Finantseerimine!G18</f>
        <v>0</v>
      </c>
      <c r="H17" s="327">
        <f>6_Finantseerimine!H18</f>
        <v>0</v>
      </c>
      <c r="I17" s="327">
        <f>6_Finantseerimine!I18</f>
        <v>0</v>
      </c>
      <c r="J17" s="327">
        <f>6_Finantseerimine!J18</f>
        <v>0</v>
      </c>
      <c r="K17" s="327">
        <f>6_Finantseerimine!K18</f>
        <v>0</v>
      </c>
      <c r="L17" s="327">
        <f>6_Finantseerimine!L18</f>
        <v>0</v>
      </c>
      <c r="M17" s="327">
        <f>6_Finantseerimine!M18</f>
        <v>0</v>
      </c>
      <c r="N17" s="327">
        <f>6_Finantseerimine!N18</f>
        <v>0</v>
      </c>
      <c r="O17" s="327">
        <f>6_Finantseerimine!O18</f>
        <v>0</v>
      </c>
      <c r="P17" s="327">
        <f>6_Finantseerimine!P18</f>
        <v>0</v>
      </c>
      <c r="Q17" s="327">
        <f>6_Finantseerimine!Q18</f>
        <v>0</v>
      </c>
      <c r="R17" s="327">
        <f>6_Finantseerimine!R18</f>
        <v>0</v>
      </c>
      <c r="S17" s="327">
        <f>6_Finantseerimine!S18</f>
        <v>0</v>
      </c>
      <c r="T17" s="327">
        <f>6_Finantseerimine!T18</f>
        <v>0</v>
      </c>
      <c r="U17" s="327">
        <f>6_Finantseerimine!U18</f>
        <v>0</v>
      </c>
      <c r="V17" s="327">
        <f>6_Finantseerimine!V18</f>
        <v>0</v>
      </c>
      <c r="W17" s="327">
        <f>6_Finantseerimine!W18</f>
        <v>0</v>
      </c>
      <c r="X17" s="327">
        <f>6_Finantseerimine!X18</f>
        <v>0</v>
      </c>
      <c r="Y17" s="327">
        <f>6_Finantseerimine!Y18</f>
        <v>0</v>
      </c>
      <c r="Z17" s="327">
        <f>6_Finantseerimine!Z18</f>
        <v>0</v>
      </c>
      <c r="AA17" s="327">
        <f>6_Finantseerimine!AA18</f>
        <v>0</v>
      </c>
      <c r="AB17" s="327">
        <f>6_Finantseerimine!AB18</f>
        <v>0</v>
      </c>
      <c r="AC17" s="327">
        <f>6_Finantseerimine!AC18</f>
        <v>0</v>
      </c>
      <c r="AD17" s="327">
        <f>6_Finantseerimine!AD18</f>
        <v>0</v>
      </c>
      <c r="AE17" s="327">
        <f>6_Finantseerimine!AE18</f>
        <v>0</v>
      </c>
      <c r="AF17" s="327">
        <f>6_Finantseerimine!AF18</f>
        <v>0</v>
      </c>
      <c r="AG17" s="327">
        <f>6_Finantseerimine!AG18</f>
        <v>0</v>
      </c>
    </row>
    <row r="18" spans="2:33" s="265" customFormat="1" ht="12.75">
      <c r="B18" s="312" t="s">
        <v>151</v>
      </c>
      <c r="C18" s="313" t="s">
        <v>146</v>
      </c>
      <c r="D18" s="327">
        <f>6_Finantseerimine!D19</f>
        <v>0</v>
      </c>
      <c r="E18" s="327">
        <f>6_Finantseerimine!E19</f>
        <v>0</v>
      </c>
      <c r="F18" s="327">
        <f>6_Finantseerimine!F19</f>
        <v>0</v>
      </c>
      <c r="G18" s="327">
        <f>6_Finantseerimine!G19</f>
        <v>0</v>
      </c>
      <c r="H18" s="327">
        <f>6_Finantseerimine!H19</f>
        <v>0</v>
      </c>
      <c r="I18" s="327">
        <f>6_Finantseerimine!I19</f>
        <v>0</v>
      </c>
      <c r="J18" s="327">
        <f>6_Finantseerimine!J19</f>
        <v>0</v>
      </c>
      <c r="K18" s="327">
        <f>6_Finantseerimine!K19</f>
        <v>0</v>
      </c>
      <c r="L18" s="327">
        <f>6_Finantseerimine!L19</f>
        <v>0</v>
      </c>
      <c r="M18" s="327">
        <f>6_Finantseerimine!M19</f>
        <v>0</v>
      </c>
      <c r="N18" s="327">
        <f>6_Finantseerimine!N19</f>
        <v>0</v>
      </c>
      <c r="O18" s="327">
        <f>6_Finantseerimine!O19</f>
        <v>0</v>
      </c>
      <c r="P18" s="327">
        <f>6_Finantseerimine!P19</f>
        <v>0</v>
      </c>
      <c r="Q18" s="327">
        <f>6_Finantseerimine!Q19</f>
        <v>0</v>
      </c>
      <c r="R18" s="327">
        <f>6_Finantseerimine!R19</f>
        <v>0</v>
      </c>
      <c r="S18" s="327">
        <f>6_Finantseerimine!S19</f>
        <v>0</v>
      </c>
      <c r="T18" s="327">
        <f>6_Finantseerimine!T19</f>
        <v>0</v>
      </c>
      <c r="U18" s="327">
        <f>6_Finantseerimine!U19</f>
        <v>0</v>
      </c>
      <c r="V18" s="327">
        <f>6_Finantseerimine!V19</f>
        <v>0</v>
      </c>
      <c r="W18" s="327">
        <f>6_Finantseerimine!W19</f>
        <v>0</v>
      </c>
      <c r="X18" s="327">
        <f>6_Finantseerimine!X19</f>
        <v>0</v>
      </c>
      <c r="Y18" s="327">
        <f>6_Finantseerimine!Y19</f>
        <v>0</v>
      </c>
      <c r="Z18" s="327">
        <f>6_Finantseerimine!Z19</f>
        <v>0</v>
      </c>
      <c r="AA18" s="327">
        <f>6_Finantseerimine!AA19</f>
        <v>0</v>
      </c>
      <c r="AB18" s="327">
        <f>6_Finantseerimine!AB19</f>
        <v>0</v>
      </c>
      <c r="AC18" s="327">
        <f>6_Finantseerimine!AC19</f>
        <v>0</v>
      </c>
      <c r="AD18" s="327">
        <f>6_Finantseerimine!AD19</f>
        <v>0</v>
      </c>
      <c r="AE18" s="327">
        <f>6_Finantseerimine!AE19</f>
        <v>0</v>
      </c>
      <c r="AF18" s="327">
        <f>6_Finantseerimine!AF19</f>
        <v>0</v>
      </c>
      <c r="AG18" s="327">
        <f>6_Finantseerimine!AG19</f>
        <v>0</v>
      </c>
    </row>
    <row r="19" spans="2:33" s="265" customFormat="1" ht="12.75">
      <c r="B19" s="312" t="s">
        <v>157</v>
      </c>
      <c r="C19" s="313" t="s">
        <v>129</v>
      </c>
      <c r="D19" s="327">
        <f>6_Finantseerimine!D7</f>
        <v>0</v>
      </c>
      <c r="E19" s="327">
        <f>6_Finantseerimine!E7</f>
        <v>0</v>
      </c>
      <c r="F19" s="327">
        <f>6_Finantseerimine!F7</f>
        <v>0</v>
      </c>
      <c r="G19" s="327">
        <f>6_Finantseerimine!G7</f>
        <v>0</v>
      </c>
      <c r="H19" s="327">
        <f>6_Finantseerimine!H7</f>
        <v>0</v>
      </c>
      <c r="I19" s="327">
        <f>6_Finantseerimine!I7</f>
        <v>0</v>
      </c>
      <c r="J19" s="327">
        <f>6_Finantseerimine!J7</f>
        <v>0</v>
      </c>
      <c r="K19" s="327">
        <f>6_Finantseerimine!K7</f>
        <v>0</v>
      </c>
      <c r="L19" s="327">
        <f>6_Finantseerimine!L7</f>
        <v>0</v>
      </c>
      <c r="M19" s="327">
        <f>6_Finantseerimine!M7</f>
        <v>0</v>
      </c>
      <c r="N19" s="327">
        <f>6_Finantseerimine!N7</f>
        <v>0</v>
      </c>
      <c r="O19" s="327">
        <f>6_Finantseerimine!O7</f>
        <v>0</v>
      </c>
      <c r="P19" s="327">
        <f>6_Finantseerimine!P7</f>
        <v>0</v>
      </c>
      <c r="Q19" s="327">
        <f>6_Finantseerimine!Q7</f>
        <v>0</v>
      </c>
      <c r="R19" s="327">
        <f>6_Finantseerimine!R7</f>
        <v>0</v>
      </c>
      <c r="S19" s="327">
        <f>6_Finantseerimine!S7</f>
        <v>0</v>
      </c>
      <c r="T19" s="327">
        <f>6_Finantseerimine!T7</f>
        <v>0</v>
      </c>
      <c r="U19" s="327">
        <f>6_Finantseerimine!U7</f>
        <v>0</v>
      </c>
      <c r="V19" s="327">
        <f>6_Finantseerimine!V7</f>
        <v>0</v>
      </c>
      <c r="W19" s="327">
        <f>6_Finantseerimine!W7</f>
        <v>0</v>
      </c>
      <c r="X19" s="327">
        <f>6_Finantseerimine!X7</f>
        <v>0</v>
      </c>
      <c r="Y19" s="327">
        <f>6_Finantseerimine!Y7</f>
        <v>0</v>
      </c>
      <c r="Z19" s="327">
        <f>6_Finantseerimine!Z7</f>
        <v>0</v>
      </c>
      <c r="AA19" s="327">
        <f>6_Finantseerimine!AA7</f>
        <v>0</v>
      </c>
      <c r="AB19" s="327">
        <f>6_Finantseerimine!AB7</f>
        <v>0</v>
      </c>
      <c r="AC19" s="327">
        <f>6_Finantseerimine!AC7</f>
        <v>0</v>
      </c>
      <c r="AD19" s="327">
        <f>6_Finantseerimine!AD7</f>
        <v>0</v>
      </c>
      <c r="AE19" s="327">
        <f>6_Finantseerimine!AE7</f>
        <v>0</v>
      </c>
      <c r="AF19" s="327">
        <f>6_Finantseerimine!AF7</f>
        <v>0</v>
      </c>
      <c r="AG19" s="327">
        <f>6_Finantseerimine!AG7</f>
        <v>0</v>
      </c>
    </row>
    <row r="20" spans="2:33" s="265" customFormat="1" ht="12.75">
      <c r="B20" s="312" t="s">
        <v>158</v>
      </c>
      <c r="C20" s="313" t="s">
        <v>269</v>
      </c>
      <c r="D20" s="327">
        <f>SUM(6_Finantseerimine!D8:D9)</f>
        <v>0</v>
      </c>
      <c r="E20" s="327">
        <f>SUM(6_Finantseerimine!E8:E9)</f>
        <v>0</v>
      </c>
      <c r="F20" s="327">
        <f>SUM(6_Finantseerimine!F8:F9)</f>
        <v>0</v>
      </c>
      <c r="G20" s="327">
        <f>SUM(6_Finantseerimine!G8:G9)</f>
        <v>0</v>
      </c>
      <c r="H20" s="327">
        <f>SUM(6_Finantseerimine!H8:H9)</f>
        <v>0</v>
      </c>
      <c r="I20" s="327">
        <f>SUM(6_Finantseerimine!I8:I9)</f>
        <v>0</v>
      </c>
      <c r="J20" s="327">
        <f>SUM(6_Finantseerimine!J8:J9)</f>
        <v>0</v>
      </c>
      <c r="K20" s="327">
        <f>SUM(6_Finantseerimine!K8:K9)</f>
        <v>0</v>
      </c>
      <c r="L20" s="327">
        <f>SUM(6_Finantseerimine!L8:L9)</f>
        <v>0</v>
      </c>
      <c r="M20" s="327">
        <f>SUM(6_Finantseerimine!M8:M9)</f>
        <v>0</v>
      </c>
      <c r="N20" s="327">
        <f>SUM(6_Finantseerimine!N8:N9)</f>
        <v>0</v>
      </c>
      <c r="O20" s="327">
        <f>SUM(6_Finantseerimine!O8:O9)</f>
        <v>0</v>
      </c>
      <c r="P20" s="327">
        <f>SUM(6_Finantseerimine!P8:P9)</f>
        <v>0</v>
      </c>
      <c r="Q20" s="327">
        <f>SUM(6_Finantseerimine!Q8:Q9)</f>
        <v>0</v>
      </c>
      <c r="R20" s="327">
        <f>SUM(6_Finantseerimine!R8:R9)</f>
        <v>0</v>
      </c>
      <c r="S20" s="327">
        <f>SUM(6_Finantseerimine!S8:S9)</f>
        <v>0</v>
      </c>
      <c r="T20" s="327">
        <f>SUM(6_Finantseerimine!T8:T9)</f>
        <v>0</v>
      </c>
      <c r="U20" s="327">
        <f>SUM(6_Finantseerimine!U8:U9)</f>
        <v>0</v>
      </c>
      <c r="V20" s="327">
        <f>SUM(6_Finantseerimine!V8:V9)</f>
        <v>0</v>
      </c>
      <c r="W20" s="327">
        <f>SUM(6_Finantseerimine!W8:W9)</f>
        <v>0</v>
      </c>
      <c r="X20" s="327">
        <f>SUM(6_Finantseerimine!X8:X9)</f>
        <v>0</v>
      </c>
      <c r="Y20" s="327">
        <f>SUM(6_Finantseerimine!Y8:Y9)</f>
        <v>0</v>
      </c>
      <c r="Z20" s="327">
        <f>SUM(6_Finantseerimine!Z8:Z9)</f>
        <v>0</v>
      </c>
      <c r="AA20" s="327">
        <f>SUM(6_Finantseerimine!AA8:AA9)</f>
        <v>0</v>
      </c>
      <c r="AB20" s="327">
        <f>SUM(6_Finantseerimine!AB8:AB9)</f>
        <v>0</v>
      </c>
      <c r="AC20" s="327">
        <f>SUM(6_Finantseerimine!AC8:AC9)</f>
        <v>0</v>
      </c>
      <c r="AD20" s="327">
        <f>SUM(6_Finantseerimine!AD8:AD9)</f>
        <v>0</v>
      </c>
      <c r="AE20" s="327">
        <f>SUM(6_Finantseerimine!AE8:AE9)</f>
        <v>0</v>
      </c>
      <c r="AF20" s="327">
        <f>SUM(6_Finantseerimine!AF8:AF9)</f>
        <v>0</v>
      </c>
      <c r="AG20" s="327">
        <f>SUM(6_Finantseerimine!AG8:AG9)</f>
        <v>0</v>
      </c>
    </row>
    <row r="21" spans="2:33" s="265" customFormat="1" ht="12.75">
      <c r="B21" s="610" t="s">
        <v>236</v>
      </c>
      <c r="C21" s="611"/>
      <c r="D21" s="505">
        <f aca="true" t="shared" si="2" ref="D21:AG21">SUM(D16:D20)</f>
        <v>0</v>
      </c>
      <c r="E21" s="503">
        <f t="shared" si="2"/>
        <v>0</v>
      </c>
      <c r="F21" s="503">
        <f t="shared" si="2"/>
        <v>0</v>
      </c>
      <c r="G21" s="503">
        <f t="shared" si="2"/>
        <v>0</v>
      </c>
      <c r="H21" s="503">
        <f t="shared" si="2"/>
        <v>0</v>
      </c>
      <c r="I21" s="503">
        <f t="shared" si="2"/>
        <v>0</v>
      </c>
      <c r="J21" s="503">
        <f t="shared" si="2"/>
        <v>0</v>
      </c>
      <c r="K21" s="503">
        <f t="shared" si="2"/>
        <v>0</v>
      </c>
      <c r="L21" s="503">
        <f t="shared" si="2"/>
        <v>0</v>
      </c>
      <c r="M21" s="503">
        <f t="shared" si="2"/>
        <v>0</v>
      </c>
      <c r="N21" s="503">
        <f t="shared" si="2"/>
        <v>0</v>
      </c>
      <c r="O21" s="503">
        <f t="shared" si="2"/>
        <v>0</v>
      </c>
      <c r="P21" s="503">
        <f t="shared" si="2"/>
        <v>0</v>
      </c>
      <c r="Q21" s="503">
        <f t="shared" si="2"/>
        <v>0</v>
      </c>
      <c r="R21" s="503">
        <f t="shared" si="2"/>
        <v>0</v>
      </c>
      <c r="S21" s="503">
        <f t="shared" si="2"/>
        <v>0</v>
      </c>
      <c r="T21" s="503">
        <f t="shared" si="2"/>
        <v>0</v>
      </c>
      <c r="U21" s="503">
        <f t="shared" si="2"/>
        <v>0</v>
      </c>
      <c r="V21" s="503">
        <f t="shared" si="2"/>
        <v>0</v>
      </c>
      <c r="W21" s="503">
        <f t="shared" si="2"/>
        <v>0</v>
      </c>
      <c r="X21" s="503">
        <f t="shared" si="2"/>
        <v>0</v>
      </c>
      <c r="Y21" s="503">
        <f t="shared" si="2"/>
        <v>0</v>
      </c>
      <c r="Z21" s="503">
        <f t="shared" si="2"/>
        <v>0</v>
      </c>
      <c r="AA21" s="503">
        <f t="shared" si="2"/>
        <v>0</v>
      </c>
      <c r="AB21" s="503">
        <f t="shared" si="2"/>
        <v>0</v>
      </c>
      <c r="AC21" s="503">
        <f t="shared" si="2"/>
        <v>0</v>
      </c>
      <c r="AD21" s="503">
        <f t="shared" si="2"/>
        <v>0</v>
      </c>
      <c r="AE21" s="503">
        <f t="shared" si="2"/>
        <v>0</v>
      </c>
      <c r="AF21" s="503">
        <f t="shared" si="2"/>
        <v>0</v>
      </c>
      <c r="AG21" s="503">
        <f t="shared" si="2"/>
        <v>0</v>
      </c>
    </row>
    <row r="22" spans="2:33" s="265" customFormat="1" ht="12.75">
      <c r="B22" s="612" t="s">
        <v>155</v>
      </c>
      <c r="C22" s="613"/>
      <c r="D22" s="520">
        <f aca="true" t="shared" si="3" ref="D22:AG22">D14-D21</f>
        <v>0</v>
      </c>
      <c r="E22" s="521">
        <f t="shared" si="3"/>
        <v>0</v>
      </c>
      <c r="F22" s="521">
        <f t="shared" si="3"/>
        <v>0</v>
      </c>
      <c r="G22" s="521">
        <f t="shared" si="3"/>
        <v>0</v>
      </c>
      <c r="H22" s="521">
        <f t="shared" si="3"/>
        <v>0</v>
      </c>
      <c r="I22" s="521">
        <f t="shared" si="3"/>
        <v>0</v>
      </c>
      <c r="J22" s="521">
        <f t="shared" si="3"/>
        <v>0</v>
      </c>
      <c r="K22" s="521">
        <f t="shared" si="3"/>
        <v>0</v>
      </c>
      <c r="L22" s="521">
        <f t="shared" si="3"/>
        <v>0</v>
      </c>
      <c r="M22" s="521">
        <f t="shared" si="3"/>
        <v>0</v>
      </c>
      <c r="N22" s="521">
        <f t="shared" si="3"/>
        <v>0</v>
      </c>
      <c r="O22" s="521">
        <f t="shared" si="3"/>
        <v>0</v>
      </c>
      <c r="P22" s="521">
        <f t="shared" si="3"/>
        <v>0</v>
      </c>
      <c r="Q22" s="521">
        <f t="shared" si="3"/>
        <v>0</v>
      </c>
      <c r="R22" s="521">
        <f t="shared" si="3"/>
        <v>0</v>
      </c>
      <c r="S22" s="521">
        <f t="shared" si="3"/>
        <v>0</v>
      </c>
      <c r="T22" s="521">
        <f t="shared" si="3"/>
        <v>0</v>
      </c>
      <c r="U22" s="521">
        <f t="shared" si="3"/>
        <v>0</v>
      </c>
      <c r="V22" s="521">
        <f t="shared" si="3"/>
        <v>0</v>
      </c>
      <c r="W22" s="521">
        <f t="shared" si="3"/>
        <v>0</v>
      </c>
      <c r="X22" s="521">
        <f t="shared" si="3"/>
        <v>0</v>
      </c>
      <c r="Y22" s="521">
        <f t="shared" si="3"/>
        <v>0</v>
      </c>
      <c r="Z22" s="521">
        <f t="shared" si="3"/>
        <v>0</v>
      </c>
      <c r="AA22" s="521">
        <f t="shared" si="3"/>
        <v>0</v>
      </c>
      <c r="AB22" s="521">
        <f t="shared" si="3"/>
        <v>0</v>
      </c>
      <c r="AC22" s="521">
        <f t="shared" si="3"/>
        <v>0</v>
      </c>
      <c r="AD22" s="521">
        <f t="shared" si="3"/>
        <v>0</v>
      </c>
      <c r="AE22" s="521">
        <f t="shared" si="3"/>
        <v>0</v>
      </c>
      <c r="AF22" s="521">
        <f t="shared" si="3"/>
        <v>0</v>
      </c>
      <c r="AG22" s="521">
        <f t="shared" si="3"/>
        <v>0</v>
      </c>
    </row>
    <row r="23" spans="2:21" s="258" customFormat="1" ht="12.75">
      <c r="B23" s="277"/>
      <c r="C23" s="277"/>
      <c r="D23" s="278"/>
      <c r="E23" s="278"/>
      <c r="F23" s="278"/>
      <c r="G23" s="278"/>
      <c r="H23" s="278"/>
      <c r="I23" s="278"/>
      <c r="J23" s="278"/>
      <c r="K23" s="278"/>
      <c r="L23" s="278"/>
      <c r="M23" s="278"/>
      <c r="N23" s="278"/>
      <c r="O23" s="278"/>
      <c r="P23" s="278"/>
      <c r="Q23" s="278"/>
      <c r="R23" s="278"/>
      <c r="S23" s="278"/>
      <c r="T23" s="278"/>
      <c r="U23" s="278"/>
    </row>
    <row r="24" spans="2:21" s="258" customFormat="1" ht="12.75">
      <c r="B24" s="314" t="s">
        <v>156</v>
      </c>
      <c r="C24" s="315"/>
      <c r="D24" s="316">
        <f>1_Lahteandmed!C17</f>
        <v>0.04</v>
      </c>
      <c r="E24" s="127"/>
      <c r="F24" s="127"/>
      <c r="G24" s="127"/>
      <c r="H24" s="127"/>
      <c r="I24" s="127"/>
      <c r="J24" s="127"/>
      <c r="K24" s="127"/>
      <c r="L24" s="127"/>
      <c r="M24" s="127"/>
      <c r="N24" s="127"/>
      <c r="O24" s="127"/>
      <c r="P24" s="127"/>
      <c r="Q24" s="127"/>
      <c r="R24" s="127"/>
      <c r="S24" s="127"/>
      <c r="T24" s="127"/>
      <c r="U24" s="127"/>
    </row>
    <row r="25" spans="2:21" s="258" customFormat="1" ht="12.75">
      <c r="B25" s="615" t="s">
        <v>266</v>
      </c>
      <c r="C25" s="615"/>
      <c r="D25" s="317">
        <f>NPV(D24,D22:AG22)</f>
        <v>0</v>
      </c>
      <c r="E25" s="607"/>
      <c r="F25" s="608"/>
      <c r="G25" s="608"/>
      <c r="H25" s="127"/>
      <c r="I25" s="127"/>
      <c r="J25" s="127"/>
      <c r="K25" s="127"/>
      <c r="L25" s="127"/>
      <c r="M25" s="127"/>
      <c r="N25" s="127"/>
      <c r="O25" s="127"/>
      <c r="P25" s="127"/>
      <c r="Q25" s="127"/>
      <c r="R25" s="127"/>
      <c r="S25" s="127"/>
      <c r="T25" s="127"/>
      <c r="U25" s="127"/>
    </row>
    <row r="26" spans="2:21" s="258" customFormat="1" ht="12.75">
      <c r="B26" s="617" t="s">
        <v>267</v>
      </c>
      <c r="C26" s="617"/>
      <c r="D26" s="382" t="e">
        <f>IRR(D22:AG22,I26)</f>
        <v>#NUM!</v>
      </c>
      <c r="E26" s="607"/>
      <c r="F26" s="608"/>
      <c r="G26" s="608"/>
      <c r="H26" s="127" t="s">
        <v>295</v>
      </c>
      <c r="I26" s="412">
        <v>-0.09</v>
      </c>
      <c r="J26" s="127"/>
      <c r="K26" s="127"/>
      <c r="L26" s="127"/>
      <c r="M26" s="127"/>
      <c r="N26" s="127"/>
      <c r="O26" s="127"/>
      <c r="P26" s="127"/>
      <c r="Q26" s="127"/>
      <c r="R26" s="127"/>
      <c r="S26" s="127"/>
      <c r="T26" s="127"/>
      <c r="U26" s="127"/>
    </row>
    <row r="27" spans="2:21" s="258" customFormat="1" ht="12.75">
      <c r="B27" s="127"/>
      <c r="C27" s="127"/>
      <c r="D27" s="127"/>
      <c r="E27" s="127"/>
      <c r="F27" s="127"/>
      <c r="G27" s="127"/>
      <c r="H27" s="127"/>
      <c r="I27" s="127"/>
      <c r="J27" s="127"/>
      <c r="K27" s="127"/>
      <c r="L27" s="127"/>
      <c r="M27" s="127"/>
      <c r="N27" s="127"/>
      <c r="O27" s="127"/>
      <c r="P27" s="127"/>
      <c r="Q27" s="127"/>
      <c r="R27" s="127"/>
      <c r="S27" s="127"/>
      <c r="T27" s="127"/>
      <c r="U27" s="127"/>
    </row>
    <row r="28" spans="3:21" s="258" customFormat="1" ht="12.75">
      <c r="C28" s="127"/>
      <c r="D28" s="127"/>
      <c r="E28" s="127"/>
      <c r="F28" s="127"/>
      <c r="G28" s="127"/>
      <c r="H28" s="127"/>
      <c r="I28" s="127"/>
      <c r="J28" s="127"/>
      <c r="K28" s="127"/>
      <c r="L28" s="127"/>
      <c r="M28" s="127"/>
      <c r="N28" s="127"/>
      <c r="O28" s="127"/>
      <c r="P28" s="127"/>
      <c r="Q28" s="127"/>
      <c r="R28" s="127"/>
      <c r="S28" s="127"/>
      <c r="T28" s="127"/>
      <c r="U28" s="127"/>
    </row>
    <row r="29" spans="2:21" s="258" customFormat="1" ht="18">
      <c r="B29" s="603" t="s">
        <v>147</v>
      </c>
      <c r="C29" s="603"/>
      <c r="D29" s="603"/>
      <c r="E29" s="603"/>
      <c r="F29" s="603"/>
      <c r="G29" s="603"/>
      <c r="H29" s="603"/>
      <c r="I29" s="603"/>
      <c r="J29" s="603"/>
      <c r="K29" s="603"/>
      <c r="L29" s="603"/>
      <c r="M29" s="603"/>
      <c r="N29" s="603"/>
      <c r="O29" s="603"/>
      <c r="P29" s="603"/>
      <c r="Q29" s="603"/>
      <c r="R29" s="603"/>
      <c r="S29" s="603"/>
      <c r="T29" s="603"/>
      <c r="U29" s="603"/>
    </row>
    <row r="30" spans="2:21" s="258" customFormat="1" ht="12.75">
      <c r="B30" s="459"/>
      <c r="C30" s="459"/>
      <c r="D30" s="459"/>
      <c r="E30" s="459"/>
      <c r="F30" s="459"/>
      <c r="G30" s="459"/>
      <c r="H30" s="459"/>
      <c r="I30" s="459"/>
      <c r="J30" s="459"/>
      <c r="K30" s="459"/>
      <c r="L30" s="459"/>
      <c r="M30" s="459"/>
      <c r="N30" s="459"/>
      <c r="O30" s="459"/>
      <c r="P30" s="459"/>
      <c r="Q30" s="459"/>
      <c r="R30" s="459"/>
      <c r="S30" s="459"/>
      <c r="T30" s="459"/>
      <c r="U30" s="459"/>
    </row>
    <row r="31" spans="2:21" s="258" customFormat="1" ht="12.75">
      <c r="B31" s="609" t="s">
        <v>261</v>
      </c>
      <c r="C31" s="609"/>
      <c r="D31" s="609"/>
      <c r="E31" s="609"/>
      <c r="F31" s="609"/>
      <c r="G31" s="609"/>
      <c r="H31" s="609"/>
      <c r="I31" s="609"/>
      <c r="J31" s="609"/>
      <c r="K31" s="459"/>
      <c r="L31" s="459"/>
      <c r="M31" s="459"/>
      <c r="N31" s="459"/>
      <c r="O31" s="459"/>
      <c r="P31" s="459"/>
      <c r="Q31" s="459"/>
      <c r="R31" s="459"/>
      <c r="S31" s="459"/>
      <c r="T31" s="459"/>
      <c r="U31" s="459"/>
    </row>
    <row r="32" spans="2:21" s="258" customFormat="1" ht="12.75">
      <c r="B32" s="127"/>
      <c r="C32" s="127"/>
      <c r="D32" s="127"/>
      <c r="E32" s="127"/>
      <c r="F32" s="127"/>
      <c r="G32" s="127"/>
      <c r="H32" s="127"/>
      <c r="I32" s="127"/>
      <c r="J32" s="127"/>
      <c r="K32" s="127"/>
      <c r="L32" s="127"/>
      <c r="M32" s="127"/>
      <c r="N32" s="127"/>
      <c r="O32" s="127"/>
      <c r="P32" s="127"/>
      <c r="Q32" s="127"/>
      <c r="R32" s="127"/>
      <c r="S32" s="127"/>
      <c r="T32" s="127"/>
      <c r="U32" s="127"/>
    </row>
    <row r="33" spans="2:33" s="265" customFormat="1" ht="14.25">
      <c r="B33" s="304" t="s">
        <v>143</v>
      </c>
      <c r="C33" s="305"/>
      <c r="D33" s="306">
        <f>D27</f>
        <v>0</v>
      </c>
      <c r="E33" s="306">
        <f>E27</f>
        <v>0</v>
      </c>
      <c r="F33" s="306">
        <f>F27</f>
        <v>0</v>
      </c>
      <c r="G33" s="307">
        <f>G27</f>
        <v>0</v>
      </c>
      <c r="H33" s="307">
        <f aca="true" t="shared" si="4" ref="H33:AG33">H27</f>
        <v>0</v>
      </c>
      <c r="I33" s="307">
        <f t="shared" si="4"/>
        <v>0</v>
      </c>
      <c r="J33" s="307">
        <f t="shared" si="4"/>
        <v>0</v>
      </c>
      <c r="K33" s="307">
        <f t="shared" si="4"/>
        <v>0</v>
      </c>
      <c r="L33" s="307">
        <f t="shared" si="4"/>
        <v>0</v>
      </c>
      <c r="M33" s="307">
        <f t="shared" si="4"/>
        <v>0</v>
      </c>
      <c r="N33" s="307">
        <f t="shared" si="4"/>
        <v>0</v>
      </c>
      <c r="O33" s="307">
        <f t="shared" si="4"/>
        <v>0</v>
      </c>
      <c r="P33" s="307">
        <f t="shared" si="4"/>
        <v>0</v>
      </c>
      <c r="Q33" s="307">
        <f t="shared" si="4"/>
        <v>0</v>
      </c>
      <c r="R33" s="307">
        <f t="shared" si="4"/>
        <v>0</v>
      </c>
      <c r="S33" s="307">
        <f t="shared" si="4"/>
        <v>0</v>
      </c>
      <c r="T33" s="307">
        <f t="shared" si="4"/>
        <v>0</v>
      </c>
      <c r="U33" s="307">
        <f t="shared" si="4"/>
        <v>0</v>
      </c>
      <c r="V33" s="307">
        <f t="shared" si="4"/>
        <v>0</v>
      </c>
      <c r="W33" s="307">
        <f t="shared" si="4"/>
        <v>0</v>
      </c>
      <c r="X33" s="307">
        <f t="shared" si="4"/>
        <v>0</v>
      </c>
      <c r="Y33" s="307">
        <f t="shared" si="4"/>
        <v>0</v>
      </c>
      <c r="Z33" s="307">
        <f t="shared" si="4"/>
        <v>0</v>
      </c>
      <c r="AA33" s="307">
        <f t="shared" si="4"/>
        <v>0</v>
      </c>
      <c r="AB33" s="307">
        <f t="shared" si="4"/>
        <v>0</v>
      </c>
      <c r="AC33" s="307">
        <f t="shared" si="4"/>
        <v>0</v>
      </c>
      <c r="AD33" s="307">
        <f t="shared" si="4"/>
        <v>0</v>
      </c>
      <c r="AE33" s="307">
        <f t="shared" si="4"/>
        <v>0</v>
      </c>
      <c r="AF33" s="307">
        <f t="shared" si="4"/>
        <v>0</v>
      </c>
      <c r="AG33" s="307">
        <f t="shared" si="4"/>
        <v>0</v>
      </c>
    </row>
    <row r="34" spans="2:33" s="265" customFormat="1" ht="12.75">
      <c r="B34" s="318" t="s">
        <v>148</v>
      </c>
      <c r="C34" s="287" t="s">
        <v>136</v>
      </c>
      <c r="D34" s="319">
        <f>4_Tulud!D137</f>
        <v>0</v>
      </c>
      <c r="E34" s="319">
        <f>4_Tulud!E137</f>
        <v>0</v>
      </c>
      <c r="F34" s="319">
        <f>4_Tulud!F137</f>
        <v>0</v>
      </c>
      <c r="G34" s="319">
        <f>4_Tulud!G137</f>
        <v>0</v>
      </c>
      <c r="H34" s="319">
        <f>4_Tulud!H137</f>
        <v>0</v>
      </c>
      <c r="I34" s="319">
        <f>4_Tulud!I137</f>
        <v>0</v>
      </c>
      <c r="J34" s="319">
        <f>4_Tulud!J137</f>
        <v>0</v>
      </c>
      <c r="K34" s="319">
        <f>4_Tulud!K137</f>
        <v>0</v>
      </c>
      <c r="L34" s="319">
        <f>4_Tulud!L137</f>
        <v>0</v>
      </c>
      <c r="M34" s="319">
        <f>4_Tulud!M137</f>
        <v>0</v>
      </c>
      <c r="N34" s="319">
        <f>4_Tulud!N137</f>
        <v>0</v>
      </c>
      <c r="O34" s="319">
        <f>4_Tulud!O137</f>
        <v>0</v>
      </c>
      <c r="P34" s="319">
        <f>4_Tulud!P137</f>
        <v>0</v>
      </c>
      <c r="Q34" s="319">
        <f>4_Tulud!Q137</f>
        <v>0</v>
      </c>
      <c r="R34" s="319">
        <f>4_Tulud!R137</f>
        <v>0</v>
      </c>
      <c r="S34" s="319">
        <f>4_Tulud!S137</f>
        <v>0</v>
      </c>
      <c r="T34" s="319">
        <f>4_Tulud!T137</f>
        <v>0</v>
      </c>
      <c r="U34" s="319">
        <f>4_Tulud!U137</f>
        <v>0</v>
      </c>
      <c r="V34" s="319">
        <f>4_Tulud!V137</f>
        <v>0</v>
      </c>
      <c r="W34" s="319">
        <f>4_Tulud!W137</f>
        <v>0</v>
      </c>
      <c r="X34" s="319">
        <f>4_Tulud!X137</f>
        <v>0</v>
      </c>
      <c r="Y34" s="319">
        <f>4_Tulud!Y137</f>
        <v>0</v>
      </c>
      <c r="Z34" s="319">
        <f>4_Tulud!Z137</f>
        <v>0</v>
      </c>
      <c r="AA34" s="319">
        <f>4_Tulud!AA137</f>
        <v>0</v>
      </c>
      <c r="AB34" s="319">
        <f>4_Tulud!AB137</f>
        <v>0</v>
      </c>
      <c r="AC34" s="319">
        <f>4_Tulud!AC137</f>
        <v>0</v>
      </c>
      <c r="AD34" s="319">
        <f>4_Tulud!AD137</f>
        <v>0</v>
      </c>
      <c r="AE34" s="319">
        <f>4_Tulud!AE137</f>
        <v>0</v>
      </c>
      <c r="AF34" s="319">
        <f>4_Tulud!AF137</f>
        <v>0</v>
      </c>
      <c r="AG34" s="319">
        <f>4_Tulud!AG137</f>
        <v>0</v>
      </c>
    </row>
    <row r="35" spans="2:34" s="265" customFormat="1" ht="12.75">
      <c r="B35" s="604" t="s">
        <v>137</v>
      </c>
      <c r="C35" s="604"/>
      <c r="D35" s="320">
        <f>D34</f>
        <v>0</v>
      </c>
      <c r="E35" s="320">
        <f aca="true" t="shared" si="5" ref="E35:AG35">E34</f>
        <v>0</v>
      </c>
      <c r="F35" s="320">
        <f t="shared" si="5"/>
        <v>0</v>
      </c>
      <c r="G35" s="320">
        <f t="shared" si="5"/>
        <v>0</v>
      </c>
      <c r="H35" s="320">
        <f t="shared" si="5"/>
        <v>0</v>
      </c>
      <c r="I35" s="320">
        <f t="shared" si="5"/>
        <v>0</v>
      </c>
      <c r="J35" s="320">
        <f t="shared" si="5"/>
        <v>0</v>
      </c>
      <c r="K35" s="320">
        <f t="shared" si="5"/>
        <v>0</v>
      </c>
      <c r="L35" s="320">
        <f t="shared" si="5"/>
        <v>0</v>
      </c>
      <c r="M35" s="320">
        <f t="shared" si="5"/>
        <v>0</v>
      </c>
      <c r="N35" s="320">
        <f t="shared" si="5"/>
        <v>0</v>
      </c>
      <c r="O35" s="320">
        <f t="shared" si="5"/>
        <v>0</v>
      </c>
      <c r="P35" s="320">
        <f t="shared" si="5"/>
        <v>0</v>
      </c>
      <c r="Q35" s="320">
        <f t="shared" si="5"/>
        <v>0</v>
      </c>
      <c r="R35" s="320">
        <f t="shared" si="5"/>
        <v>0</v>
      </c>
      <c r="S35" s="320">
        <f t="shared" si="5"/>
        <v>0</v>
      </c>
      <c r="T35" s="320">
        <f t="shared" si="5"/>
        <v>0</v>
      </c>
      <c r="U35" s="320">
        <f t="shared" si="5"/>
        <v>0</v>
      </c>
      <c r="V35" s="320">
        <f t="shared" si="5"/>
        <v>0</v>
      </c>
      <c r="W35" s="320">
        <f t="shared" si="5"/>
        <v>0</v>
      </c>
      <c r="X35" s="320">
        <f t="shared" si="5"/>
        <v>0</v>
      </c>
      <c r="Y35" s="320">
        <f t="shared" si="5"/>
        <v>0</v>
      </c>
      <c r="Z35" s="320">
        <f t="shared" si="5"/>
        <v>0</v>
      </c>
      <c r="AA35" s="320">
        <f t="shared" si="5"/>
        <v>0</v>
      </c>
      <c r="AB35" s="320">
        <f t="shared" si="5"/>
        <v>0</v>
      </c>
      <c r="AC35" s="320">
        <f t="shared" si="5"/>
        <v>0</v>
      </c>
      <c r="AD35" s="320">
        <f t="shared" si="5"/>
        <v>0</v>
      </c>
      <c r="AE35" s="320">
        <f t="shared" si="5"/>
        <v>0</v>
      </c>
      <c r="AF35" s="320">
        <f t="shared" si="5"/>
        <v>0</v>
      </c>
      <c r="AG35" s="320">
        <f t="shared" si="5"/>
        <v>0</v>
      </c>
      <c r="AH35" s="321"/>
    </row>
    <row r="36" spans="2:33" s="265" customFormat="1" ht="14.25">
      <c r="B36" s="310" t="s">
        <v>152</v>
      </c>
      <c r="C36" s="311"/>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row>
    <row r="37" spans="2:33" s="255" customFormat="1" ht="12.75">
      <c r="B37" s="323" t="s">
        <v>149</v>
      </c>
      <c r="C37" s="289" t="s">
        <v>138</v>
      </c>
      <c r="D37" s="324">
        <f>5_Kulud!D110</f>
        <v>0</v>
      </c>
      <c r="E37" s="324">
        <f>5_Kulud!E110</f>
        <v>0</v>
      </c>
      <c r="F37" s="324">
        <f>5_Kulud!F110</f>
        <v>0</v>
      </c>
      <c r="G37" s="324">
        <f>5_Kulud!G110</f>
        <v>0</v>
      </c>
      <c r="H37" s="324">
        <f>5_Kulud!H110</f>
        <v>0</v>
      </c>
      <c r="I37" s="324">
        <f>5_Kulud!I110</f>
        <v>0</v>
      </c>
      <c r="J37" s="324">
        <f>5_Kulud!J110</f>
        <v>0</v>
      </c>
      <c r="K37" s="324">
        <f>5_Kulud!K110</f>
        <v>0</v>
      </c>
      <c r="L37" s="324">
        <f>5_Kulud!L110</f>
        <v>0</v>
      </c>
      <c r="M37" s="324">
        <f>5_Kulud!M110</f>
        <v>0</v>
      </c>
      <c r="N37" s="324">
        <f>5_Kulud!N110</f>
        <v>0</v>
      </c>
      <c r="O37" s="324">
        <f>5_Kulud!O110</f>
        <v>0</v>
      </c>
      <c r="P37" s="324">
        <f>5_Kulud!P110</f>
        <v>0</v>
      </c>
      <c r="Q37" s="324">
        <f>5_Kulud!Q110</f>
        <v>0</v>
      </c>
      <c r="R37" s="324">
        <f>5_Kulud!R110</f>
        <v>0</v>
      </c>
      <c r="S37" s="324">
        <f>5_Kulud!S110</f>
        <v>0</v>
      </c>
      <c r="T37" s="324">
        <f>5_Kulud!T110</f>
        <v>0</v>
      </c>
      <c r="U37" s="324">
        <f>5_Kulud!U110</f>
        <v>0</v>
      </c>
      <c r="V37" s="324">
        <f>5_Kulud!V110</f>
        <v>0</v>
      </c>
      <c r="W37" s="324">
        <f>5_Kulud!W110</f>
        <v>0</v>
      </c>
      <c r="X37" s="324">
        <f>5_Kulud!X110</f>
        <v>0</v>
      </c>
      <c r="Y37" s="324">
        <f>5_Kulud!Y110</f>
        <v>0</v>
      </c>
      <c r="Z37" s="324">
        <f>5_Kulud!Z110</f>
        <v>0</v>
      </c>
      <c r="AA37" s="324">
        <f>5_Kulud!AA110</f>
        <v>0</v>
      </c>
      <c r="AB37" s="324">
        <f>5_Kulud!AB110</f>
        <v>0</v>
      </c>
      <c r="AC37" s="324">
        <f>5_Kulud!AC110</f>
        <v>0</v>
      </c>
      <c r="AD37" s="324">
        <f>5_Kulud!AD110</f>
        <v>0</v>
      </c>
      <c r="AE37" s="324">
        <f>5_Kulud!AE110</f>
        <v>0</v>
      </c>
      <c r="AF37" s="324">
        <f>5_Kulud!AF110</f>
        <v>0</v>
      </c>
      <c r="AG37" s="324">
        <f>5_Kulud!AG110</f>
        <v>0</v>
      </c>
    </row>
    <row r="38" spans="2:33" s="258" customFormat="1" ht="12.75">
      <c r="B38" s="325" t="s">
        <v>150</v>
      </c>
      <c r="C38" s="326" t="s">
        <v>168</v>
      </c>
      <c r="D38" s="327">
        <f>7_Rahavood!D28+7_Rahavood!D32</f>
        <v>0</v>
      </c>
      <c r="E38" s="327">
        <f>7_Rahavood!E28+7_Rahavood!E32</f>
        <v>0</v>
      </c>
      <c r="F38" s="327">
        <f>7_Rahavood!F28+7_Rahavood!F32</f>
        <v>0</v>
      </c>
      <c r="G38" s="327">
        <f>7_Rahavood!G28+7_Rahavood!G32</f>
        <v>0</v>
      </c>
      <c r="H38" s="327">
        <f>7_Rahavood!H28+7_Rahavood!H32</f>
        <v>0</v>
      </c>
      <c r="I38" s="327">
        <f>7_Rahavood!I28+7_Rahavood!I32</f>
        <v>0</v>
      </c>
      <c r="J38" s="327">
        <f>7_Rahavood!J28+7_Rahavood!J32</f>
        <v>0</v>
      </c>
      <c r="K38" s="327">
        <f>7_Rahavood!K28+7_Rahavood!K32</f>
        <v>0</v>
      </c>
      <c r="L38" s="327">
        <f>7_Rahavood!L28+7_Rahavood!L32</f>
        <v>0</v>
      </c>
      <c r="M38" s="327">
        <f>7_Rahavood!M28+7_Rahavood!M32</f>
        <v>0</v>
      </c>
      <c r="N38" s="327">
        <f>7_Rahavood!N28+7_Rahavood!N32</f>
        <v>0</v>
      </c>
      <c r="O38" s="327">
        <f>7_Rahavood!O28+7_Rahavood!O32</f>
        <v>0</v>
      </c>
      <c r="P38" s="327">
        <f>7_Rahavood!P28+7_Rahavood!P32</f>
        <v>0</v>
      </c>
      <c r="Q38" s="327">
        <f>7_Rahavood!Q28+7_Rahavood!Q32</f>
        <v>0</v>
      </c>
      <c r="R38" s="327">
        <f>7_Rahavood!R28+7_Rahavood!R32</f>
        <v>0</v>
      </c>
      <c r="S38" s="327">
        <f>7_Rahavood!S28+7_Rahavood!S32</f>
        <v>0</v>
      </c>
      <c r="T38" s="327">
        <f>7_Rahavood!T28+7_Rahavood!T32</f>
        <v>0</v>
      </c>
      <c r="U38" s="327">
        <f>7_Rahavood!U28+7_Rahavood!U32</f>
        <v>0</v>
      </c>
      <c r="V38" s="327">
        <f>7_Rahavood!V28+7_Rahavood!V32</f>
        <v>0</v>
      </c>
      <c r="W38" s="327">
        <f>7_Rahavood!W28+7_Rahavood!W32</f>
        <v>0</v>
      </c>
      <c r="X38" s="327">
        <f>7_Rahavood!X28+7_Rahavood!X32</f>
        <v>0</v>
      </c>
      <c r="Y38" s="327">
        <f>7_Rahavood!Y28+7_Rahavood!Y32</f>
        <v>0</v>
      </c>
      <c r="Z38" s="327">
        <f>7_Rahavood!Z28+7_Rahavood!Z32</f>
        <v>0</v>
      </c>
      <c r="AA38" s="327">
        <f>7_Rahavood!AA28+7_Rahavood!AA32</f>
        <v>0</v>
      </c>
      <c r="AB38" s="327">
        <f>7_Rahavood!AB28+7_Rahavood!AB32</f>
        <v>0</v>
      </c>
      <c r="AC38" s="327">
        <f>7_Rahavood!AC28+7_Rahavood!AC32</f>
        <v>0</v>
      </c>
      <c r="AD38" s="327">
        <f>7_Rahavood!AD28+7_Rahavood!AD32</f>
        <v>0</v>
      </c>
      <c r="AE38" s="327">
        <f>7_Rahavood!AE28+7_Rahavood!AE32</f>
        <v>0</v>
      </c>
      <c r="AF38" s="327">
        <f>7_Rahavood!AF28+7_Rahavood!AF32</f>
        <v>0</v>
      </c>
      <c r="AG38" s="327">
        <f>7_Rahavood!AG28+7_Rahavood!AG32</f>
        <v>0</v>
      </c>
    </row>
    <row r="39" spans="2:33" s="255" customFormat="1" ht="12.75">
      <c r="B39" s="328" t="s">
        <v>151</v>
      </c>
      <c r="C39" s="329" t="s">
        <v>145</v>
      </c>
      <c r="D39" s="327">
        <f>7_Rahavood!D36</f>
        <v>0</v>
      </c>
      <c r="E39" s="327">
        <f>7_Rahavood!E36</f>
        <v>0</v>
      </c>
      <c r="F39" s="327">
        <f>7_Rahavood!F36</f>
        <v>0</v>
      </c>
      <c r="G39" s="327">
        <f>7_Rahavood!G36</f>
        <v>0</v>
      </c>
      <c r="H39" s="327">
        <f>7_Rahavood!H36</f>
        <v>0</v>
      </c>
      <c r="I39" s="327">
        <f>7_Rahavood!I36</f>
        <v>0</v>
      </c>
      <c r="J39" s="327">
        <f>7_Rahavood!J36</f>
        <v>0</v>
      </c>
      <c r="K39" s="327">
        <f>7_Rahavood!K36</f>
        <v>0</v>
      </c>
      <c r="L39" s="327">
        <f>7_Rahavood!L36</f>
        <v>0</v>
      </c>
      <c r="M39" s="327">
        <f>7_Rahavood!M36</f>
        <v>0</v>
      </c>
      <c r="N39" s="327">
        <f>7_Rahavood!N36</f>
        <v>0</v>
      </c>
      <c r="O39" s="327">
        <f>7_Rahavood!O36</f>
        <v>0</v>
      </c>
      <c r="P39" s="327">
        <f>7_Rahavood!P36</f>
        <v>0</v>
      </c>
      <c r="Q39" s="327">
        <f>7_Rahavood!Q36</f>
        <v>0</v>
      </c>
      <c r="R39" s="327">
        <f>7_Rahavood!R36</f>
        <v>0</v>
      </c>
      <c r="S39" s="327">
        <f>7_Rahavood!S36</f>
        <v>0</v>
      </c>
      <c r="T39" s="327">
        <f>7_Rahavood!T36</f>
        <v>0</v>
      </c>
      <c r="U39" s="327">
        <f>7_Rahavood!U36</f>
        <v>0</v>
      </c>
      <c r="V39" s="327">
        <f>7_Rahavood!V36</f>
        <v>0</v>
      </c>
      <c r="W39" s="327">
        <f>7_Rahavood!W36</f>
        <v>0</v>
      </c>
      <c r="X39" s="327">
        <f>7_Rahavood!X36</f>
        <v>0</v>
      </c>
      <c r="Y39" s="327">
        <f>7_Rahavood!Y36</f>
        <v>0</v>
      </c>
      <c r="Z39" s="327">
        <f>7_Rahavood!Z36</f>
        <v>0</v>
      </c>
      <c r="AA39" s="327">
        <f>7_Rahavood!AA36</f>
        <v>0</v>
      </c>
      <c r="AB39" s="327">
        <f>7_Rahavood!AB36</f>
        <v>0</v>
      </c>
      <c r="AC39" s="327">
        <f>7_Rahavood!AC36</f>
        <v>0</v>
      </c>
      <c r="AD39" s="327">
        <f>7_Rahavood!AD36</f>
        <v>0</v>
      </c>
      <c r="AE39" s="327">
        <f>7_Rahavood!AE36</f>
        <v>0</v>
      </c>
      <c r="AF39" s="327">
        <f>7_Rahavood!AF36</f>
        <v>0</v>
      </c>
      <c r="AG39" s="327">
        <f>7_Rahavood!AG36</f>
        <v>0</v>
      </c>
    </row>
    <row r="40" spans="2:33" s="255" customFormat="1" ht="12.75">
      <c r="B40" s="328" t="s">
        <v>157</v>
      </c>
      <c r="C40" s="479" t="s">
        <v>153</v>
      </c>
      <c r="D40" s="480">
        <f>7_Rahavood!D35*-1</f>
        <v>0</v>
      </c>
      <c r="E40" s="480">
        <f>7_Rahavood!E35*-1</f>
        <v>0</v>
      </c>
      <c r="F40" s="480">
        <f>7_Rahavood!F35*-1</f>
        <v>0</v>
      </c>
      <c r="G40" s="480">
        <f>7_Rahavood!G35*-1</f>
        <v>0</v>
      </c>
      <c r="H40" s="480">
        <f>7_Rahavood!H35*-1</f>
        <v>0</v>
      </c>
      <c r="I40" s="480">
        <f>7_Rahavood!I35*-1</f>
        <v>0</v>
      </c>
      <c r="J40" s="480">
        <f>7_Rahavood!J35*-1</f>
        <v>0</v>
      </c>
      <c r="K40" s="480">
        <f>7_Rahavood!K35*-1</f>
        <v>0</v>
      </c>
      <c r="L40" s="480">
        <f>7_Rahavood!L35*-1</f>
        <v>0</v>
      </c>
      <c r="M40" s="480">
        <f>7_Rahavood!M35*-1</f>
        <v>0</v>
      </c>
      <c r="N40" s="480">
        <f>7_Rahavood!N35*-1</f>
        <v>0</v>
      </c>
      <c r="O40" s="480">
        <f>7_Rahavood!O35*-1</f>
        <v>0</v>
      </c>
      <c r="P40" s="480">
        <f>7_Rahavood!P35*-1</f>
        <v>0</v>
      </c>
      <c r="Q40" s="480">
        <f>7_Rahavood!Q35*-1</f>
        <v>0</v>
      </c>
      <c r="R40" s="480">
        <f>7_Rahavood!R35*-1</f>
        <v>0</v>
      </c>
      <c r="S40" s="480">
        <f>7_Rahavood!S35*-1</f>
        <v>0</v>
      </c>
      <c r="T40" s="480">
        <f>7_Rahavood!T35*-1</f>
        <v>0</v>
      </c>
      <c r="U40" s="480">
        <f>7_Rahavood!U35*-1</f>
        <v>0</v>
      </c>
      <c r="V40" s="480">
        <f>7_Rahavood!V35*-1</f>
        <v>0</v>
      </c>
      <c r="W40" s="480">
        <f>7_Rahavood!W35*-1</f>
        <v>0</v>
      </c>
      <c r="X40" s="480">
        <f>7_Rahavood!X35*-1</f>
        <v>0</v>
      </c>
      <c r="Y40" s="480">
        <f>7_Rahavood!Y35*-1</f>
        <v>0</v>
      </c>
      <c r="Z40" s="480">
        <f>7_Rahavood!Z35*-1</f>
        <v>0</v>
      </c>
      <c r="AA40" s="480">
        <f>7_Rahavood!AA35*-1</f>
        <v>0</v>
      </c>
      <c r="AB40" s="480">
        <f>7_Rahavood!AB35*-1</f>
        <v>0</v>
      </c>
      <c r="AC40" s="480">
        <f>7_Rahavood!AC35*-1</f>
        <v>0</v>
      </c>
      <c r="AD40" s="480">
        <f>7_Rahavood!AD35*-1</f>
        <v>0</v>
      </c>
      <c r="AE40" s="480">
        <f>7_Rahavood!AE35*-1</f>
        <v>0</v>
      </c>
      <c r="AF40" s="480">
        <f>7_Rahavood!AF35*-1</f>
        <v>0</v>
      </c>
      <c r="AG40" s="480">
        <f>7_Rahavood!AG35*-1</f>
        <v>0</v>
      </c>
    </row>
    <row r="41" spans="2:33" s="265" customFormat="1" ht="12.75">
      <c r="B41" s="605" t="s">
        <v>140</v>
      </c>
      <c r="C41" s="606"/>
      <c r="D41" s="371">
        <f aca="true" t="shared" si="6" ref="D41:AG41">SUM(D37:D40)</f>
        <v>0</v>
      </c>
      <c r="E41" s="371">
        <f t="shared" si="6"/>
        <v>0</v>
      </c>
      <c r="F41" s="371">
        <f t="shared" si="6"/>
        <v>0</v>
      </c>
      <c r="G41" s="371">
        <f t="shared" si="6"/>
        <v>0</v>
      </c>
      <c r="H41" s="371">
        <f t="shared" si="6"/>
        <v>0</v>
      </c>
      <c r="I41" s="371">
        <f t="shared" si="6"/>
        <v>0</v>
      </c>
      <c r="J41" s="371">
        <f t="shared" si="6"/>
        <v>0</v>
      </c>
      <c r="K41" s="371">
        <f t="shared" si="6"/>
        <v>0</v>
      </c>
      <c r="L41" s="371">
        <f t="shared" si="6"/>
        <v>0</v>
      </c>
      <c r="M41" s="371">
        <f t="shared" si="6"/>
        <v>0</v>
      </c>
      <c r="N41" s="371">
        <f t="shared" si="6"/>
        <v>0</v>
      </c>
      <c r="O41" s="371">
        <f t="shared" si="6"/>
        <v>0</v>
      </c>
      <c r="P41" s="371">
        <f t="shared" si="6"/>
        <v>0</v>
      </c>
      <c r="Q41" s="371">
        <f t="shared" si="6"/>
        <v>0</v>
      </c>
      <c r="R41" s="371">
        <f t="shared" si="6"/>
        <v>0</v>
      </c>
      <c r="S41" s="371">
        <f t="shared" si="6"/>
        <v>0</v>
      </c>
      <c r="T41" s="371">
        <f t="shared" si="6"/>
        <v>0</v>
      </c>
      <c r="U41" s="371">
        <f t="shared" si="6"/>
        <v>0</v>
      </c>
      <c r="V41" s="371">
        <f t="shared" si="6"/>
        <v>0</v>
      </c>
      <c r="W41" s="371">
        <f t="shared" si="6"/>
        <v>0</v>
      </c>
      <c r="X41" s="371">
        <f t="shared" si="6"/>
        <v>0</v>
      </c>
      <c r="Y41" s="371">
        <f t="shared" si="6"/>
        <v>0</v>
      </c>
      <c r="Z41" s="371">
        <f t="shared" si="6"/>
        <v>0</v>
      </c>
      <c r="AA41" s="371">
        <f t="shared" si="6"/>
        <v>0</v>
      </c>
      <c r="AB41" s="371">
        <f t="shared" si="6"/>
        <v>0</v>
      </c>
      <c r="AC41" s="371">
        <f t="shared" si="6"/>
        <v>0</v>
      </c>
      <c r="AD41" s="371">
        <f t="shared" si="6"/>
        <v>0</v>
      </c>
      <c r="AE41" s="371">
        <f t="shared" si="6"/>
        <v>0</v>
      </c>
      <c r="AF41" s="371">
        <f t="shared" si="6"/>
        <v>0</v>
      </c>
      <c r="AG41" s="371">
        <f t="shared" si="6"/>
        <v>0</v>
      </c>
    </row>
    <row r="42" spans="2:33" s="265" customFormat="1" ht="12.75">
      <c r="B42" s="605" t="s">
        <v>155</v>
      </c>
      <c r="C42" s="606"/>
      <c r="D42" s="330">
        <f aca="true" t="shared" si="7" ref="D42:AG42">D35-D41</f>
        <v>0</v>
      </c>
      <c r="E42" s="330">
        <f t="shared" si="7"/>
        <v>0</v>
      </c>
      <c r="F42" s="330">
        <f t="shared" si="7"/>
        <v>0</v>
      </c>
      <c r="G42" s="330">
        <f t="shared" si="7"/>
        <v>0</v>
      </c>
      <c r="H42" s="330">
        <f t="shared" si="7"/>
        <v>0</v>
      </c>
      <c r="I42" s="330">
        <f t="shared" si="7"/>
        <v>0</v>
      </c>
      <c r="J42" s="330">
        <f t="shared" si="7"/>
        <v>0</v>
      </c>
      <c r="K42" s="330">
        <f t="shared" si="7"/>
        <v>0</v>
      </c>
      <c r="L42" s="330">
        <f t="shared" si="7"/>
        <v>0</v>
      </c>
      <c r="M42" s="330">
        <f t="shared" si="7"/>
        <v>0</v>
      </c>
      <c r="N42" s="330">
        <f t="shared" si="7"/>
        <v>0</v>
      </c>
      <c r="O42" s="330">
        <f t="shared" si="7"/>
        <v>0</v>
      </c>
      <c r="P42" s="330">
        <f t="shared" si="7"/>
        <v>0</v>
      </c>
      <c r="Q42" s="330">
        <f t="shared" si="7"/>
        <v>0</v>
      </c>
      <c r="R42" s="330">
        <f t="shared" si="7"/>
        <v>0</v>
      </c>
      <c r="S42" s="330">
        <f t="shared" si="7"/>
        <v>0</v>
      </c>
      <c r="T42" s="330">
        <f t="shared" si="7"/>
        <v>0</v>
      </c>
      <c r="U42" s="330">
        <f t="shared" si="7"/>
        <v>0</v>
      </c>
      <c r="V42" s="330">
        <f t="shared" si="7"/>
        <v>0</v>
      </c>
      <c r="W42" s="330">
        <f t="shared" si="7"/>
        <v>0</v>
      </c>
      <c r="X42" s="330">
        <f t="shared" si="7"/>
        <v>0</v>
      </c>
      <c r="Y42" s="330">
        <f t="shared" si="7"/>
        <v>0</v>
      </c>
      <c r="Z42" s="330">
        <f t="shared" si="7"/>
        <v>0</v>
      </c>
      <c r="AA42" s="330">
        <f t="shared" si="7"/>
        <v>0</v>
      </c>
      <c r="AB42" s="330">
        <f t="shared" si="7"/>
        <v>0</v>
      </c>
      <c r="AC42" s="330">
        <f t="shared" si="7"/>
        <v>0</v>
      </c>
      <c r="AD42" s="330">
        <f t="shared" si="7"/>
        <v>0</v>
      </c>
      <c r="AE42" s="330">
        <f t="shared" si="7"/>
        <v>0</v>
      </c>
      <c r="AF42" s="330">
        <f t="shared" si="7"/>
        <v>0</v>
      </c>
      <c r="AG42" s="330">
        <f t="shared" si="7"/>
        <v>0</v>
      </c>
    </row>
    <row r="43" spans="2:21" s="258" customFormat="1" ht="12.75">
      <c r="B43" s="127"/>
      <c r="C43" s="127"/>
      <c r="D43" s="127"/>
      <c r="E43" s="127"/>
      <c r="F43" s="127"/>
      <c r="G43" s="127"/>
      <c r="H43" s="127"/>
      <c r="I43" s="127"/>
      <c r="J43" s="127"/>
      <c r="K43" s="127"/>
      <c r="L43" s="127"/>
      <c r="M43" s="127"/>
      <c r="N43" s="127"/>
      <c r="O43" s="127"/>
      <c r="P43" s="127"/>
      <c r="Q43" s="127"/>
      <c r="R43" s="127"/>
      <c r="S43" s="127"/>
      <c r="T43" s="127"/>
      <c r="U43" s="127"/>
    </row>
    <row r="44" spans="2:21" s="258" customFormat="1" ht="12.75">
      <c r="B44" s="616" t="s">
        <v>156</v>
      </c>
      <c r="C44" s="616"/>
      <c r="D44" s="331">
        <f>1_Lahteandmed!C17</f>
        <v>0.04</v>
      </c>
      <c r="E44" s="127"/>
      <c r="F44" s="127"/>
      <c r="G44" s="127"/>
      <c r="H44" s="127"/>
      <c r="I44" s="127"/>
      <c r="J44" s="127"/>
      <c r="K44" s="127"/>
      <c r="L44" s="127"/>
      <c r="M44" s="127"/>
      <c r="N44" s="127"/>
      <c r="O44" s="127"/>
      <c r="P44" s="127"/>
      <c r="Q44" s="127"/>
      <c r="R44" s="127"/>
      <c r="S44" s="127"/>
      <c r="T44" s="127"/>
      <c r="U44" s="127"/>
    </row>
    <row r="45" spans="2:21" s="258" customFormat="1" ht="12.75">
      <c r="B45" s="615" t="s">
        <v>268</v>
      </c>
      <c r="C45" s="615"/>
      <c r="D45" s="317">
        <f>NPV(D44,D42:AG42)</f>
        <v>0</v>
      </c>
      <c r="E45" s="481"/>
      <c r="F45" s="383"/>
      <c r="G45" s="127"/>
      <c r="H45" s="127"/>
      <c r="I45" s="127"/>
      <c r="J45" s="127"/>
      <c r="K45" s="127"/>
      <c r="L45" s="127"/>
      <c r="M45" s="127"/>
      <c r="N45" s="127"/>
      <c r="O45" s="127"/>
      <c r="P45" s="127"/>
      <c r="Q45" s="127"/>
      <c r="R45" s="127"/>
      <c r="S45" s="127"/>
      <c r="T45" s="127"/>
      <c r="U45" s="127"/>
    </row>
    <row r="46" spans="2:21" s="258" customFormat="1" ht="12.75">
      <c r="B46" s="615" t="s">
        <v>260</v>
      </c>
      <c r="C46" s="615"/>
      <c r="D46" s="382" t="e">
        <f>IRR(D42:AG42,I26)</f>
        <v>#NUM!</v>
      </c>
      <c r="E46" s="481"/>
      <c r="F46" s="127"/>
      <c r="G46" s="127"/>
      <c r="H46" s="127"/>
      <c r="I46" s="127"/>
      <c r="J46" s="127"/>
      <c r="K46" s="127"/>
      <c r="L46" s="127"/>
      <c r="M46" s="127"/>
      <c r="N46" s="127"/>
      <c r="O46" s="127"/>
      <c r="P46" s="127"/>
      <c r="Q46" s="127"/>
      <c r="R46" s="127"/>
      <c r="S46" s="127"/>
      <c r="T46" s="127"/>
      <c r="U46" s="127"/>
    </row>
    <row r="48" spans="2:10" ht="12.75" customHeight="1">
      <c r="B48" s="257"/>
      <c r="C48" s="257"/>
      <c r="D48" s="257"/>
      <c r="E48" s="257"/>
      <c r="F48" s="257"/>
      <c r="G48" s="257"/>
      <c r="H48" s="257"/>
      <c r="I48" s="257"/>
      <c r="J48" s="257"/>
    </row>
    <row r="50" ht="12.75">
      <c r="D50" s="381"/>
    </row>
  </sheetData>
  <sheetProtection selectLockedCells="1"/>
  <mergeCells count="16">
    <mergeCell ref="B14:C14"/>
    <mergeCell ref="B21:C21"/>
    <mergeCell ref="B22:C22"/>
    <mergeCell ref="B7:U7"/>
    <mergeCell ref="B46:C46"/>
    <mergeCell ref="B42:C42"/>
    <mergeCell ref="B44:C44"/>
    <mergeCell ref="B45:C45"/>
    <mergeCell ref="B25:C25"/>
    <mergeCell ref="B26:C26"/>
    <mergeCell ref="B29:U29"/>
    <mergeCell ref="B35:C35"/>
    <mergeCell ref="B41:C41"/>
    <mergeCell ref="E25:G25"/>
    <mergeCell ref="E26:G26"/>
    <mergeCell ref="B31:J31"/>
  </mergeCells>
  <conditionalFormatting sqref="D4:AG4">
    <cfRule type="cellIs" priority="12" dxfId="7" operator="between" stopIfTrue="1">
      <formula>#REF!</formula>
      <formula>#REF!</formula>
    </cfRule>
  </conditionalFormatting>
  <conditionalFormatting sqref="D34:AG42 D12:AG22">
    <cfRule type="cellIs" priority="11" dxfId="19" operator="equal" stopIfTrue="1">
      <formula>0</formula>
    </cfRule>
  </conditionalFormatting>
  <conditionalFormatting sqref="G33:AG33 G11:AG11">
    <cfRule type="notContainsBlanks" priority="9" dxfId="5" stopIfTrue="1">
      <formula>LEN(TRIM(G11))&gt;0</formula>
    </cfRule>
  </conditionalFormatting>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0"/>
  <dimension ref="A1:H24"/>
  <sheetViews>
    <sheetView zoomScalePageLayoutView="0" workbookViewId="0" topLeftCell="A1">
      <selection activeCell="E8" sqref="E8"/>
    </sheetView>
  </sheetViews>
  <sheetFormatPr defaultColWidth="9.140625" defaultRowHeight="15"/>
  <cols>
    <col min="1" max="1" width="4.140625" style="112" customWidth="1"/>
    <col min="2" max="2" width="43.8515625" style="112" customWidth="1"/>
    <col min="3" max="3" width="35.28125" style="112" customWidth="1"/>
    <col min="4" max="4" width="24.421875" style="112" customWidth="1"/>
    <col min="5" max="5" width="22.140625" style="112" customWidth="1"/>
    <col min="6" max="6" width="17.7109375" style="375" customWidth="1"/>
    <col min="7" max="16384" width="9.140625" style="112" customWidth="1"/>
  </cols>
  <sheetData>
    <row r="1" spans="1:5" s="376" customFormat="1" ht="15">
      <c r="A1" s="387">
        <v>1</v>
      </c>
      <c r="B1" s="379" t="s">
        <v>233</v>
      </c>
      <c r="C1" s="379" t="s">
        <v>234</v>
      </c>
      <c r="D1" s="379" t="s">
        <v>238</v>
      </c>
      <c r="E1" s="379" t="s">
        <v>235</v>
      </c>
    </row>
    <row r="2" spans="1:6" s="113" customFormat="1" ht="15" customHeight="1">
      <c r="A2" s="386">
        <v>2</v>
      </c>
      <c r="B2" s="621" t="s">
        <v>159</v>
      </c>
      <c r="C2" s="622"/>
      <c r="D2" s="377" t="s">
        <v>160</v>
      </c>
      <c r="E2" s="378" t="s">
        <v>160</v>
      </c>
      <c r="F2" s="373"/>
    </row>
    <row r="3" spans="1:6" s="113" customFormat="1" ht="15.75" customHeight="1" thickBot="1">
      <c r="A3" s="385">
        <v>3</v>
      </c>
      <c r="B3" s="623"/>
      <c r="C3" s="624"/>
      <c r="D3" s="332" t="s">
        <v>161</v>
      </c>
      <c r="E3" s="333" t="s">
        <v>162</v>
      </c>
      <c r="F3" s="373"/>
    </row>
    <row r="4" spans="1:6" s="113" customFormat="1" ht="15.75">
      <c r="A4" s="334">
        <v>4</v>
      </c>
      <c r="B4" s="335" t="s">
        <v>205</v>
      </c>
      <c r="C4" s="336">
        <f>1_Lahteandmed!C7</f>
        <v>0</v>
      </c>
      <c r="D4" s="337"/>
      <c r="E4" s="338"/>
      <c r="F4" s="373"/>
    </row>
    <row r="5" spans="1:7" s="113" customFormat="1" ht="15.75">
      <c r="A5" s="339">
        <v>5</v>
      </c>
      <c r="B5" s="340" t="s">
        <v>163</v>
      </c>
      <c r="C5" s="341">
        <f>1_Lahteandmed!C17</f>
        <v>0.04</v>
      </c>
      <c r="D5" s="342"/>
      <c r="E5" s="343"/>
      <c r="F5" s="373"/>
      <c r="G5" s="514"/>
    </row>
    <row r="6" spans="1:6" s="113" customFormat="1" ht="15.75">
      <c r="A6" s="339">
        <v>6</v>
      </c>
      <c r="B6" s="618" t="s">
        <v>265</v>
      </c>
      <c r="C6" s="618"/>
      <c r="D6" s="344">
        <f>SUM(7_Rahavood!D28:AG28)+SUM(7_Rahavood!D32:AG32)</f>
        <v>0</v>
      </c>
      <c r="E6" s="345">
        <f>NPV(C5,7_Rahavood!D28:AG28)+NPV(C5,7_Rahavood!D32:AG32)</f>
        <v>0</v>
      </c>
      <c r="F6" s="374"/>
    </row>
    <row r="7" spans="1:6" s="113" customFormat="1" ht="15.75">
      <c r="A7" s="339">
        <v>7</v>
      </c>
      <c r="B7" s="619" t="s">
        <v>171</v>
      </c>
      <c r="C7" s="620"/>
      <c r="D7" s="389">
        <f>SUM(7_Rahavood!D28:AG28)</f>
        <v>0</v>
      </c>
      <c r="E7" s="345">
        <f>NPV(C5,7_Rahavood!D28:AG28)</f>
        <v>0</v>
      </c>
      <c r="F7" s="374"/>
    </row>
    <row r="8" spans="1:8" s="113" customFormat="1" ht="15.75">
      <c r="A8" s="339">
        <v>8</v>
      </c>
      <c r="B8" s="618" t="s">
        <v>164</v>
      </c>
      <c r="C8" s="618"/>
      <c r="D8" s="389">
        <f>SUM(7_Rahavood!D35:AG35)</f>
        <v>0</v>
      </c>
      <c r="E8" s="345"/>
      <c r="F8" s="477" t="str">
        <f>IF(E9-E10&gt;0,"&lt;-arvuta ja lisa jääkväärtus töölehe 7_Rahavood rea 5.1. punase tasutaga lahtrisse!","jääkväärtust arvutada ei ole vaja!")</f>
        <v>jääkväärtust arvutada ei ole vaja!</v>
      </c>
      <c r="G8" s="478"/>
      <c r="H8" s="478"/>
    </row>
    <row r="9" spans="1:6" s="113" customFormat="1" ht="15.75">
      <c r="A9" s="339">
        <v>9</v>
      </c>
      <c r="B9" s="618" t="s">
        <v>165</v>
      </c>
      <c r="C9" s="618"/>
      <c r="D9" s="347">
        <f>SUM(7_Rahavood!D9:AG9)</f>
        <v>0</v>
      </c>
      <c r="E9" s="347">
        <f>NPV($C$5,7_Rahavood!D9:AG9)</f>
        <v>0</v>
      </c>
      <c r="F9" s="374"/>
    </row>
    <row r="10" spans="1:6" s="113" customFormat="1" ht="15.75">
      <c r="A10" s="339">
        <v>10</v>
      </c>
      <c r="B10" s="340" t="s">
        <v>166</v>
      </c>
      <c r="C10" s="340"/>
      <c r="D10" s="347">
        <f>SUM(7_Rahavood!D13:AG13)+SUM(7_Rahavood!D36:AG36)</f>
        <v>0</v>
      </c>
      <c r="E10" s="347">
        <f>NPV($C$5,7_Rahavood!D13:AG13)+NPV($C$5,7_Rahavood!D36:AG36)</f>
        <v>0</v>
      </c>
      <c r="F10" s="374"/>
    </row>
    <row r="11" spans="1:6" s="113" customFormat="1" ht="15.75">
      <c r="A11" s="339">
        <v>11</v>
      </c>
      <c r="B11" s="618" t="s">
        <v>294</v>
      </c>
      <c r="C11" s="618"/>
      <c r="D11" s="346"/>
      <c r="E11" s="347">
        <f>IF((E9-E10)&gt;0,(E9-E10+E8),0)</f>
        <v>0</v>
      </c>
      <c r="F11" s="409"/>
    </row>
    <row r="12" spans="1:6" s="113" customFormat="1" ht="15.75">
      <c r="A12" s="339">
        <v>12</v>
      </c>
      <c r="B12" s="618" t="s">
        <v>263</v>
      </c>
      <c r="C12" s="618"/>
      <c r="D12" s="346"/>
      <c r="E12" s="347">
        <f>IF((E6-E11)&gt;0,E6-E11,0)</f>
        <v>0</v>
      </c>
      <c r="F12" s="408"/>
    </row>
    <row r="13" spans="1:6" s="113" customFormat="1" ht="32.25" thickBot="1">
      <c r="A13" s="348">
        <v>13</v>
      </c>
      <c r="B13" s="349" t="s">
        <v>264</v>
      </c>
      <c r="C13" s="388">
        <f>IF((E6-E11)&gt;0,(E6-E11)/E6,0)</f>
        <v>0</v>
      </c>
      <c r="D13" s="350"/>
      <c r="E13" s="351"/>
      <c r="F13" s="373"/>
    </row>
    <row r="14" spans="1:6" s="113" customFormat="1" ht="16.5" thickBot="1">
      <c r="A14" s="352"/>
      <c r="B14" s="353"/>
      <c r="C14" s="354"/>
      <c r="D14" s="355"/>
      <c r="E14" s="476">
        <f>IF(E9-E10&gt;0,1,"")</f>
      </c>
      <c r="F14" s="373"/>
    </row>
    <row r="15" spans="1:6" s="113" customFormat="1" ht="16.5" thickBot="1">
      <c r="A15" s="356"/>
      <c r="B15" s="357"/>
      <c r="C15" s="358" t="s">
        <v>160</v>
      </c>
      <c r="D15" s="269"/>
      <c r="E15" s="269"/>
      <c r="F15" s="373"/>
    </row>
    <row r="16" spans="1:6" s="113" customFormat="1" ht="15.75">
      <c r="A16" s="334">
        <v>15</v>
      </c>
      <c r="B16" s="335" t="s">
        <v>167</v>
      </c>
      <c r="C16" s="384">
        <f>D7</f>
        <v>0</v>
      </c>
      <c r="D16" s="370"/>
      <c r="E16" s="269"/>
      <c r="F16" s="373"/>
    </row>
    <row r="17" spans="1:6" s="113" customFormat="1" ht="15.75">
      <c r="A17" s="339">
        <v>16</v>
      </c>
      <c r="B17" s="340" t="s">
        <v>237</v>
      </c>
      <c r="C17" s="390">
        <f>C13</f>
        <v>0</v>
      </c>
      <c r="D17" s="370"/>
      <c r="E17" s="515"/>
      <c r="F17" s="373"/>
    </row>
    <row r="18" spans="1:6" s="113" customFormat="1" ht="15.75">
      <c r="A18" s="339">
        <v>17</v>
      </c>
      <c r="B18" s="340" t="s">
        <v>231</v>
      </c>
      <c r="C18" s="501">
        <f>ROUND(C16*C17,2)</f>
        <v>0</v>
      </c>
      <c r="D18" s="370"/>
      <c r="E18" s="269"/>
      <c r="F18" s="471"/>
    </row>
    <row r="19" spans="1:6" s="113" customFormat="1" ht="15.75">
      <c r="A19" s="339">
        <v>18</v>
      </c>
      <c r="B19" s="340" t="s">
        <v>118</v>
      </c>
      <c r="C19" s="359">
        <f>1_Lahteandmed!C8</f>
        <v>0</v>
      </c>
      <c r="D19" s="370"/>
      <c r="E19" s="269"/>
      <c r="F19" s="471"/>
    </row>
    <row r="20" spans="1:6" s="113" customFormat="1" ht="16.5" thickBot="1">
      <c r="A20" s="348">
        <v>19</v>
      </c>
      <c r="B20" s="360" t="s">
        <v>232</v>
      </c>
      <c r="C20" s="410">
        <f>ROUND(C18*C19,2)</f>
        <v>0</v>
      </c>
      <c r="D20" s="507">
        <f>ROUND(C20,0)</f>
        <v>0</v>
      </c>
      <c r="E20" s="380"/>
      <c r="F20" s="471"/>
    </row>
    <row r="21" spans="4:6" ht="15">
      <c r="D21" s="411"/>
      <c r="F21" s="472"/>
    </row>
    <row r="23" ht="15">
      <c r="B23" s="506"/>
    </row>
    <row r="24" ht="15">
      <c r="B24" s="506"/>
    </row>
  </sheetData>
  <sheetProtection/>
  <mergeCells count="8">
    <mergeCell ref="B11:C11"/>
    <mergeCell ref="B12:C12"/>
    <mergeCell ref="B7:C7"/>
    <mergeCell ref="B2:C3"/>
    <mergeCell ref="B6:C6"/>
    <mergeCell ref="B8:C8"/>
    <mergeCell ref="B9:C9"/>
  </mergeCells>
  <conditionalFormatting sqref="E8">
    <cfRule type="expression" priority="1" dxfId="0" stopIfTrue="1">
      <formula>AND($E$9&gt;$E$10,$E$8="")</formula>
    </cfRule>
  </conditionalFormatting>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11"/>
  <dimension ref="A1:BJ24"/>
  <sheetViews>
    <sheetView zoomScalePageLayoutView="0" workbookViewId="0" topLeftCell="A1">
      <selection activeCell="E33" sqref="E33"/>
    </sheetView>
  </sheetViews>
  <sheetFormatPr defaultColWidth="9.140625" defaultRowHeight="15"/>
  <cols>
    <col min="1" max="1" width="23.28125" style="0" customWidth="1"/>
    <col min="29" max="62" width="8.140625" style="0" customWidth="1"/>
  </cols>
  <sheetData>
    <row r="1" spans="1:62" ht="15">
      <c r="A1" s="434" t="s">
        <v>253</v>
      </c>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row>
    <row r="2" ht="15">
      <c r="A2" s="434" t="s">
        <v>254</v>
      </c>
    </row>
    <row r="3" ht="15.75" thickBot="1">
      <c r="A3" s="434"/>
    </row>
    <row r="4" spans="1:62" ht="15.75" thickBot="1">
      <c r="A4" s="29" t="s">
        <v>97</v>
      </c>
      <c r="B4" s="30" t="s">
        <v>98</v>
      </c>
      <c r="C4" s="30" t="s">
        <v>98</v>
      </c>
      <c r="D4" s="30" t="s">
        <v>98</v>
      </c>
      <c r="E4" s="30" t="s">
        <v>98</v>
      </c>
      <c r="F4" s="30" t="s">
        <v>98</v>
      </c>
      <c r="G4" s="30" t="s">
        <v>98</v>
      </c>
      <c r="H4" s="30" t="s">
        <v>98</v>
      </c>
      <c r="I4" s="30" t="s">
        <v>98</v>
      </c>
      <c r="J4" s="30" t="s">
        <v>98</v>
      </c>
      <c r="K4" s="30" t="s">
        <v>98</v>
      </c>
      <c r="L4" s="30" t="s">
        <v>98</v>
      </c>
      <c r="M4" s="30" t="s">
        <v>98</v>
      </c>
      <c r="N4" s="30" t="s">
        <v>98</v>
      </c>
      <c r="O4" s="30" t="s">
        <v>98</v>
      </c>
      <c r="P4" s="30" t="s">
        <v>98</v>
      </c>
      <c r="Q4" s="625" t="s">
        <v>99</v>
      </c>
      <c r="R4" s="626"/>
      <c r="S4" s="626"/>
      <c r="T4" s="626"/>
      <c r="U4" s="626"/>
      <c r="V4" s="626"/>
      <c r="W4" s="626"/>
      <c r="X4" s="626"/>
      <c r="Y4" s="626"/>
      <c r="Z4" s="626"/>
      <c r="AA4" s="626"/>
      <c r="AB4" s="627"/>
      <c r="AC4" s="628" t="s">
        <v>100</v>
      </c>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628"/>
      <c r="BI4" s="628"/>
      <c r="BJ4" s="628"/>
    </row>
    <row r="5" spans="1:62" ht="15.75" thickBot="1">
      <c r="A5" s="31"/>
      <c r="B5" s="32">
        <v>2000</v>
      </c>
      <c r="C5" s="33">
        <v>2001</v>
      </c>
      <c r="D5" s="33">
        <v>2002</v>
      </c>
      <c r="E5" s="33">
        <v>2003</v>
      </c>
      <c r="F5" s="33">
        <v>2004</v>
      </c>
      <c r="G5" s="33">
        <v>2005</v>
      </c>
      <c r="H5" s="33">
        <v>2006</v>
      </c>
      <c r="I5" s="33">
        <v>2007</v>
      </c>
      <c r="J5" s="33">
        <v>2008</v>
      </c>
      <c r="K5" s="33">
        <v>2009</v>
      </c>
      <c r="L5" s="33">
        <v>2010</v>
      </c>
      <c r="M5" s="33">
        <v>2011</v>
      </c>
      <c r="N5" s="33">
        <v>2012</v>
      </c>
      <c r="O5" s="33">
        <v>2013</v>
      </c>
      <c r="P5" s="33">
        <v>2014</v>
      </c>
      <c r="Q5" s="34">
        <v>2015</v>
      </c>
      <c r="R5" s="34">
        <v>2016</v>
      </c>
      <c r="S5" s="34">
        <v>2017</v>
      </c>
      <c r="T5" s="34">
        <v>2018</v>
      </c>
      <c r="U5" s="34">
        <v>2019</v>
      </c>
      <c r="V5" s="35">
        <v>2020</v>
      </c>
      <c r="W5" s="33">
        <v>2021</v>
      </c>
      <c r="X5" s="33">
        <v>2022</v>
      </c>
      <c r="Y5" s="32">
        <v>2023</v>
      </c>
      <c r="Z5" s="33">
        <v>2024</v>
      </c>
      <c r="AA5" s="33">
        <v>2025</v>
      </c>
      <c r="AB5" s="33">
        <v>2026</v>
      </c>
      <c r="AC5" s="33">
        <v>2027</v>
      </c>
      <c r="AD5" s="33">
        <v>2028</v>
      </c>
      <c r="AE5" s="33">
        <v>2029</v>
      </c>
      <c r="AF5" s="36">
        <v>2030</v>
      </c>
      <c r="AG5" s="33">
        <v>2031</v>
      </c>
      <c r="AH5" s="33">
        <v>2032</v>
      </c>
      <c r="AI5" s="33">
        <v>2033</v>
      </c>
      <c r="AJ5" s="36">
        <v>2034</v>
      </c>
      <c r="AK5" s="33">
        <v>2035</v>
      </c>
      <c r="AL5" s="33">
        <v>2036</v>
      </c>
      <c r="AM5" s="33">
        <v>2037</v>
      </c>
      <c r="AN5" s="36">
        <v>2038</v>
      </c>
      <c r="AO5" s="33">
        <v>2039</v>
      </c>
      <c r="AP5" s="33">
        <v>2040</v>
      </c>
      <c r="AQ5" s="33">
        <v>2041</v>
      </c>
      <c r="AR5" s="36">
        <v>2042</v>
      </c>
      <c r="AS5" s="33">
        <v>2043</v>
      </c>
      <c r="AT5" s="33">
        <v>2044</v>
      </c>
      <c r="AU5" s="33">
        <v>2045</v>
      </c>
      <c r="AV5" s="36">
        <v>2046</v>
      </c>
      <c r="AW5" s="33">
        <v>2047</v>
      </c>
      <c r="AX5" s="33">
        <v>2048</v>
      </c>
      <c r="AY5" s="33">
        <v>2049</v>
      </c>
      <c r="AZ5" s="36">
        <v>2050</v>
      </c>
      <c r="BA5" s="33">
        <v>2051</v>
      </c>
      <c r="BB5" s="33">
        <v>2052</v>
      </c>
      <c r="BC5" s="33">
        <v>2053</v>
      </c>
      <c r="BD5" s="36">
        <v>2054</v>
      </c>
      <c r="BE5" s="33">
        <v>2055</v>
      </c>
      <c r="BF5" s="33">
        <v>2056</v>
      </c>
      <c r="BG5" s="33">
        <v>2057</v>
      </c>
      <c r="BH5" s="36">
        <v>2058</v>
      </c>
      <c r="BI5" s="33">
        <v>2059</v>
      </c>
      <c r="BJ5" s="33">
        <v>2060</v>
      </c>
    </row>
    <row r="6" spans="1:62" ht="15">
      <c r="A6" s="37" t="s">
        <v>101</v>
      </c>
      <c r="B6" s="38">
        <v>6170.53943</v>
      </c>
      <c r="C6" s="38">
        <v>6963.44974</v>
      </c>
      <c r="D6" s="38">
        <v>7759.54834</v>
      </c>
      <c r="E6" s="38">
        <v>8698.48783</v>
      </c>
      <c r="F6" s="38">
        <v>9706.40486</v>
      </c>
      <c r="G6" s="38">
        <v>11260.17284</v>
      </c>
      <c r="H6" s="38">
        <v>13517.94946</v>
      </c>
      <c r="I6" s="38">
        <v>16241.09804</v>
      </c>
      <c r="J6" s="38">
        <v>16511.0323</v>
      </c>
      <c r="K6" s="38">
        <v>14138.16982</v>
      </c>
      <c r="L6" s="38">
        <v>14707.53395</v>
      </c>
      <c r="M6" s="38">
        <v>16403.76914</v>
      </c>
      <c r="N6" s="38">
        <v>17636.71937</v>
      </c>
      <c r="O6" s="38">
        <v>18738.79557</v>
      </c>
      <c r="P6" s="38">
        <v>19526.1535</v>
      </c>
      <c r="Q6" s="39">
        <v>20313.249488069043</v>
      </c>
      <c r="R6" s="39">
        <v>21430.23898411863</v>
      </c>
      <c r="S6" s="39">
        <v>22793.82575941233</v>
      </c>
      <c r="T6" s="39">
        <v>24238.72524043009</v>
      </c>
      <c r="U6" s="39">
        <v>25639.458123178898</v>
      </c>
      <c r="V6" s="40">
        <v>27127.298119536583</v>
      </c>
      <c r="W6" s="41">
        <v>28699.561101904277</v>
      </c>
      <c r="X6" s="38">
        <v>30365.745195628486</v>
      </c>
      <c r="Y6" s="38">
        <v>32090.192240735752</v>
      </c>
      <c r="Z6" s="38">
        <v>33882.45419295056</v>
      </c>
      <c r="AA6" s="38">
        <v>35747.79635784723</v>
      </c>
      <c r="AB6" s="38">
        <v>37691.60779781846</v>
      </c>
      <c r="AC6" s="38">
        <v>41954.44104414581</v>
      </c>
      <c r="AD6" s="38">
        <v>44178.04079213138</v>
      </c>
      <c r="AE6" s="38">
        <v>46514.01543101039</v>
      </c>
      <c r="AF6" s="38">
        <v>48855.842469210234</v>
      </c>
      <c r="AG6" s="38">
        <v>51209.02320641371</v>
      </c>
      <c r="AH6" s="38">
        <v>53623.12307513232</v>
      </c>
      <c r="AI6" s="38">
        <v>56041.25995513032</v>
      </c>
      <c r="AJ6" s="38">
        <v>58453.79584649152</v>
      </c>
      <c r="AK6" s="38">
        <v>60890.90092730674</v>
      </c>
      <c r="AL6" s="38">
        <v>63386.13583121597</v>
      </c>
      <c r="AM6" s="38">
        <v>65954.09685755661</v>
      </c>
      <c r="AN6" s="38">
        <v>68564.5365226568</v>
      </c>
      <c r="AO6" s="38">
        <v>71230.55296615208</v>
      </c>
      <c r="AP6" s="38">
        <v>73962.53977511686</v>
      </c>
      <c r="AQ6" s="38">
        <v>76733.20455537621</v>
      </c>
      <c r="AR6" s="38">
        <v>79537.08365265293</v>
      </c>
      <c r="AS6" s="38">
        <v>82365.24412155269</v>
      </c>
      <c r="AT6" s="38">
        <v>85229.1522041704</v>
      </c>
      <c r="AU6" s="38">
        <v>88116.97963330666</v>
      </c>
      <c r="AV6" s="38">
        <v>90930.66399351004</v>
      </c>
      <c r="AW6" s="38">
        <v>93777.40346448163</v>
      </c>
      <c r="AX6" s="38">
        <v>96649.20040932724</v>
      </c>
      <c r="AY6" s="38">
        <v>99564.64267054171</v>
      </c>
      <c r="AZ6" s="38">
        <v>102526.22374240197</v>
      </c>
      <c r="BA6" s="38">
        <v>105562.96299638184</v>
      </c>
      <c r="BB6" s="38">
        <v>108670.95273654425</v>
      </c>
      <c r="BC6" s="38">
        <v>111864.77762721972</v>
      </c>
      <c r="BD6" s="38">
        <v>115060.93720313004</v>
      </c>
      <c r="BE6" s="38">
        <v>118381.05546308638</v>
      </c>
      <c r="BF6" s="38">
        <v>121860.08472941142</v>
      </c>
      <c r="BG6" s="38">
        <v>125501.75659368729</v>
      </c>
      <c r="BH6" s="38">
        <v>129329.43518865382</v>
      </c>
      <c r="BI6" s="38">
        <v>133359.29940907354</v>
      </c>
      <c r="BJ6" s="38">
        <v>137607.73721656276</v>
      </c>
    </row>
    <row r="7" spans="1:62" ht="15">
      <c r="A7" s="37" t="s">
        <v>102</v>
      </c>
      <c r="B7" s="38">
        <v>10574.21874</v>
      </c>
      <c r="C7" s="38">
        <v>11225.39109</v>
      </c>
      <c r="D7" s="38">
        <v>11912.56752</v>
      </c>
      <c r="E7" s="38">
        <v>12803.68674</v>
      </c>
      <c r="F7" s="38">
        <v>13633.0297</v>
      </c>
      <c r="G7" s="38">
        <v>14924.22391</v>
      </c>
      <c r="H7" s="38">
        <v>16478.23779</v>
      </c>
      <c r="I7" s="38">
        <v>17780.15543</v>
      </c>
      <c r="J7" s="38">
        <v>16832.78761</v>
      </c>
      <c r="K7" s="38">
        <v>14352.04668</v>
      </c>
      <c r="L7" s="38">
        <v>14707.53395</v>
      </c>
      <c r="M7" s="38">
        <v>15924.66581</v>
      </c>
      <c r="N7" s="38">
        <v>16665.19682</v>
      </c>
      <c r="O7" s="38">
        <v>16936.86453</v>
      </c>
      <c r="P7" s="38">
        <v>17289.7389</v>
      </c>
      <c r="Q7" s="39">
        <v>17631.05192735165</v>
      </c>
      <c r="R7" s="39">
        <v>18126.043532464853</v>
      </c>
      <c r="S7" s="39">
        <v>18739.526594505456</v>
      </c>
      <c r="T7" s="39">
        <v>19341.996007936155</v>
      </c>
      <c r="U7" s="39">
        <v>19931.434262687442</v>
      </c>
      <c r="V7" s="40">
        <v>20533.633483876332</v>
      </c>
      <c r="W7" s="41">
        <v>21152.61560258254</v>
      </c>
      <c r="X7" s="38">
        <v>21792.262516084695</v>
      </c>
      <c r="Y7" s="38">
        <v>22433.850068438143</v>
      </c>
      <c r="Z7" s="38">
        <v>23079.099430272956</v>
      </c>
      <c r="AA7" s="38">
        <v>23729.59224717516</v>
      </c>
      <c r="AB7" s="38">
        <v>24386.782339874917</v>
      </c>
      <c r="AC7" s="38">
        <v>20037.89909002633</v>
      </c>
      <c r="AD7" s="38">
        <v>20569.479210206697</v>
      </c>
      <c r="AE7" s="38">
        <v>21115.10713993836</v>
      </c>
      <c r="AF7" s="38">
        <v>21625.24779211172</v>
      </c>
      <c r="AG7" s="38">
        <v>22122.628491330288</v>
      </c>
      <c r="AH7" s="38">
        <v>22618.175369536086</v>
      </c>
      <c r="AI7" s="38">
        <v>23088.633417222434</v>
      </c>
      <c r="AJ7" s="38">
        <v>23531.935178833108</v>
      </c>
      <c r="AK7" s="38">
        <v>23961.924259280695</v>
      </c>
      <c r="AL7" s="38">
        <v>24392.5823486629</v>
      </c>
      <c r="AM7" s="38">
        <v>24819.86941345454</v>
      </c>
      <c r="AN7" s="38">
        <v>25241.861676413686</v>
      </c>
      <c r="AO7" s="38">
        <v>25658.85413393006</v>
      </c>
      <c r="AP7" s="38">
        <v>26069.449601398457</v>
      </c>
      <c r="AQ7" s="38">
        <v>26463.81709078032</v>
      </c>
      <c r="AR7" s="38">
        <v>26840.334103286124</v>
      </c>
      <c r="AS7" s="38">
        <v>27196.395538634926</v>
      </c>
      <c r="AT7" s="38">
        <v>27536.239573781666</v>
      </c>
      <c r="AU7" s="38">
        <v>27856.41153125186</v>
      </c>
      <c r="AV7" s="38">
        <v>28154.653548473172</v>
      </c>
      <c r="AW7" s="38">
        <v>28438.866778485546</v>
      </c>
      <c r="AX7" s="38">
        <v>28706.920489051663</v>
      </c>
      <c r="AY7" s="38">
        <v>28964.613543475705</v>
      </c>
      <c r="AZ7" s="38">
        <v>29212.70805714482</v>
      </c>
      <c r="BA7" s="38">
        <v>29459.317865245695</v>
      </c>
      <c r="BB7" s="38">
        <v>29702.899600986668</v>
      </c>
      <c r="BC7" s="38">
        <v>29946.977357025567</v>
      </c>
      <c r="BD7" s="38">
        <v>30198.63868443166</v>
      </c>
      <c r="BE7" s="38">
        <v>30460.813301861675</v>
      </c>
      <c r="BF7" s="38">
        <v>30741.184046581082</v>
      </c>
      <c r="BG7" s="38">
        <v>31039.073407083124</v>
      </c>
      <c r="BH7" s="38">
        <v>31358.56297616111</v>
      </c>
      <c r="BI7" s="38">
        <v>31701.65280592753</v>
      </c>
      <c r="BJ7" s="38">
        <v>32070.17145160186</v>
      </c>
    </row>
    <row r="8" spans="1:62" ht="15">
      <c r="A8" s="42" t="s">
        <v>103</v>
      </c>
      <c r="B8" s="43"/>
      <c r="C8" s="44">
        <v>0.06158113105195695</v>
      </c>
      <c r="D8" s="44">
        <v>0.06121625736604974</v>
      </c>
      <c r="E8" s="44">
        <v>0.07480496698162664</v>
      </c>
      <c r="F8" s="44">
        <v>0.06477376218593744</v>
      </c>
      <c r="G8" s="44">
        <v>0.09471073110036587</v>
      </c>
      <c r="H8" s="44">
        <v>0.10412694752982965</v>
      </c>
      <c r="I8" s="44">
        <v>0.07900830517144763</v>
      </c>
      <c r="J8" s="44">
        <v>-0.053282313741843335</v>
      </c>
      <c r="K8" s="44">
        <v>-0.1473755261146552</v>
      </c>
      <c r="L8" s="44">
        <v>0.024769099343536993</v>
      </c>
      <c r="M8" s="44">
        <v>0.08275567230630121</v>
      </c>
      <c r="N8" s="44">
        <v>0.04650213818207605</v>
      </c>
      <c r="O8" s="44">
        <v>0.016301500242347444</v>
      </c>
      <c r="P8" s="44">
        <v>0.020834692830834278</v>
      </c>
      <c r="Q8" s="45">
        <v>0.019740785521732196</v>
      </c>
      <c r="R8" s="45">
        <v>0.028074989918514426</v>
      </c>
      <c r="S8" s="45">
        <v>0.03384539273238629</v>
      </c>
      <c r="T8" s="45">
        <v>0.032149660259152224</v>
      </c>
      <c r="U8" s="45">
        <v>0.03047453088654528</v>
      </c>
      <c r="V8" s="46">
        <v>0.030213541747782457</v>
      </c>
      <c r="W8" s="44">
        <v>0.030144792405701226</v>
      </c>
      <c r="X8" s="44">
        <v>0.030239613176918922</v>
      </c>
      <c r="Y8" s="47">
        <v>0.029441071200381197</v>
      </c>
      <c r="Z8" s="44">
        <v>0.028762310520324075</v>
      </c>
      <c r="AA8" s="44">
        <v>0.028185363942275332</v>
      </c>
      <c r="AB8" s="44">
        <v>0.027694959350934134</v>
      </c>
      <c r="AC8" s="44">
        <v>0.023463376262962354</v>
      </c>
      <c r="AD8" s="44">
        <v>0.02652873526271793</v>
      </c>
      <c r="AE8" s="44">
        <v>0.026526093546448193</v>
      </c>
      <c r="AF8" s="44">
        <v>0.02415998407170994</v>
      </c>
      <c r="AG8" s="44">
        <v>0.02299999999999991</v>
      </c>
      <c r="AH8" s="44">
        <v>0.022399999999999975</v>
      </c>
      <c r="AI8" s="44">
        <v>0.02079999999999993</v>
      </c>
      <c r="AJ8" s="44">
        <v>0.019200000000000106</v>
      </c>
      <c r="AK8" s="44">
        <v>0.0182725762747451</v>
      </c>
      <c r="AL8" s="44">
        <v>0.01797260039395243</v>
      </c>
      <c r="AM8" s="44">
        <v>0.017517090182748163</v>
      </c>
      <c r="AN8" s="44">
        <v>0.017002195133645204</v>
      </c>
      <c r="AO8" s="44">
        <v>0.016519877292015206</v>
      </c>
      <c r="AP8" s="44">
        <v>0.016002096793770848</v>
      </c>
      <c r="AQ8" s="44">
        <v>0.015127572519241461</v>
      </c>
      <c r="AR8" s="44">
        <v>0.01422761543484885</v>
      </c>
      <c r="AS8" s="44">
        <v>0.013265909208827864</v>
      </c>
      <c r="AT8" s="44">
        <v>0.012495921919651432</v>
      </c>
      <c r="AU8" s="44">
        <v>0.011627294155845513</v>
      </c>
      <c r="AV8" s="44">
        <v>0.010706404767416577</v>
      </c>
      <c r="AW8" s="44">
        <v>0.010094715941826538</v>
      </c>
      <c r="AX8" s="44">
        <v>0.009425611528547373</v>
      </c>
      <c r="AY8" s="44">
        <v>0.008976687503709169</v>
      </c>
      <c r="AZ8" s="44">
        <v>0.00856543496762785</v>
      </c>
      <c r="BA8" s="44">
        <v>0.008441867409843207</v>
      </c>
      <c r="BB8" s="44">
        <v>0.008268410587616959</v>
      </c>
      <c r="BC8" s="44">
        <v>0.008217304011315818</v>
      </c>
      <c r="BD8" s="44">
        <v>0.00840356355186711</v>
      </c>
      <c r="BE8" s="44">
        <v>0.008681670063663383</v>
      </c>
      <c r="BF8" s="44">
        <v>0.009204309219881246</v>
      </c>
      <c r="BG8" s="44">
        <v>0.009690237046519057</v>
      </c>
      <c r="BH8" s="44">
        <v>0.01029314132183723</v>
      </c>
      <c r="BI8" s="44">
        <v>0.010940865817966161</v>
      </c>
      <c r="BJ8" s="44">
        <v>0.011624587775607154</v>
      </c>
    </row>
    <row r="9" spans="1:62" ht="15">
      <c r="A9" s="42" t="s">
        <v>104</v>
      </c>
      <c r="B9" s="43"/>
      <c r="C9" s="44">
        <v>0.1284993506637393</v>
      </c>
      <c r="D9" s="44">
        <v>0.11432531715235728</v>
      </c>
      <c r="E9" s="44">
        <v>0.12100439985144806</v>
      </c>
      <c r="F9" s="44">
        <v>0.1158726723194139</v>
      </c>
      <c r="G9" s="44">
        <v>0.16007656824650507</v>
      </c>
      <c r="H9" s="44">
        <v>0.20050994350456186</v>
      </c>
      <c r="I9" s="44">
        <v>0.20144686796306455</v>
      </c>
      <c r="J9" s="44">
        <v>0.016620443970917442</v>
      </c>
      <c r="K9" s="44">
        <v>-0.1437137567709803</v>
      </c>
      <c r="L9" s="44">
        <v>0.04027141682755664</v>
      </c>
      <c r="M9" s="44">
        <v>0.11533104025233287</v>
      </c>
      <c r="N9" s="44">
        <v>0.0751626177787088</v>
      </c>
      <c r="O9" s="44">
        <v>0.062487596297224446</v>
      </c>
      <c r="P9" s="44">
        <v>0.0420175313327249</v>
      </c>
      <c r="Q9" s="45">
        <v>0.04030983306922398</v>
      </c>
      <c r="R9" s="45">
        <v>0.054988223164671446</v>
      </c>
      <c r="S9" s="45">
        <v>0.06362909794446159</v>
      </c>
      <c r="T9" s="45">
        <v>0.0633899502553279</v>
      </c>
      <c r="U9" s="45">
        <v>0.0577890490879609</v>
      </c>
      <c r="V9" s="46">
        <v>0.05802930737497247</v>
      </c>
      <c r="W9" s="44">
        <v>0.0579587018006551</v>
      </c>
      <c r="X9" s="44">
        <v>0.05805608273269569</v>
      </c>
      <c r="Y9" s="47">
        <v>0.056789221999910655</v>
      </c>
      <c r="Z9" s="44">
        <v>0.05585077019076512</v>
      </c>
      <c r="AA9" s="44">
        <v>0.05505333687678293</v>
      </c>
      <c r="AB9" s="44">
        <v>0.05437569970783751</v>
      </c>
      <c r="AC9" s="44">
        <v>0.04999816651690714</v>
      </c>
      <c r="AD9" s="44">
        <v>0.05300034257745989</v>
      </c>
      <c r="AE9" s="44">
        <v>0.05287637471001361</v>
      </c>
      <c r="AF9" s="44">
        <v>0.05034669693639415</v>
      </c>
      <c r="AG9" s="44">
        <v>0.048165799999999814</v>
      </c>
      <c r="AH9" s="44">
        <v>0.047142079999999975</v>
      </c>
      <c r="AI9" s="44">
        <v>0.045095039999999864</v>
      </c>
      <c r="AJ9" s="44">
        <v>0.04304928000000019</v>
      </c>
      <c r="AK9" s="44">
        <v>0.04169284552906416</v>
      </c>
      <c r="AL9" s="44">
        <v>0.04097878116285569</v>
      </c>
      <c r="AM9" s="44">
        <v>0.040512976420878255</v>
      </c>
      <c r="AN9" s="44">
        <v>0.03957964386561219</v>
      </c>
      <c r="AO9" s="44">
        <v>0.038883314592439655</v>
      </c>
      <c r="AP9" s="44">
        <v>0.038354142923233914</v>
      </c>
      <c r="AQ9" s="44">
        <v>0.03746037911466482</v>
      </c>
      <c r="AR9" s="44">
        <v>0.036540622974415626</v>
      </c>
      <c r="AS9" s="44">
        <v>0.03555775921142201</v>
      </c>
      <c r="AT9" s="44">
        <v>0.03477083220188382</v>
      </c>
      <c r="AU9" s="44">
        <v>0.033883094627274124</v>
      </c>
      <c r="AV9" s="44">
        <v>0.03193123926753216</v>
      </c>
      <c r="AW9" s="44">
        <v>0.031306704976604705</v>
      </c>
      <c r="AX9" s="44">
        <v>0.03062354937064682</v>
      </c>
      <c r="AY9" s="44">
        <v>0.030165197941286914</v>
      </c>
      <c r="AZ9" s="44">
        <v>0.029745309101947948</v>
      </c>
      <c r="BA9" s="44">
        <v>0.029619146625449844</v>
      </c>
      <c r="BB9" s="44">
        <v>0.0294420472099568</v>
      </c>
      <c r="BC9" s="44">
        <v>0.02938986739555327</v>
      </c>
      <c r="BD9" s="44">
        <v>0.028571634822904368</v>
      </c>
      <c r="BE9" s="44">
        <v>0.028855303464936588</v>
      </c>
      <c r="BF9" s="44">
        <v>0.029388395404278844</v>
      </c>
      <c r="BG9" s="44">
        <v>0.029884041787449522</v>
      </c>
      <c r="BH9" s="44">
        <v>0.030499004148274</v>
      </c>
      <c r="BI9" s="44">
        <v>0.03115968313432549</v>
      </c>
      <c r="BJ9" s="44">
        <v>0.03185707953111927</v>
      </c>
    </row>
    <row r="10" spans="1:62" ht="15">
      <c r="A10" s="42" t="s">
        <v>105</v>
      </c>
      <c r="B10" s="47">
        <v>0.04</v>
      </c>
      <c r="C10" s="47">
        <v>0.058</v>
      </c>
      <c r="D10" s="47">
        <v>0.036</v>
      </c>
      <c r="E10" s="47">
        <v>0.013</v>
      </c>
      <c r="F10" s="47">
        <v>0.03</v>
      </c>
      <c r="G10" s="47">
        <v>0.041</v>
      </c>
      <c r="H10" s="47">
        <v>0.044</v>
      </c>
      <c r="I10" s="47">
        <v>0.066</v>
      </c>
      <c r="J10" s="47">
        <v>0.104</v>
      </c>
      <c r="K10" s="47">
        <v>-0.001</v>
      </c>
      <c r="L10" s="47">
        <v>0.03</v>
      </c>
      <c r="M10" s="47">
        <v>0.05</v>
      </c>
      <c r="N10" s="47">
        <v>0.039</v>
      </c>
      <c r="O10" s="47">
        <v>0.028</v>
      </c>
      <c r="P10" s="47">
        <v>-0.001</v>
      </c>
      <c r="Q10" s="48">
        <v>0.002</v>
      </c>
      <c r="R10" s="48">
        <v>0.022</v>
      </c>
      <c r="S10" s="48">
        <v>0.027</v>
      </c>
      <c r="T10" s="48">
        <v>0.029</v>
      </c>
      <c r="U10" s="48">
        <v>0.026</v>
      </c>
      <c r="V10" s="49">
        <v>0.027</v>
      </c>
      <c r="W10" s="44">
        <v>0.027</v>
      </c>
      <c r="X10" s="47">
        <v>0.027</v>
      </c>
      <c r="Y10" s="47">
        <v>0.026566018750000003</v>
      </c>
      <c r="Z10" s="47">
        <v>0.026331115937500003</v>
      </c>
      <c r="AA10" s="47">
        <v>0.026131448546875</v>
      </c>
      <c r="AB10" s="47">
        <v>0.025961731264843753</v>
      </c>
      <c r="AC10" s="47">
        <v>0.02592646778513281</v>
      </c>
      <c r="AD10" s="47">
        <v>0.02578749761736289</v>
      </c>
      <c r="AE10" s="47">
        <v>0.025669372974758457</v>
      </c>
      <c r="AF10" s="47">
        <v>0.02556896702854469</v>
      </c>
      <c r="AG10" s="47">
        <v>0.0246</v>
      </c>
      <c r="AH10" s="47">
        <v>0.0242</v>
      </c>
      <c r="AI10" s="47">
        <v>0.0238</v>
      </c>
      <c r="AJ10" s="47">
        <v>0.0234</v>
      </c>
      <c r="AK10" s="47">
        <v>0.023</v>
      </c>
      <c r="AL10" s="47">
        <v>0.0226</v>
      </c>
      <c r="AM10" s="47">
        <v>0.0226</v>
      </c>
      <c r="AN10" s="47">
        <v>0.0222</v>
      </c>
      <c r="AO10" s="47">
        <v>0.022</v>
      </c>
      <c r="AP10" s="47">
        <v>0.022</v>
      </c>
      <c r="AQ10" s="47">
        <v>0.022</v>
      </c>
      <c r="AR10" s="47">
        <v>0.022</v>
      </c>
      <c r="AS10" s="47">
        <v>0.022</v>
      </c>
      <c r="AT10" s="47">
        <v>0.022</v>
      </c>
      <c r="AU10" s="47">
        <v>0.022</v>
      </c>
      <c r="AV10" s="47">
        <v>0.021</v>
      </c>
      <c r="AW10" s="47">
        <v>0.021</v>
      </c>
      <c r="AX10" s="47">
        <v>0.021</v>
      </c>
      <c r="AY10" s="47">
        <v>0.021</v>
      </c>
      <c r="AZ10" s="47">
        <v>0.021</v>
      </c>
      <c r="BA10" s="47">
        <v>0.021</v>
      </c>
      <c r="BB10" s="47">
        <v>0.021</v>
      </c>
      <c r="BC10" s="47">
        <v>0.021</v>
      </c>
      <c r="BD10" s="47">
        <v>0.02</v>
      </c>
      <c r="BE10" s="47">
        <v>0.02</v>
      </c>
      <c r="BF10" s="47">
        <v>0.02</v>
      </c>
      <c r="BG10" s="47">
        <v>0.02</v>
      </c>
      <c r="BH10" s="47">
        <v>0.02</v>
      </c>
      <c r="BI10" s="47">
        <v>0.02</v>
      </c>
      <c r="BJ10" s="47">
        <v>0.02</v>
      </c>
    </row>
    <row r="11" spans="1:62" ht="15">
      <c r="A11" s="42" t="s">
        <v>106</v>
      </c>
      <c r="B11" s="50">
        <v>585.3</v>
      </c>
      <c r="C11" s="50">
        <v>589.6</v>
      </c>
      <c r="D11" s="50">
        <v>589.9</v>
      </c>
      <c r="E11" s="50">
        <v>602.9</v>
      </c>
      <c r="F11" s="50">
        <v>601.9</v>
      </c>
      <c r="G11" s="50">
        <v>615.6</v>
      </c>
      <c r="H11" s="50">
        <v>651.7</v>
      </c>
      <c r="I11" s="50">
        <v>657.6</v>
      </c>
      <c r="J11" s="50">
        <v>656</v>
      </c>
      <c r="K11" s="50">
        <v>593.9</v>
      </c>
      <c r="L11" s="50">
        <v>568</v>
      </c>
      <c r="M11" s="50">
        <v>603.2</v>
      </c>
      <c r="N11" s="50">
        <v>614.9</v>
      </c>
      <c r="O11" s="50">
        <v>621.4</v>
      </c>
      <c r="P11" s="50">
        <v>624.825</v>
      </c>
      <c r="Q11" s="51">
        <v>628.8076</v>
      </c>
      <c r="R11" s="51">
        <v>626.9192488</v>
      </c>
      <c r="S11" s="51">
        <v>624.0171494304</v>
      </c>
      <c r="T11" s="51">
        <v>620.897063683248</v>
      </c>
      <c r="U11" s="51">
        <v>617.1716813011485</v>
      </c>
      <c r="V11" s="52">
        <v>614.0858228946428</v>
      </c>
      <c r="W11" s="53">
        <v>611.6294796030642</v>
      </c>
      <c r="X11" s="50">
        <v>609.7945911642549</v>
      </c>
      <c r="Y11" s="50">
        <v>607.9652073907622</v>
      </c>
      <c r="Z11" s="50">
        <v>606.14131176859</v>
      </c>
      <c r="AA11" s="50">
        <v>604.3228878332842</v>
      </c>
      <c r="AB11" s="50">
        <v>602.5099191697843</v>
      </c>
      <c r="AC11" s="50">
        <v>614.6073206402848</v>
      </c>
      <c r="AD11" s="50">
        <v>612.5910493612419</v>
      </c>
      <c r="AE11" s="50">
        <v>610.7494915535714</v>
      </c>
      <c r="AF11" s="50">
        <v>607.6534724059651</v>
      </c>
      <c r="AG11" s="50">
        <v>605.5506115089652</v>
      </c>
      <c r="AH11" s="50">
        <v>602.4517994860676</v>
      </c>
      <c r="AI11" s="50">
        <v>599.35298746317</v>
      </c>
      <c r="AJ11" s="50">
        <v>596.2541754402727</v>
      </c>
      <c r="AK11" s="50">
        <v>593.2622190043717</v>
      </c>
      <c r="AL11" s="50">
        <v>590.0565513944778</v>
      </c>
      <c r="AM11" s="50">
        <v>586.8508837845839</v>
      </c>
      <c r="AN11" s="50">
        <v>583.5383605876935</v>
      </c>
      <c r="AO11" s="50">
        <v>579.7984150428173</v>
      </c>
      <c r="AP11" s="50">
        <v>575.9516139109446</v>
      </c>
      <c r="AQ11" s="50">
        <v>571.7842460180825</v>
      </c>
      <c r="AR11" s="50">
        <v>567.2963113642309</v>
      </c>
      <c r="AS11" s="50">
        <v>562.48780994939</v>
      </c>
      <c r="AT11" s="50">
        <v>557.4655973605563</v>
      </c>
      <c r="AU11" s="50">
        <v>552.2296735977294</v>
      </c>
      <c r="AV11" s="50">
        <v>546.7800386609098</v>
      </c>
      <c r="AW11" s="50">
        <v>541.0098369631006</v>
      </c>
      <c r="AX11" s="50">
        <v>535.0259240912986</v>
      </c>
      <c r="AY11" s="50">
        <v>529.1488668064931</v>
      </c>
      <c r="AZ11" s="50">
        <v>523.1649539346911</v>
      </c>
      <c r="BA11" s="50">
        <v>517.181041062889</v>
      </c>
      <c r="BB11" s="50">
        <v>511.4108393650799</v>
      </c>
      <c r="BC11" s="50">
        <v>505.9612044282602</v>
      </c>
      <c r="BD11" s="50">
        <v>501.04584742642277</v>
      </c>
      <c r="BE11" s="50">
        <v>496.6647683595678</v>
      </c>
      <c r="BF11" s="50">
        <v>492.49740046670564</v>
      </c>
      <c r="BG11" s="50">
        <v>488.97116609582235</v>
      </c>
      <c r="BH11" s="50">
        <v>485.7654984859284</v>
      </c>
      <c r="BI11" s="50">
        <v>482.9872532240203</v>
      </c>
      <c r="BJ11" s="50">
        <v>480.4227191361052</v>
      </c>
    </row>
    <row r="12" spans="1:62" ht="15">
      <c r="A12" s="42" t="s">
        <v>107</v>
      </c>
      <c r="B12" s="54"/>
      <c r="C12" s="55">
        <v>0.0073466598325646615</v>
      </c>
      <c r="D12" s="55">
        <v>0.0005088195386702132</v>
      </c>
      <c r="E12" s="55">
        <v>0.022037633497203002</v>
      </c>
      <c r="F12" s="55">
        <v>-0.0016586498590147603</v>
      </c>
      <c r="G12" s="55">
        <v>0.022761256022595155</v>
      </c>
      <c r="H12" s="56">
        <v>0.058641975308642014</v>
      </c>
      <c r="I12" s="56">
        <v>0.00905324535829366</v>
      </c>
      <c r="J12" s="56">
        <v>-0.0024330900243308973</v>
      </c>
      <c r="K12" s="56">
        <v>-0.09466463414634152</v>
      </c>
      <c r="L12" s="56">
        <v>-0.04361003535948804</v>
      </c>
      <c r="M12" s="56">
        <v>0.06197183098591563</v>
      </c>
      <c r="N12" s="56">
        <v>0.0193965517241379</v>
      </c>
      <c r="O12" s="56">
        <v>0.010570824524312794</v>
      </c>
      <c r="P12" s="56">
        <v>0.005511747666559597</v>
      </c>
      <c r="Q12" s="57">
        <v>0.006373944704517243</v>
      </c>
      <c r="R12" s="57">
        <v>-0.003003066756826711</v>
      </c>
      <c r="S12" s="57">
        <v>-0.004629143825389037</v>
      </c>
      <c r="T12" s="57">
        <v>-0.004999999999999893</v>
      </c>
      <c r="U12" s="57">
        <v>-0.006000000000000005</v>
      </c>
      <c r="V12" s="58">
        <v>-0.0050000000000000044</v>
      </c>
      <c r="W12" s="56">
        <v>-0.0040000000000000036</v>
      </c>
      <c r="X12" s="56">
        <v>-0.0030000000000001137</v>
      </c>
      <c r="Y12" s="59">
        <v>-0.0030000000000000027</v>
      </c>
      <c r="Z12" s="56">
        <v>-0.0029999999999998916</v>
      </c>
      <c r="AA12" s="56">
        <v>-0.0030000000000000027</v>
      </c>
      <c r="AB12" s="56">
        <v>-0.0030000000000000027</v>
      </c>
      <c r="AC12" s="56">
        <v>-0.006581608914253856</v>
      </c>
      <c r="AD12" s="56">
        <v>-0.003280584547776688</v>
      </c>
      <c r="AE12" s="56">
        <v>-0.003006178117670344</v>
      </c>
      <c r="AF12" s="56">
        <v>-0.005069212812164436</v>
      </c>
      <c r="AG12" s="56">
        <v>-0.0034606251630123763</v>
      </c>
      <c r="AH12" s="56">
        <v>-0.005117346038468584</v>
      </c>
      <c r="AI12" s="56">
        <v>-0.005143667967364318</v>
      </c>
      <c r="AJ12" s="56">
        <v>-0.0051702620788017795</v>
      </c>
      <c r="AK12" s="56">
        <v>-0.005017921146953319</v>
      </c>
      <c r="AL12" s="56">
        <v>-0.005403458213256385</v>
      </c>
      <c r="AM12" s="56">
        <v>-0.005432814197754432</v>
      </c>
      <c r="AN12" s="56">
        <v>-0.005644573925709939</v>
      </c>
      <c r="AO12" s="56">
        <v>-0.006409082585607018</v>
      </c>
      <c r="AP12" s="56">
        <v>-0.006634721710283675</v>
      </c>
      <c r="AQ12" s="56">
        <v>-0.007235621521335722</v>
      </c>
      <c r="AR12" s="56">
        <v>-0.007849000186881172</v>
      </c>
      <c r="AS12" s="56">
        <v>-0.008476172537200899</v>
      </c>
      <c r="AT12" s="56">
        <v>-0.008928571428571175</v>
      </c>
      <c r="AU12" s="56">
        <v>-0.009392371094499086</v>
      </c>
      <c r="AV12" s="56">
        <v>-0.009868421052631415</v>
      </c>
      <c r="AW12" s="56">
        <v>-0.01055305843267551</v>
      </c>
      <c r="AX12" s="56">
        <v>-0.011060635986569145</v>
      </c>
      <c r="AY12" s="56">
        <v>-0.01098462152985824</v>
      </c>
      <c r="AZ12" s="56">
        <v>-0.011308562197091976</v>
      </c>
      <c r="BA12" s="56">
        <v>-0.011437908496732208</v>
      </c>
      <c r="BB12" s="56">
        <v>-0.011157024793388426</v>
      </c>
      <c r="BC12" s="56">
        <v>-0.010656080234015874</v>
      </c>
      <c r="BD12" s="56">
        <v>-0.00971488912354812</v>
      </c>
      <c r="BE12" s="56">
        <v>-0.008743868628705354</v>
      </c>
      <c r="BF12" s="56">
        <v>-0.008390705679862331</v>
      </c>
      <c r="BG12" s="56">
        <v>-0.007159904534606132</v>
      </c>
      <c r="BH12" s="56">
        <v>-0.006555944055944063</v>
      </c>
      <c r="BI12" s="56">
        <v>-0.005719313682358118</v>
      </c>
      <c r="BJ12" s="56">
        <v>-0.005309734513274322</v>
      </c>
    </row>
    <row r="13" spans="1:62" ht="15">
      <c r="A13" s="42" t="s">
        <v>108</v>
      </c>
      <c r="B13" s="47">
        <v>0.14592149423610098</v>
      </c>
      <c r="C13" s="47">
        <v>0.13012688108586604</v>
      </c>
      <c r="D13" s="47">
        <v>0.11226486079759217</v>
      </c>
      <c r="E13" s="47">
        <v>0.10336109458655562</v>
      </c>
      <c r="F13" s="47">
        <v>0.10137354434159453</v>
      </c>
      <c r="G13" s="47">
        <v>0.08037048102778607</v>
      </c>
      <c r="H13" s="47">
        <v>0.05918868196910639</v>
      </c>
      <c r="I13" s="47">
        <v>0.045850261172373764</v>
      </c>
      <c r="J13" s="47">
        <v>0.05448255981550879</v>
      </c>
      <c r="K13" s="47">
        <v>0.13551673944687045</v>
      </c>
      <c r="L13" s="47">
        <v>0.16703328933861272</v>
      </c>
      <c r="M13" s="47">
        <v>0.12325581395348836</v>
      </c>
      <c r="N13" s="47">
        <v>0.10023412350014634</v>
      </c>
      <c r="O13" s="47">
        <v>0.08634442198125349</v>
      </c>
      <c r="P13" s="47">
        <v>0.07354275648553422</v>
      </c>
      <c r="Q13" s="48">
        <v>0.06073211621009204</v>
      </c>
      <c r="R13" s="48">
        <v>0.05788858390580273</v>
      </c>
      <c r="S13" s="48">
        <v>0.055126480215134534</v>
      </c>
      <c r="T13" s="48">
        <v>0.05492578387458216</v>
      </c>
      <c r="U13" s="48">
        <v>0.05480549831563998</v>
      </c>
      <c r="V13" s="49">
        <v>0.057384673568293985</v>
      </c>
      <c r="W13" s="44">
        <v>0.05957697253304989</v>
      </c>
      <c r="X13" s="47">
        <v>0.061440426653092406</v>
      </c>
      <c r="Y13" s="47">
        <v>0.06302436265512855</v>
      </c>
      <c r="Z13" s="47">
        <v>0.06437070825685927</v>
      </c>
      <c r="AA13" s="47">
        <v>0.06551510201833038</v>
      </c>
      <c r="AB13" s="47">
        <v>0.06648783671558083</v>
      </c>
      <c r="AC13" s="47">
        <v>0.07176311799316798</v>
      </c>
      <c r="AD13" s="47">
        <v>0.07179865029419279</v>
      </c>
      <c r="AE13" s="47">
        <v>0.07182885275006387</v>
      </c>
      <c r="AF13" s="47">
        <v>0.07185452483755429</v>
      </c>
      <c r="AG13" s="47">
        <v>0.07166907235379887</v>
      </c>
      <c r="AH13" s="47">
        <v>0.07150216511841898</v>
      </c>
      <c r="AI13" s="47">
        <v>0.07135194860657708</v>
      </c>
      <c r="AJ13" s="47">
        <v>0.07121675374591938</v>
      </c>
      <c r="AK13" s="47">
        <v>0.07109507837132743</v>
      </c>
      <c r="AL13" s="47">
        <v>0.07098557053419469</v>
      </c>
      <c r="AM13" s="47">
        <v>0.07088701348077522</v>
      </c>
      <c r="AN13" s="47">
        <v>0.0707983121326977</v>
      </c>
      <c r="AO13" s="47">
        <v>0.07071848091942794</v>
      </c>
      <c r="AP13" s="47">
        <v>0.07064663282748515</v>
      </c>
      <c r="AQ13" s="47">
        <v>0.07058196954473664</v>
      </c>
      <c r="AR13" s="47">
        <v>0.07052377259026298</v>
      </c>
      <c r="AS13" s="47">
        <v>0.07047139533123668</v>
      </c>
      <c r="AT13" s="47">
        <v>0.07042425579811301</v>
      </c>
      <c r="AU13" s="47">
        <v>0.07038183021830172</v>
      </c>
      <c r="AV13" s="47">
        <v>0.07034364719647154</v>
      </c>
      <c r="AW13" s="47">
        <v>0.07030928247682439</v>
      </c>
      <c r="AX13" s="47">
        <v>0.07027835422914194</v>
      </c>
      <c r="AY13" s="47">
        <v>0.07025051880622775</v>
      </c>
      <c r="AZ13" s="47">
        <v>0.07022546692560497</v>
      </c>
      <c r="BA13" s="47">
        <v>0.07020292023304447</v>
      </c>
      <c r="BB13" s="47">
        <v>0.07018262820974003</v>
      </c>
      <c r="BC13" s="47">
        <v>0.07016436538876603</v>
      </c>
      <c r="BD13" s="47">
        <v>0.07014792884988942</v>
      </c>
      <c r="BE13" s="47">
        <v>0.07013313596490048</v>
      </c>
      <c r="BF13" s="47">
        <v>0.07011982236841043</v>
      </c>
      <c r="BG13" s="47">
        <v>0.07010784013156938</v>
      </c>
      <c r="BH13" s="47">
        <v>0.07009705611841245</v>
      </c>
      <c r="BI13" s="47">
        <v>0.07008735050657121</v>
      </c>
      <c r="BJ13" s="47">
        <v>0.0700786154559141</v>
      </c>
    </row>
    <row r="14" spans="1:62" ht="15">
      <c r="A14" s="42" t="s">
        <v>109</v>
      </c>
      <c r="B14" s="43"/>
      <c r="C14" s="44">
        <v>0.053838934879087974</v>
      </c>
      <c r="D14" s="44">
        <v>0.06067656440587044</v>
      </c>
      <c r="E14" s="44">
        <v>0.051629540591244805</v>
      </c>
      <c r="F14" s="44">
        <v>0.06654278322296348</v>
      </c>
      <c r="G14" s="44">
        <v>0.07034826031401908</v>
      </c>
      <c r="H14" s="44">
        <v>0.04296539650048037</v>
      </c>
      <c r="I14" s="44">
        <v>0.06932742165485473</v>
      </c>
      <c r="J14" s="44">
        <v>-0.05097324621438437</v>
      </c>
      <c r="K14" s="44">
        <v>-0.05822250400945239</v>
      </c>
      <c r="L14" s="44">
        <v>0.07149712693684251</v>
      </c>
      <c r="M14" s="44">
        <v>0.019570991163758267</v>
      </c>
      <c r="N14" s="44">
        <v>0.026589835341402246</v>
      </c>
      <c r="O14" s="44">
        <v>0.005670731411360652</v>
      </c>
      <c r="P14" s="44">
        <v>0.015238951906662246</v>
      </c>
      <c r="Q14" s="45">
        <v>0.013282180930409115</v>
      </c>
      <c r="R14" s="45">
        <v>0.031171667273083736</v>
      </c>
      <c r="S14" s="45">
        <v>0.03865346902524336</v>
      </c>
      <c r="T14" s="45">
        <v>0.037336341968997155</v>
      </c>
      <c r="U14" s="45">
        <v>0.03669469908103151</v>
      </c>
      <c r="V14" s="46">
        <v>0.035390494218876745</v>
      </c>
      <c r="W14" s="44">
        <v>0.03428192008604536</v>
      </c>
      <c r="X14" s="44">
        <v>0.0333396320731385</v>
      </c>
      <c r="Y14" s="47">
        <v>0.0325386872621678</v>
      </c>
      <c r="Z14" s="44">
        <v>0.03185788417284252</v>
      </c>
      <c r="AA14" s="44">
        <v>0.0312792015469161</v>
      </c>
      <c r="AB14" s="44">
        <v>0.030787321314878824</v>
      </c>
      <c r="AC14" s="44">
        <v>0.030244039617968843</v>
      </c>
      <c r="AD14" s="44">
        <v>0.029907433675273376</v>
      </c>
      <c r="AE14" s="44">
        <v>0.02962131862398243</v>
      </c>
      <c r="AF14" s="44">
        <v>0.029378120830385157</v>
      </c>
      <c r="AG14" s="44">
        <v>0.026552513459230598</v>
      </c>
      <c r="AH14" s="44">
        <v>0.02765888612983347</v>
      </c>
      <c r="AI14" s="44">
        <v>0.026077803530040855</v>
      </c>
      <c r="AJ14" s="44">
        <v>0.024496917562723874</v>
      </c>
      <c r="AK14" s="44">
        <v>0.023407956702643506</v>
      </c>
      <c r="AL14" s="44">
        <v>0.023503056390297594</v>
      </c>
      <c r="AM14" s="44">
        <v>0.023075268024241646</v>
      </c>
      <c r="AN14" s="44">
        <v>0.022775326071045265</v>
      </c>
      <c r="AO14" s="44">
        <v>0.023076861388074965</v>
      </c>
      <c r="AP14" s="44">
        <v>0.022788010612801557</v>
      </c>
      <c r="AQ14" s="44">
        <v>0.02252618498948067</v>
      </c>
      <c r="AR14" s="44">
        <v>0.022251265811240817</v>
      </c>
      <c r="AS14" s="44">
        <v>0.021927946806547638</v>
      </c>
      <c r="AT14" s="44">
        <v>0.021617506801810293</v>
      </c>
      <c r="AU14" s="44">
        <v>0.02121896161204484</v>
      </c>
      <c r="AV14" s="44">
        <v>0.020779890529217804</v>
      </c>
      <c r="AW14" s="44">
        <v>0.020867995550923668</v>
      </c>
      <c r="AX14" s="44">
        <v>0.020715372712010183</v>
      </c>
      <c r="AY14" s="44">
        <v>0.0201830117792956</v>
      </c>
      <c r="AZ14" s="44">
        <v>0.02010131412575422</v>
      </c>
      <c r="BA14" s="44">
        <v>0.020109789842684522</v>
      </c>
      <c r="BB14" s="44">
        <v>0.01964461079065316</v>
      </c>
      <c r="BC14" s="44">
        <v>0.019076666736675296</v>
      </c>
      <c r="BD14" s="44">
        <v>0.018296198212431447</v>
      </c>
      <c r="BE14" s="44">
        <v>0.017579249339181757</v>
      </c>
      <c r="BF14" s="44">
        <v>0.01774389873161386</v>
      </c>
      <c r="BG14" s="44">
        <v>0.016971657025219855</v>
      </c>
      <c r="BH14" s="44">
        <v>0.01696027599840022</v>
      </c>
      <c r="BI14" s="44">
        <v>0.016756012391255348</v>
      </c>
      <c r="BJ14" s="44">
        <v>0.01702471902707825</v>
      </c>
    </row>
    <row r="15" spans="1:62" ht="15">
      <c r="A15" s="60" t="s">
        <v>110</v>
      </c>
      <c r="B15" s="61">
        <v>313.61445937136506</v>
      </c>
      <c r="C15" s="61">
        <v>352.15318343921365</v>
      </c>
      <c r="D15" s="61">
        <v>392.67316861171116</v>
      </c>
      <c r="E15" s="61">
        <v>429.6780131146703</v>
      </c>
      <c r="F15" s="61">
        <v>465.72418288957346</v>
      </c>
      <c r="G15" s="61">
        <v>515.9587386397045</v>
      </c>
      <c r="H15" s="61">
        <v>601.2168777881457</v>
      </c>
      <c r="I15" s="61">
        <v>724.502447816139</v>
      </c>
      <c r="J15" s="61">
        <v>825.2272059105493</v>
      </c>
      <c r="K15" s="61">
        <v>783.81246</v>
      </c>
      <c r="L15" s="61">
        <v>792.31271</v>
      </c>
      <c r="M15" s="61">
        <v>839</v>
      </c>
      <c r="N15" s="61">
        <v>880</v>
      </c>
      <c r="O15" s="61">
        <v>948</v>
      </c>
      <c r="P15" s="61">
        <v>1001.1500000000001</v>
      </c>
      <c r="Q15" s="62">
        <v>1048.967735</v>
      </c>
      <c r="R15" s="62">
        <v>1103.8139093949999</v>
      </c>
      <c r="S15" s="62">
        <v>1170.0427439587</v>
      </c>
      <c r="T15" s="62">
        <v>1246.0955223160154</v>
      </c>
      <c r="U15" s="62">
        <v>1325.8456357442403</v>
      </c>
      <c r="V15" s="63">
        <v>1409.8327031885512</v>
      </c>
      <c r="W15" s="64">
        <v>1497.5349160858113</v>
      </c>
      <c r="X15" s="61">
        <v>1589.2436580433198</v>
      </c>
      <c r="Y15" s="61">
        <v>1684.5492166016975</v>
      </c>
      <c r="Z15" s="61">
        <v>1783.984541397344</v>
      </c>
      <c r="AA15" s="61">
        <v>1887.8624306297543</v>
      </c>
      <c r="AB15" s="61">
        <v>1996.5057886132258</v>
      </c>
      <c r="AC15" s="61">
        <v>2180.8969388523337</v>
      </c>
      <c r="AD15" s="61">
        <v>2304.04383433797</v>
      </c>
      <c r="AE15" s="61">
        <v>2433.187915739196</v>
      </c>
      <c r="AF15" s="61">
        <v>2568.712239316521</v>
      </c>
      <c r="AG15" s="61">
        <v>2709.668709936302</v>
      </c>
      <c r="AH15" s="61">
        <v>2853.1166603885595</v>
      </c>
      <c r="AI15" s="61">
        <v>2998.365652268235</v>
      </c>
      <c r="AJ15" s="61">
        <v>3144.9255980444527</v>
      </c>
      <c r="AK15" s="61">
        <v>3291.680145131838</v>
      </c>
      <c r="AL15" s="61">
        <v>3439.8541170666554</v>
      </c>
      <c r="AM15" s="61">
        <v>3590.5583654991738</v>
      </c>
      <c r="AN15" s="61">
        <v>3744.230514265845</v>
      </c>
      <c r="AO15" s="61">
        <v>3902.8578674056125</v>
      </c>
      <c r="AP15" s="61">
        <v>4064.3065253988407</v>
      </c>
      <c r="AQ15" s="61">
        <v>4225.83502449605</v>
      </c>
      <c r="AR15" s="61">
        <v>4392.146584956409</v>
      </c>
      <c r="AS15" s="61">
        <v>4563.363859729146</v>
      </c>
      <c r="AT15" s="61">
        <v>4743.419890871685</v>
      </c>
      <c r="AU15" s="61">
        <v>4927.995113225449</v>
      </c>
      <c r="AV15" s="61">
        <v>5122.214047700839</v>
      </c>
      <c r="AW15" s="61">
        <v>5327.771358509797</v>
      </c>
      <c r="AX15" s="61">
        <v>5538.916157748376</v>
      </c>
      <c r="AY15" s="61">
        <v>5757.986246793306</v>
      </c>
      <c r="AZ15" s="61">
        <v>5987.68199008943</v>
      </c>
      <c r="BA15" s="61">
        <v>6221.262078136511</v>
      </c>
      <c r="BB15" s="61">
        <v>6462.118044508426</v>
      </c>
      <c r="BC15" s="61">
        <v>6715.568922360942</v>
      </c>
      <c r="BD15" s="61">
        <v>6979.251289127619</v>
      </c>
      <c r="BE15" s="61">
        <v>7246.181752028352</v>
      </c>
      <c r="BF15" s="61">
        <v>7528.10282809865</v>
      </c>
      <c r="BG15" s="61">
        <v>7819.038486479211</v>
      </c>
      <c r="BH15" s="61">
        <v>8124.316480274385</v>
      </c>
      <c r="BI15" s="61">
        <v>8434.410363343803</v>
      </c>
      <c r="BJ15" s="61">
        <v>8761.392042457876</v>
      </c>
    </row>
    <row r="16" spans="1:62" ht="15">
      <c r="A16" s="30" t="s">
        <v>111</v>
      </c>
      <c r="B16" s="30"/>
      <c r="C16" s="44">
        <v>0.12288567352761359</v>
      </c>
      <c r="D16" s="44">
        <v>0.11506352087114324</v>
      </c>
      <c r="E16" s="44">
        <v>0.09423828125</v>
      </c>
      <c r="F16" s="44">
        <v>0.08389112003569821</v>
      </c>
      <c r="G16" s="44">
        <v>0.10786331823795803</v>
      </c>
      <c r="H16" s="44">
        <v>0.16524216524216517</v>
      </c>
      <c r="I16" s="44">
        <v>0.2050600616562135</v>
      </c>
      <c r="J16" s="44">
        <v>0.13902611150317568</v>
      </c>
      <c r="K16" s="44">
        <v>-0.05018587076858738</v>
      </c>
      <c r="L16" s="44">
        <v>0.01084474977598604</v>
      </c>
      <c r="M16" s="44">
        <v>0.05892533265053901</v>
      </c>
      <c r="N16" s="44">
        <v>0.04886769964243154</v>
      </c>
      <c r="O16" s="44">
        <v>0.07727272727272738</v>
      </c>
      <c r="P16" s="44">
        <v>0.056065400843881896</v>
      </c>
      <c r="Q16" s="45">
        <v>0.04776280777106323</v>
      </c>
      <c r="R16" s="45">
        <v>0.052285854526307185</v>
      </c>
      <c r="S16" s="45">
        <v>0.06000000000000005</v>
      </c>
      <c r="T16" s="45">
        <v>0.06499999999999995</v>
      </c>
      <c r="U16" s="45">
        <v>0.06400000000000006</v>
      </c>
      <c r="V16" s="46">
        <v>0.06334603756278634</v>
      </c>
      <c r="W16" s="44">
        <v>0.06220753192836859</v>
      </c>
      <c r="X16" s="44">
        <v>0.061239802139113175</v>
      </c>
      <c r="Y16" s="47">
        <v>0.05996912938807508</v>
      </c>
      <c r="Z16" s="44">
        <v>0.05902785375202102</v>
      </c>
      <c r="AA16" s="44">
        <v>0.05822802093960178</v>
      </c>
      <c r="AB16" s="44">
        <v>0.05754834474206372</v>
      </c>
      <c r="AC16" s="44">
        <v>0.0569546285219491</v>
      </c>
      <c r="AD16" s="44">
        <v>0.05646616916727876</v>
      </c>
      <c r="AE16" s="44">
        <v>0.05605105227450391</v>
      </c>
      <c r="AF16" s="44">
        <v>0.055698256061802454</v>
      </c>
      <c r="AG16" s="44">
        <v>0.054874371859296556</v>
      </c>
      <c r="AH16" s="44">
        <v>0.05293929472862735</v>
      </c>
      <c r="AI16" s="44">
        <v>0.050908886375467866</v>
      </c>
      <c r="AJ16" s="44">
        <v>0.04887994420071706</v>
      </c>
      <c r="AK16" s="44">
        <v>0.04666391700288197</v>
      </c>
      <c r="AL16" s="44">
        <v>0.045014693227091396</v>
      </c>
      <c r="AM16" s="44">
        <v>0.043811232483612406</v>
      </c>
      <c r="AN16" s="44">
        <v>0.04279895579564186</v>
      </c>
      <c r="AO16" s="44">
        <v>0.042365808551418915</v>
      </c>
      <c r="AP16" s="44">
        <v>0.041366778775510316</v>
      </c>
      <c r="AQ16" s="44">
        <v>0.0397431881891237</v>
      </c>
      <c r="AR16" s="44">
        <v>0.039355904690148824</v>
      </c>
      <c r="AS16" s="44">
        <v>0.03898259574468077</v>
      </c>
      <c r="AT16" s="44">
        <v>0.03945686486486455</v>
      </c>
      <c r="AU16" s="44">
        <v>0.03891184558823557</v>
      </c>
      <c r="AV16" s="44">
        <v>0.03941134883720898</v>
      </c>
      <c r="AW16" s="44">
        <v>0.040130558562117224</v>
      </c>
      <c r="AX16" s="44">
        <v>0.039630979828240376</v>
      </c>
      <c r="AY16" s="44">
        <v>0.03955107512116318</v>
      </c>
      <c r="AZ16" s="44">
        <v>0.039891679738562</v>
      </c>
      <c r="BA16" s="44">
        <v>0.039010102479339004</v>
      </c>
      <c r="BB16" s="44">
        <v>0.03871496865858748</v>
      </c>
      <c r="BC16" s="44">
        <v>0.03922102259767635</v>
      </c>
      <c r="BD16" s="44">
        <v>0.039264337811899974</v>
      </c>
      <c r="BE16" s="44">
        <v>0.03824628915662642</v>
      </c>
      <c r="BF16" s="44">
        <v>0.038906155782165275</v>
      </c>
      <c r="BG16" s="44">
        <v>0.03864661057692298</v>
      </c>
      <c r="BH16" s="44">
        <v>0.03904290717113934</v>
      </c>
      <c r="BI16" s="44">
        <v>0.038168611946902464</v>
      </c>
      <c r="BJ16" s="44">
        <v>0.0387675800711742</v>
      </c>
    </row>
    <row r="18" spans="1:16" ht="15">
      <c r="A18" s="435" t="s">
        <v>255</v>
      </c>
      <c r="P18" s="436"/>
    </row>
    <row r="19" ht="15">
      <c r="A19" s="435" t="s">
        <v>256</v>
      </c>
    </row>
    <row r="20" ht="15">
      <c r="A20" s="437" t="s">
        <v>257</v>
      </c>
    </row>
    <row r="21" ht="15">
      <c r="A21" s="438" t="s">
        <v>258</v>
      </c>
    </row>
    <row r="23" spans="1:62" s="28" customFormat="1" ht="12.75">
      <c r="A23" s="42" t="s">
        <v>112</v>
      </c>
      <c r="B23" s="54">
        <v>0.04</v>
      </c>
      <c r="C23" s="54">
        <v>0.04</v>
      </c>
      <c r="D23" s="54">
        <v>0.04</v>
      </c>
      <c r="E23" s="54">
        <v>0.04</v>
      </c>
      <c r="F23" s="54">
        <v>0.04</v>
      </c>
      <c r="G23" s="54">
        <v>0.04</v>
      </c>
      <c r="H23" s="54">
        <v>0.04</v>
      </c>
      <c r="I23" s="54">
        <v>0.04</v>
      </c>
      <c r="J23" s="54">
        <v>0.04</v>
      </c>
      <c r="K23" s="54">
        <v>0.04</v>
      </c>
      <c r="L23" s="54">
        <v>0.04</v>
      </c>
      <c r="M23" s="54">
        <v>0.04</v>
      </c>
      <c r="N23" s="54">
        <v>0.04</v>
      </c>
      <c r="O23" s="54">
        <v>0.04</v>
      </c>
      <c r="P23" s="54">
        <v>0.04</v>
      </c>
      <c r="Q23" s="54">
        <v>0.04</v>
      </c>
      <c r="R23" s="54">
        <v>0.04</v>
      </c>
      <c r="S23" s="54">
        <v>0.04</v>
      </c>
      <c r="T23" s="54">
        <v>0.04</v>
      </c>
      <c r="U23" s="54">
        <v>0.04</v>
      </c>
      <c r="V23" s="54">
        <v>0.04</v>
      </c>
      <c r="W23" s="54">
        <v>0.04</v>
      </c>
      <c r="X23" s="54">
        <v>0.04</v>
      </c>
      <c r="Y23" s="54">
        <v>0.04</v>
      </c>
      <c r="Z23" s="54">
        <v>0.04</v>
      </c>
      <c r="AA23" s="54">
        <v>0.04</v>
      </c>
      <c r="AB23" s="54">
        <v>0.04</v>
      </c>
      <c r="AC23" s="54">
        <v>0.04</v>
      </c>
      <c r="AD23" s="54">
        <v>0.04</v>
      </c>
      <c r="AE23" s="54">
        <v>0.04</v>
      </c>
      <c r="AF23" s="54">
        <v>0.04</v>
      </c>
      <c r="AG23" s="54">
        <v>0.04</v>
      </c>
      <c r="AH23" s="54">
        <v>0.04</v>
      </c>
      <c r="AI23" s="54">
        <v>0.04</v>
      </c>
      <c r="AJ23" s="54">
        <v>0.04</v>
      </c>
      <c r="AK23" s="54">
        <v>0.04</v>
      </c>
      <c r="AL23" s="54">
        <v>0.04</v>
      </c>
      <c r="AM23" s="54">
        <v>0.04</v>
      </c>
      <c r="AN23" s="54">
        <v>0.04</v>
      </c>
      <c r="AO23" s="54">
        <v>0.04</v>
      </c>
      <c r="AP23" s="54">
        <v>0.04</v>
      </c>
      <c r="AQ23" s="54">
        <v>0.04</v>
      </c>
      <c r="AR23" s="54">
        <v>0.04</v>
      </c>
      <c r="AS23" s="54">
        <v>0.04</v>
      </c>
      <c r="AT23" s="54">
        <v>0.04</v>
      </c>
      <c r="AU23" s="54">
        <v>0.04</v>
      </c>
      <c r="AV23" s="54">
        <v>0.04</v>
      </c>
      <c r="AW23" s="54">
        <v>0.04</v>
      </c>
      <c r="AX23" s="54">
        <v>0.04</v>
      </c>
      <c r="AY23" s="54">
        <v>0.04</v>
      </c>
      <c r="AZ23" s="54">
        <v>0.04</v>
      </c>
      <c r="BA23" s="54">
        <v>0.04</v>
      </c>
      <c r="BB23" s="54">
        <v>0.04</v>
      </c>
      <c r="BC23" s="54">
        <v>0.04</v>
      </c>
      <c r="BD23" s="54">
        <v>0.04</v>
      </c>
      <c r="BE23" s="54">
        <v>0.04</v>
      </c>
      <c r="BF23" s="54">
        <v>0.04</v>
      </c>
      <c r="BG23" s="54">
        <v>0.04</v>
      </c>
      <c r="BH23" s="54">
        <v>0.04</v>
      </c>
      <c r="BI23" s="54">
        <v>0.04</v>
      </c>
      <c r="BJ23" s="54">
        <v>0.04</v>
      </c>
    </row>
    <row r="24" spans="1:62" s="28" customFormat="1" ht="12.75">
      <c r="A24" s="42" t="s">
        <v>259</v>
      </c>
      <c r="B24" s="54">
        <f>(1+B10)*(1+$B$23)-1</f>
        <v>0.08160000000000012</v>
      </c>
      <c r="C24" s="54">
        <f aca="true" t="shared" si="0" ref="C24:BJ24">(1+C10)*(1+$B$23)-1</f>
        <v>0.10032000000000019</v>
      </c>
      <c r="D24" s="54">
        <f t="shared" si="0"/>
        <v>0.07744000000000018</v>
      </c>
      <c r="E24" s="54">
        <f t="shared" si="0"/>
        <v>0.05352000000000001</v>
      </c>
      <c r="F24" s="54">
        <f t="shared" si="0"/>
        <v>0.07120000000000015</v>
      </c>
      <c r="G24" s="54">
        <f t="shared" si="0"/>
        <v>0.08264000000000005</v>
      </c>
      <c r="H24" s="54">
        <f t="shared" si="0"/>
        <v>0.08576000000000006</v>
      </c>
      <c r="I24" s="54">
        <f t="shared" si="0"/>
        <v>0.10864000000000007</v>
      </c>
      <c r="J24" s="54">
        <f t="shared" si="0"/>
        <v>0.14816000000000007</v>
      </c>
      <c r="K24" s="54">
        <f t="shared" si="0"/>
        <v>0.038960000000000106</v>
      </c>
      <c r="L24" s="54">
        <f t="shared" si="0"/>
        <v>0.07120000000000015</v>
      </c>
      <c r="M24" s="54">
        <f t="shared" si="0"/>
        <v>0.09200000000000008</v>
      </c>
      <c r="N24" s="54">
        <f t="shared" si="0"/>
        <v>0.08055999999999996</v>
      </c>
      <c r="O24" s="54">
        <f t="shared" si="0"/>
        <v>0.06912000000000007</v>
      </c>
      <c r="P24" s="54">
        <f t="shared" si="0"/>
        <v>0.038960000000000106</v>
      </c>
      <c r="Q24" s="54">
        <f t="shared" si="0"/>
        <v>0.04208000000000012</v>
      </c>
      <c r="R24" s="54">
        <f t="shared" si="0"/>
        <v>0.06288000000000005</v>
      </c>
      <c r="S24" s="54">
        <f t="shared" si="0"/>
        <v>0.06807999999999992</v>
      </c>
      <c r="T24" s="54">
        <f t="shared" si="0"/>
        <v>0.07016</v>
      </c>
      <c r="U24" s="54">
        <f t="shared" si="0"/>
        <v>0.06703999999999999</v>
      </c>
      <c r="V24" s="54">
        <f t="shared" si="0"/>
        <v>0.06807999999999992</v>
      </c>
      <c r="W24" s="54">
        <f t="shared" si="0"/>
        <v>0.06807999999999992</v>
      </c>
      <c r="X24" s="54">
        <f t="shared" si="0"/>
        <v>0.06807999999999992</v>
      </c>
      <c r="Y24" s="54">
        <f t="shared" si="0"/>
        <v>0.06762865950000019</v>
      </c>
      <c r="Z24" s="54">
        <f t="shared" si="0"/>
        <v>0.06738436057499997</v>
      </c>
      <c r="AA24" s="54">
        <f t="shared" si="0"/>
        <v>0.06717670648875007</v>
      </c>
      <c r="AB24" s="54">
        <f t="shared" si="0"/>
        <v>0.06700020051543754</v>
      </c>
      <c r="AC24" s="54">
        <f t="shared" si="0"/>
        <v>0.06696352649653803</v>
      </c>
      <c r="AD24" s="54">
        <f t="shared" si="0"/>
        <v>0.06681899752205744</v>
      </c>
      <c r="AE24" s="54">
        <f t="shared" si="0"/>
        <v>0.06669614789374867</v>
      </c>
      <c r="AF24" s="54">
        <f t="shared" si="0"/>
        <v>0.06659172570968641</v>
      </c>
      <c r="AG24" s="54">
        <f t="shared" si="0"/>
        <v>0.06558400000000009</v>
      </c>
      <c r="AH24" s="54">
        <f t="shared" si="0"/>
        <v>0.06516800000000011</v>
      </c>
      <c r="AI24" s="54">
        <f t="shared" si="0"/>
        <v>0.06475200000000014</v>
      </c>
      <c r="AJ24" s="54">
        <f t="shared" si="0"/>
        <v>0.06433600000000017</v>
      </c>
      <c r="AK24" s="54">
        <f t="shared" si="0"/>
        <v>0.06391999999999998</v>
      </c>
      <c r="AL24" s="54">
        <f t="shared" si="0"/>
        <v>0.063504</v>
      </c>
      <c r="AM24" s="54">
        <f t="shared" si="0"/>
        <v>0.063504</v>
      </c>
      <c r="AN24" s="54">
        <f t="shared" si="0"/>
        <v>0.06308800000000003</v>
      </c>
      <c r="AO24" s="54">
        <f t="shared" si="0"/>
        <v>0.06288000000000005</v>
      </c>
      <c r="AP24" s="54">
        <f t="shared" si="0"/>
        <v>0.06288000000000005</v>
      </c>
      <c r="AQ24" s="54">
        <f t="shared" si="0"/>
        <v>0.06288000000000005</v>
      </c>
      <c r="AR24" s="54">
        <f t="shared" si="0"/>
        <v>0.06288000000000005</v>
      </c>
      <c r="AS24" s="54">
        <f t="shared" si="0"/>
        <v>0.06288000000000005</v>
      </c>
      <c r="AT24" s="54">
        <f t="shared" si="0"/>
        <v>0.06288000000000005</v>
      </c>
      <c r="AU24" s="54">
        <f t="shared" si="0"/>
        <v>0.06288000000000005</v>
      </c>
      <c r="AV24" s="54">
        <f t="shared" si="0"/>
        <v>0.061839999999999895</v>
      </c>
      <c r="AW24" s="54">
        <f t="shared" si="0"/>
        <v>0.061839999999999895</v>
      </c>
      <c r="AX24" s="54">
        <f t="shared" si="0"/>
        <v>0.061839999999999895</v>
      </c>
      <c r="AY24" s="54">
        <f t="shared" si="0"/>
        <v>0.061839999999999895</v>
      </c>
      <c r="AZ24" s="54">
        <f t="shared" si="0"/>
        <v>0.061839999999999895</v>
      </c>
      <c r="BA24" s="54">
        <f t="shared" si="0"/>
        <v>0.061839999999999895</v>
      </c>
      <c r="BB24" s="54">
        <f t="shared" si="0"/>
        <v>0.061839999999999895</v>
      </c>
      <c r="BC24" s="54">
        <f t="shared" si="0"/>
        <v>0.061839999999999895</v>
      </c>
      <c r="BD24" s="54">
        <f t="shared" si="0"/>
        <v>0.060799999999999965</v>
      </c>
      <c r="BE24" s="54">
        <f t="shared" si="0"/>
        <v>0.060799999999999965</v>
      </c>
      <c r="BF24" s="54">
        <f t="shared" si="0"/>
        <v>0.060799999999999965</v>
      </c>
      <c r="BG24" s="54">
        <f t="shared" si="0"/>
        <v>0.060799999999999965</v>
      </c>
      <c r="BH24" s="54">
        <f t="shared" si="0"/>
        <v>0.060799999999999965</v>
      </c>
      <c r="BI24" s="54">
        <f t="shared" si="0"/>
        <v>0.060799999999999965</v>
      </c>
      <c r="BJ24" s="54">
        <f t="shared" si="0"/>
        <v>0.060799999999999965</v>
      </c>
    </row>
  </sheetData>
  <sheetProtection/>
  <mergeCells count="2">
    <mergeCell ref="Q4:AB4"/>
    <mergeCell ref="AC4:BJ4"/>
  </mergeCells>
  <hyperlinks>
    <hyperlink ref="A21" r:id="rId1" display="http://ec.europa.eu/economy_finance/publications/european_economy/2011/ee4_en.htm"/>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7"/>
  <sheetViews>
    <sheetView zoomScalePageLayoutView="0" workbookViewId="0" topLeftCell="A1">
      <selection activeCell="A35" sqref="A35"/>
    </sheetView>
  </sheetViews>
  <sheetFormatPr defaultColWidth="9.140625" defaultRowHeight="15"/>
  <cols>
    <col min="1" max="1" width="49.7109375" style="0" customWidth="1"/>
    <col min="2" max="2" width="34.28125" style="0" customWidth="1"/>
  </cols>
  <sheetData>
    <row r="1" ht="18">
      <c r="A1" s="228" t="s">
        <v>224</v>
      </c>
    </row>
    <row r="2" ht="15.75" thickBot="1"/>
    <row r="3" spans="1:2" ht="15.75" thickBot="1">
      <c r="A3" s="223" t="s">
        <v>206</v>
      </c>
      <c r="B3" s="224" t="s">
        <v>207</v>
      </c>
    </row>
    <row r="4" spans="1:2" ht="15.75" thickBot="1">
      <c r="A4" s="225" t="s">
        <v>208</v>
      </c>
      <c r="B4" s="225" t="s">
        <v>209</v>
      </c>
    </row>
    <row r="5" spans="1:2" ht="15.75" thickBot="1">
      <c r="A5" s="225" t="s">
        <v>210</v>
      </c>
      <c r="B5" s="225">
        <v>30</v>
      </c>
    </row>
    <row r="6" spans="1:2" ht="15.75" thickBot="1">
      <c r="A6" s="225" t="s">
        <v>211</v>
      </c>
      <c r="B6" s="225">
        <v>30</v>
      </c>
    </row>
    <row r="7" spans="1:2" ht="15.75" thickBot="1">
      <c r="A7" s="225" t="s">
        <v>212</v>
      </c>
      <c r="B7" s="225" t="s">
        <v>213</v>
      </c>
    </row>
    <row r="8" spans="1:2" ht="15.75" thickBot="1">
      <c r="A8" s="225" t="s">
        <v>214</v>
      </c>
      <c r="B8" s="225">
        <v>25</v>
      </c>
    </row>
    <row r="9" spans="1:2" ht="15.75" thickBot="1">
      <c r="A9" s="225" t="s">
        <v>215</v>
      </c>
      <c r="B9" s="225" t="s">
        <v>213</v>
      </c>
    </row>
    <row r="10" spans="1:2" ht="15.75" thickBot="1">
      <c r="A10" s="225" t="s">
        <v>216</v>
      </c>
      <c r="B10" s="225" t="s">
        <v>213</v>
      </c>
    </row>
    <row r="11" spans="1:2" ht="15.75" thickBot="1">
      <c r="A11" s="225" t="s">
        <v>217</v>
      </c>
      <c r="B11" s="225" t="s">
        <v>218</v>
      </c>
    </row>
    <row r="12" spans="1:2" ht="15.75" thickBot="1">
      <c r="A12" s="225" t="s">
        <v>219</v>
      </c>
      <c r="B12" s="225" t="s">
        <v>209</v>
      </c>
    </row>
    <row r="13" spans="1:2" ht="15.75" thickBot="1">
      <c r="A13" s="225" t="s">
        <v>220</v>
      </c>
      <c r="B13" s="227" t="s">
        <v>223</v>
      </c>
    </row>
    <row r="14" spans="1:2" ht="15.75" thickBot="1">
      <c r="A14" s="225" t="s">
        <v>221</v>
      </c>
      <c r="B14" s="227" t="s">
        <v>223</v>
      </c>
    </row>
    <row r="17" ht="15">
      <c r="A17" s="226" t="s">
        <v>222</v>
      </c>
    </row>
  </sheetData>
  <sheetProtection/>
  <hyperlinks>
    <hyperlink ref="B3" location="_ftn1" display="_ftn1"/>
    <hyperlink ref="A17" location="_ftnref1" display="_ftnref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1"/>
  <dimension ref="A1:B87"/>
  <sheetViews>
    <sheetView zoomScalePageLayoutView="0" workbookViewId="0" topLeftCell="A1">
      <selection activeCell="A9" sqref="A9"/>
    </sheetView>
  </sheetViews>
  <sheetFormatPr defaultColWidth="37.140625" defaultRowHeight="15"/>
  <cols>
    <col min="1" max="1" width="48.7109375" style="17" customWidth="1"/>
  </cols>
  <sheetData>
    <row r="1" spans="1:2" ht="15">
      <c r="A1" s="12" t="s">
        <v>75</v>
      </c>
      <c r="B1" s="13"/>
    </row>
    <row r="2" spans="1:2" ht="15">
      <c r="A2" s="18" t="s">
        <v>30</v>
      </c>
      <c r="B2" s="19"/>
    </row>
    <row r="3" spans="1:2" ht="15">
      <c r="A3" s="14" t="s">
        <v>78</v>
      </c>
      <c r="B3" s="15"/>
    </row>
    <row r="4" spans="1:2" ht="15">
      <c r="A4" s="7" t="s">
        <v>18</v>
      </c>
      <c r="B4" s="8" t="s">
        <v>12</v>
      </c>
    </row>
    <row r="5" spans="1:2" ht="15">
      <c r="A5" s="7" t="s">
        <v>19</v>
      </c>
      <c r="B5" s="8" t="s">
        <v>13</v>
      </c>
    </row>
    <row r="6" spans="1:2" ht="15">
      <c r="A6" s="26" t="s">
        <v>28</v>
      </c>
      <c r="B6" s="27" t="s">
        <v>14</v>
      </c>
    </row>
    <row r="7" spans="1:2" ht="15">
      <c r="A7" s="14" t="s">
        <v>77</v>
      </c>
      <c r="B7" s="15"/>
    </row>
    <row r="8" spans="1:2" ht="15">
      <c r="A8" s="7" t="s">
        <v>20</v>
      </c>
      <c r="B8" s="8" t="s">
        <v>1</v>
      </c>
    </row>
    <row r="9" spans="1:2" ht="15">
      <c r="A9" s="7" t="s">
        <v>19</v>
      </c>
      <c r="B9" s="8" t="s">
        <v>13</v>
      </c>
    </row>
    <row r="10" spans="1:2" ht="15">
      <c r="A10" s="26" t="s">
        <v>79</v>
      </c>
      <c r="B10" s="27" t="s">
        <v>14</v>
      </c>
    </row>
    <row r="11" spans="1:2" ht="15">
      <c r="A11" s="14" t="s">
        <v>15</v>
      </c>
      <c r="B11" s="15"/>
    </row>
    <row r="12" spans="1:2" ht="15">
      <c r="A12" s="7" t="s">
        <v>16</v>
      </c>
      <c r="B12" s="8" t="s">
        <v>22</v>
      </c>
    </row>
    <row r="13" spans="1:2" ht="15">
      <c r="A13" s="7" t="s">
        <v>17</v>
      </c>
      <c r="B13" s="8" t="s">
        <v>23</v>
      </c>
    </row>
    <row r="14" spans="1:2" ht="15">
      <c r="A14" s="26" t="s">
        <v>80</v>
      </c>
      <c r="B14" s="27" t="s">
        <v>14</v>
      </c>
    </row>
    <row r="15" spans="1:2" ht="15">
      <c r="A15" s="14" t="s">
        <v>24</v>
      </c>
      <c r="B15" s="15"/>
    </row>
    <row r="16" spans="1:2" ht="15">
      <c r="A16" s="7" t="s">
        <v>25</v>
      </c>
      <c r="B16" s="8" t="s">
        <v>12</v>
      </c>
    </row>
    <row r="17" spans="1:2" ht="15">
      <c r="A17" s="7" t="s">
        <v>26</v>
      </c>
      <c r="B17" s="8" t="s">
        <v>13</v>
      </c>
    </row>
    <row r="18" spans="1:2" ht="15">
      <c r="A18" s="26" t="s">
        <v>81</v>
      </c>
      <c r="B18" s="27" t="s">
        <v>14</v>
      </c>
    </row>
    <row r="19" spans="1:2" ht="15.75" thickBot="1">
      <c r="A19" s="3"/>
      <c r="B19" s="4"/>
    </row>
    <row r="20" spans="1:2" ht="15">
      <c r="A20" s="20" t="s">
        <v>31</v>
      </c>
      <c r="B20" s="21"/>
    </row>
    <row r="21" spans="1:2" ht="15">
      <c r="A21" s="16" t="s">
        <v>78</v>
      </c>
      <c r="B21" s="9"/>
    </row>
    <row r="22" spans="1:2" ht="15">
      <c r="A22" s="1" t="s">
        <v>18</v>
      </c>
      <c r="B22" s="2" t="s">
        <v>12</v>
      </c>
    </row>
    <row r="23" spans="1:2" ht="15">
      <c r="A23" s="1" t="s">
        <v>19</v>
      </c>
      <c r="B23" s="2" t="s">
        <v>13</v>
      </c>
    </row>
    <row r="24" spans="1:2" ht="15">
      <c r="A24" s="24" t="s">
        <v>28</v>
      </c>
      <c r="B24" s="25" t="s">
        <v>14</v>
      </c>
    </row>
    <row r="25" spans="1:2" ht="15">
      <c r="A25" s="16" t="s">
        <v>27</v>
      </c>
      <c r="B25" s="9"/>
    </row>
    <row r="26" spans="1:2" ht="15">
      <c r="A26" s="1" t="s">
        <v>20</v>
      </c>
      <c r="B26" s="2" t="s">
        <v>1</v>
      </c>
    </row>
    <row r="27" spans="1:2" ht="15">
      <c r="A27" s="1" t="s">
        <v>19</v>
      </c>
      <c r="B27" s="2" t="s">
        <v>13</v>
      </c>
    </row>
    <row r="28" spans="1:2" ht="15">
      <c r="A28" s="24" t="s">
        <v>27</v>
      </c>
      <c r="B28" s="25" t="s">
        <v>14</v>
      </c>
    </row>
    <row r="29" spans="1:2" ht="15">
      <c r="A29" s="10" t="s">
        <v>32</v>
      </c>
      <c r="B29" s="11"/>
    </row>
    <row r="30" spans="1:2" ht="15">
      <c r="A30" s="1" t="s">
        <v>33</v>
      </c>
      <c r="B30" s="2" t="s">
        <v>12</v>
      </c>
    </row>
    <row r="31" spans="1:2" ht="15">
      <c r="A31" s="1" t="s">
        <v>34</v>
      </c>
      <c r="B31" s="2" t="s">
        <v>35</v>
      </c>
    </row>
    <row r="32" spans="1:2" ht="15">
      <c r="A32" s="24" t="s">
        <v>32</v>
      </c>
      <c r="B32" s="25" t="s">
        <v>14</v>
      </c>
    </row>
    <row r="33" spans="1:2" ht="15">
      <c r="A33" s="10" t="s">
        <v>36</v>
      </c>
      <c r="B33" s="11"/>
    </row>
    <row r="34" spans="1:2" ht="15">
      <c r="A34" s="1" t="s">
        <v>37</v>
      </c>
      <c r="B34" s="2" t="s">
        <v>12</v>
      </c>
    </row>
    <row r="35" spans="1:2" ht="15">
      <c r="A35" s="1" t="s">
        <v>34</v>
      </c>
      <c r="B35" s="2" t="s">
        <v>38</v>
      </c>
    </row>
    <row r="36" spans="1:2" ht="15">
      <c r="A36" s="24" t="s">
        <v>36</v>
      </c>
      <c r="B36" s="25" t="s">
        <v>14</v>
      </c>
    </row>
    <row r="37" spans="1:2" ht="15">
      <c r="A37" s="10" t="s">
        <v>39</v>
      </c>
      <c r="B37" s="11"/>
    </row>
    <row r="38" spans="1:2" ht="15">
      <c r="A38" s="1"/>
      <c r="B38" s="2"/>
    </row>
    <row r="39" spans="1:2" ht="15">
      <c r="A39" s="1"/>
      <c r="B39" s="2"/>
    </row>
    <row r="40" spans="1:2" ht="15">
      <c r="A40" s="24" t="s">
        <v>40</v>
      </c>
      <c r="B40" s="25" t="s">
        <v>14</v>
      </c>
    </row>
    <row r="41" spans="1:2" ht="15.75" thickBot="1">
      <c r="A41" s="3"/>
      <c r="B41" s="4"/>
    </row>
    <row r="42" spans="1:2" ht="15">
      <c r="A42" s="22" t="s">
        <v>41</v>
      </c>
      <c r="B42" s="23"/>
    </row>
    <row r="43" spans="1:2" ht="15">
      <c r="A43" s="10" t="s">
        <v>82</v>
      </c>
      <c r="B43" s="11"/>
    </row>
    <row r="44" spans="1:2" ht="15">
      <c r="A44" s="1" t="s">
        <v>43</v>
      </c>
      <c r="B44" s="2" t="s">
        <v>12</v>
      </c>
    </row>
    <row r="45" spans="1:2" ht="15">
      <c r="A45" s="1" t="s">
        <v>42</v>
      </c>
      <c r="B45" s="2" t="s">
        <v>13</v>
      </c>
    </row>
    <row r="46" spans="1:2" ht="15">
      <c r="A46" s="24" t="s">
        <v>44</v>
      </c>
      <c r="B46" s="25" t="s">
        <v>14</v>
      </c>
    </row>
    <row r="47" spans="1:2" ht="15">
      <c r="A47" s="10" t="s">
        <v>83</v>
      </c>
      <c r="B47" s="11"/>
    </row>
    <row r="48" spans="1:2" ht="15">
      <c r="A48" s="1" t="s">
        <v>45</v>
      </c>
      <c r="B48" s="2" t="s">
        <v>12</v>
      </c>
    </row>
    <row r="49" spans="1:2" ht="15">
      <c r="A49" s="1" t="s">
        <v>42</v>
      </c>
      <c r="B49" s="2" t="s">
        <v>13</v>
      </c>
    </row>
    <row r="50" spans="1:2" ht="15">
      <c r="A50" s="24" t="s">
        <v>46</v>
      </c>
      <c r="B50" s="25" t="s">
        <v>14</v>
      </c>
    </row>
    <row r="51" spans="1:2" ht="15.75" thickBot="1">
      <c r="A51" s="3"/>
      <c r="B51" s="4"/>
    </row>
    <row r="52" spans="1:2" ht="15">
      <c r="A52" s="22" t="s">
        <v>47</v>
      </c>
      <c r="B52" s="23"/>
    </row>
    <row r="53" spans="1:2" ht="15">
      <c r="A53" s="10" t="s">
        <v>48</v>
      </c>
      <c r="B53" s="11"/>
    </row>
    <row r="54" spans="1:2" ht="15">
      <c r="A54" s="1" t="s">
        <v>49</v>
      </c>
      <c r="B54" s="2" t="s">
        <v>12</v>
      </c>
    </row>
    <row r="55" spans="1:2" ht="15">
      <c r="A55" s="1" t="s">
        <v>50</v>
      </c>
      <c r="B55" s="2" t="s">
        <v>51</v>
      </c>
    </row>
    <row r="56" spans="1:2" ht="15">
      <c r="A56" s="24" t="s">
        <v>52</v>
      </c>
      <c r="B56" s="25" t="s">
        <v>14</v>
      </c>
    </row>
    <row r="57" spans="1:2" ht="15.75" thickBot="1">
      <c r="A57" s="3"/>
      <c r="B57" s="4"/>
    </row>
    <row r="58" spans="1:2" ht="15">
      <c r="A58" s="22" t="s">
        <v>53</v>
      </c>
      <c r="B58" s="23"/>
    </row>
    <row r="59" spans="1:2" ht="15">
      <c r="A59" s="10" t="s">
        <v>82</v>
      </c>
      <c r="B59" s="11"/>
    </row>
    <row r="60" spans="1:2" ht="15">
      <c r="A60" s="1" t="s">
        <v>43</v>
      </c>
      <c r="B60" s="2" t="s">
        <v>12</v>
      </c>
    </row>
    <row r="61" spans="1:2" ht="15">
      <c r="A61" s="1" t="s">
        <v>42</v>
      </c>
      <c r="B61" s="2" t="s">
        <v>13</v>
      </c>
    </row>
    <row r="62" spans="1:2" ht="15">
      <c r="A62" s="24" t="s">
        <v>44</v>
      </c>
      <c r="B62" s="25" t="s">
        <v>14</v>
      </c>
    </row>
    <row r="63" spans="1:2" ht="15">
      <c r="A63" s="10" t="s">
        <v>83</v>
      </c>
      <c r="B63" s="11"/>
    </row>
    <row r="64" spans="1:2" ht="15">
      <c r="A64" s="1" t="s">
        <v>45</v>
      </c>
      <c r="B64" s="2" t="s">
        <v>12</v>
      </c>
    </row>
    <row r="65" spans="1:2" ht="15">
      <c r="A65" s="1" t="s">
        <v>42</v>
      </c>
      <c r="B65" s="2" t="s">
        <v>13</v>
      </c>
    </row>
    <row r="66" spans="1:2" ht="15">
      <c r="A66" s="24" t="s">
        <v>46</v>
      </c>
      <c r="B66" s="25" t="s">
        <v>14</v>
      </c>
    </row>
    <row r="67" spans="1:2" ht="15">
      <c r="A67" s="10" t="s">
        <v>21</v>
      </c>
      <c r="B67" s="11"/>
    </row>
    <row r="68" spans="1:2" ht="15">
      <c r="A68" s="1" t="s">
        <v>54</v>
      </c>
      <c r="B68" s="2" t="s">
        <v>55</v>
      </c>
    </row>
    <row r="69" spans="1:2" ht="15">
      <c r="A69" s="1" t="s">
        <v>56</v>
      </c>
      <c r="B69" s="2" t="s">
        <v>23</v>
      </c>
    </row>
    <row r="70" spans="1:2" ht="15">
      <c r="A70" s="24" t="s">
        <v>57</v>
      </c>
      <c r="B70" s="25" t="s">
        <v>14</v>
      </c>
    </row>
    <row r="71" spans="1:2" ht="15.75" thickBot="1">
      <c r="A71" s="3"/>
      <c r="B71" s="4"/>
    </row>
    <row r="72" spans="1:2" ht="15">
      <c r="A72" s="22" t="s">
        <v>58</v>
      </c>
      <c r="B72" s="23"/>
    </row>
    <row r="73" spans="1:2" ht="15">
      <c r="A73" s="10" t="s">
        <v>59</v>
      </c>
      <c r="B73" s="11"/>
    </row>
    <row r="74" spans="1:2" ht="15">
      <c r="A74" s="1" t="s">
        <v>60</v>
      </c>
      <c r="B74" s="2" t="s">
        <v>12</v>
      </c>
    </row>
    <row r="75" spans="1:2" ht="15">
      <c r="A75" s="1" t="s">
        <v>61</v>
      </c>
      <c r="B75" s="2" t="s">
        <v>62</v>
      </c>
    </row>
    <row r="76" spans="1:2" ht="15">
      <c r="A76" s="24" t="s">
        <v>63</v>
      </c>
      <c r="B76" s="25" t="s">
        <v>14</v>
      </c>
    </row>
    <row r="77" spans="1:2" ht="15.75" thickBot="1">
      <c r="A77" s="3"/>
      <c r="B77" s="4"/>
    </row>
    <row r="78" spans="1:2" ht="15">
      <c r="A78" s="22" t="s">
        <v>64</v>
      </c>
      <c r="B78" s="23"/>
    </row>
    <row r="79" spans="1:2" ht="15">
      <c r="A79" s="10" t="s">
        <v>65</v>
      </c>
      <c r="B79" s="11"/>
    </row>
    <row r="80" spans="1:2" ht="15">
      <c r="A80" s="1" t="s">
        <v>66</v>
      </c>
      <c r="B80" s="2" t="s">
        <v>2</v>
      </c>
    </row>
    <row r="81" spans="1:2" ht="15">
      <c r="A81" s="1" t="s">
        <v>67</v>
      </c>
      <c r="B81" s="2" t="s">
        <v>3</v>
      </c>
    </row>
    <row r="82" spans="1:2" ht="15">
      <c r="A82" s="24" t="s">
        <v>68</v>
      </c>
      <c r="B82" s="25" t="s">
        <v>14</v>
      </c>
    </row>
    <row r="83" spans="1:2" ht="15">
      <c r="A83" s="10" t="s">
        <v>69</v>
      </c>
      <c r="B83" s="11"/>
    </row>
    <row r="84" spans="1:2" ht="15">
      <c r="A84" s="1" t="s">
        <v>70</v>
      </c>
      <c r="B84" s="2" t="s">
        <v>2</v>
      </c>
    </row>
    <row r="85" spans="1:2" ht="15">
      <c r="A85" s="1" t="s">
        <v>67</v>
      </c>
      <c r="B85" s="2" t="s">
        <v>3</v>
      </c>
    </row>
    <row r="86" spans="1:2" ht="15">
      <c r="A86" s="24" t="s">
        <v>69</v>
      </c>
      <c r="B86" s="25" t="s">
        <v>14</v>
      </c>
    </row>
    <row r="87" spans="1:2" ht="15">
      <c r="A87" s="5"/>
      <c r="B87" s="6"/>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H10" sqref="H10"/>
    </sheetView>
  </sheetViews>
  <sheetFormatPr defaultColWidth="9.140625" defaultRowHeight="15"/>
  <cols>
    <col min="1" max="1" width="23.57421875" style="0" customWidth="1"/>
    <col min="2" max="2" width="16.28125" style="0" bestFit="1" customWidth="1"/>
    <col min="3" max="3" width="13.57421875" style="0" bestFit="1" customWidth="1"/>
    <col min="4" max="4" width="19.421875" style="0" bestFit="1" customWidth="1"/>
    <col min="7" max="7" width="31.7109375" style="0" bestFit="1" customWidth="1"/>
  </cols>
  <sheetData>
    <row r="1" spans="1:7" ht="15">
      <c r="A1" t="s">
        <v>320</v>
      </c>
      <c r="G1" t="s">
        <v>325</v>
      </c>
    </row>
    <row r="2" spans="2:10" ht="15">
      <c r="B2" t="s">
        <v>321</v>
      </c>
      <c r="C2" t="s">
        <v>322</v>
      </c>
      <c r="D2" t="s">
        <v>323</v>
      </c>
      <c r="H2" t="s">
        <v>321</v>
      </c>
      <c r="I2" t="s">
        <v>322</v>
      </c>
      <c r="J2" t="s">
        <v>323</v>
      </c>
    </row>
    <row r="3" spans="2:10" ht="15">
      <c r="B3" t="s">
        <v>309</v>
      </c>
      <c r="C3" t="s">
        <v>310</v>
      </c>
      <c r="D3" t="s">
        <v>311</v>
      </c>
      <c r="H3" t="s">
        <v>309</v>
      </c>
      <c r="I3" t="s">
        <v>310</v>
      </c>
      <c r="J3" t="s">
        <v>311</v>
      </c>
    </row>
    <row r="4" spans="1:10" ht="15">
      <c r="A4" t="s">
        <v>308</v>
      </c>
      <c r="B4">
        <v>10000</v>
      </c>
      <c r="C4">
        <f>B4*0.2</f>
        <v>2000</v>
      </c>
      <c r="D4">
        <f>B4+C4</f>
        <v>12000</v>
      </c>
      <c r="G4" t="s">
        <v>308</v>
      </c>
      <c r="H4">
        <v>10000</v>
      </c>
      <c r="I4">
        <v>0</v>
      </c>
      <c r="J4">
        <f>H4+I4</f>
        <v>10000</v>
      </c>
    </row>
    <row r="5" spans="1:10" ht="15">
      <c r="A5" t="s">
        <v>312</v>
      </c>
      <c r="B5">
        <v>300000</v>
      </c>
      <c r="C5">
        <f>B5*0.2</f>
        <v>60000</v>
      </c>
      <c r="D5">
        <f>B5+C5</f>
        <v>360000</v>
      </c>
      <c r="G5" t="s">
        <v>312</v>
      </c>
      <c r="H5">
        <v>300000</v>
      </c>
      <c r="I5">
        <v>0</v>
      </c>
      <c r="J5">
        <f>H5+I5</f>
        <v>300000</v>
      </c>
    </row>
    <row r="6" spans="1:10" ht="15">
      <c r="A6" t="s">
        <v>73</v>
      </c>
      <c r="B6">
        <v>20000</v>
      </c>
      <c r="C6">
        <f>B6*0.2</f>
        <v>4000</v>
      </c>
      <c r="D6">
        <f>B6+C6</f>
        <v>24000</v>
      </c>
      <c r="I6">
        <f>H6*0.2</f>
        <v>0</v>
      </c>
      <c r="J6">
        <f>H6+I6</f>
        <v>0</v>
      </c>
    </row>
    <row r="7" spans="3:10" ht="15">
      <c r="C7">
        <f>B7*0.2</f>
        <v>0</v>
      </c>
      <c r="D7">
        <f>B7+C7</f>
        <v>0</v>
      </c>
      <c r="I7">
        <f>H7*0.2</f>
        <v>0</v>
      </c>
      <c r="J7">
        <f>H7+I7</f>
        <v>0</v>
      </c>
    </row>
    <row r="8" spans="3:10" ht="15">
      <c r="C8">
        <f>B8*0.2</f>
        <v>0</v>
      </c>
      <c r="D8">
        <f>B8+C8</f>
        <v>0</v>
      </c>
      <c r="I8">
        <f>H8*0.2</f>
        <v>0</v>
      </c>
      <c r="J8">
        <f>H8+I8</f>
        <v>0</v>
      </c>
    </row>
    <row r="9" spans="2:10" ht="15">
      <c r="B9">
        <f>SUM(B4:B8)</f>
        <v>330000</v>
      </c>
      <c r="C9">
        <f>SUM(C4:C8)</f>
        <v>66000</v>
      </c>
      <c r="D9">
        <f>SUM(D4:D8)</f>
        <v>396000</v>
      </c>
      <c r="H9">
        <f>SUM(H4:H8)</f>
        <v>310000</v>
      </c>
      <c r="I9">
        <f>SUM(I4:I8)</f>
        <v>0</v>
      </c>
      <c r="J9">
        <f>SUM(J4:J8)</f>
        <v>310000</v>
      </c>
    </row>
    <row r="10" spans="1:10" ht="15">
      <c r="A10" t="s">
        <v>324</v>
      </c>
      <c r="B10" s="523">
        <v>290000</v>
      </c>
      <c r="C10">
        <f>B10*0.2</f>
        <v>58000</v>
      </c>
      <c r="D10">
        <f>B10+C10</f>
        <v>348000</v>
      </c>
      <c r="G10" t="s">
        <v>324</v>
      </c>
      <c r="H10">
        <v>290000</v>
      </c>
      <c r="I10">
        <v>0</v>
      </c>
      <c r="J10">
        <f>H10+I10</f>
        <v>290000</v>
      </c>
    </row>
    <row r="15" spans="2:9" ht="15">
      <c r="B15" t="s">
        <v>313</v>
      </c>
      <c r="C15" t="s">
        <v>314</v>
      </c>
      <c r="H15" t="s">
        <v>313</v>
      </c>
      <c r="I15" t="s">
        <v>314</v>
      </c>
    </row>
    <row r="16" spans="1:10" ht="15">
      <c r="A16" t="s">
        <v>316</v>
      </c>
      <c r="B16">
        <v>500000</v>
      </c>
      <c r="C16">
        <f>B16*0.2</f>
        <v>100000</v>
      </c>
      <c r="D16">
        <f>B16+C16</f>
        <v>600000</v>
      </c>
      <c r="G16" t="s">
        <v>316</v>
      </c>
      <c r="H16">
        <v>500000</v>
      </c>
      <c r="I16">
        <v>0</v>
      </c>
      <c r="J16">
        <f>H16+I16</f>
        <v>500000</v>
      </c>
    </row>
    <row r="17" spans="1:10" ht="15">
      <c r="A17" t="s">
        <v>317</v>
      </c>
      <c r="B17">
        <v>400000</v>
      </c>
      <c r="C17">
        <f>B17*0.2</f>
        <v>80000</v>
      </c>
      <c r="D17">
        <f>B17+C17</f>
        <v>480000</v>
      </c>
      <c r="G17" t="s">
        <v>317</v>
      </c>
      <c r="H17">
        <v>400000</v>
      </c>
      <c r="I17">
        <v>0</v>
      </c>
      <c r="J17">
        <f>H17+I17</f>
        <v>400000</v>
      </c>
    </row>
    <row r="18" spans="1:10" ht="15">
      <c r="A18" t="s">
        <v>318</v>
      </c>
      <c r="B18">
        <f>B16-B17</f>
        <v>100000</v>
      </c>
      <c r="C18">
        <f>C16-C17</f>
        <v>20000</v>
      </c>
      <c r="D18">
        <f>D16-D17</f>
        <v>120000</v>
      </c>
      <c r="G18" t="s">
        <v>318</v>
      </c>
      <c r="H18">
        <f>H16-H17</f>
        <v>100000</v>
      </c>
      <c r="I18">
        <v>0</v>
      </c>
      <c r="J18">
        <f>J16-J17</f>
        <v>100000</v>
      </c>
    </row>
    <row r="22" spans="1:8" ht="15">
      <c r="A22" t="s">
        <v>315</v>
      </c>
      <c r="B22" s="522">
        <f>(D10-D18)/D10</f>
        <v>0.6551724137931034</v>
      </c>
      <c r="G22" t="s">
        <v>315</v>
      </c>
      <c r="H22" s="522">
        <f>(J10-J18)/J10</f>
        <v>0.6551724137931034</v>
      </c>
    </row>
    <row r="23" spans="1:8" ht="15">
      <c r="A23" t="s">
        <v>319</v>
      </c>
      <c r="B23">
        <f>B10*B22</f>
        <v>190000</v>
      </c>
      <c r="G23" t="s">
        <v>319</v>
      </c>
      <c r="H23">
        <f>H10*H22</f>
        <v>190000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3:J55"/>
  <sheetViews>
    <sheetView showGridLines="0" zoomScalePageLayoutView="0" workbookViewId="0" topLeftCell="A1">
      <selection activeCell="A20" sqref="A20:I22"/>
    </sheetView>
  </sheetViews>
  <sheetFormatPr defaultColWidth="9.140625" defaultRowHeight="15"/>
  <cols>
    <col min="1" max="1" width="19.421875" style="113" customWidth="1"/>
    <col min="2" max="3" width="9.140625" style="113" customWidth="1"/>
    <col min="4" max="4" width="10.8515625" style="113" customWidth="1"/>
    <col min="5" max="16384" width="9.140625" style="113" customWidth="1"/>
  </cols>
  <sheetData>
    <row r="3" spans="1:9" ht="15.75">
      <c r="A3" s="525" t="s">
        <v>121</v>
      </c>
      <c r="B3" s="525"/>
      <c r="C3" s="525"/>
      <c r="D3" s="525"/>
      <c r="E3" s="525"/>
      <c r="F3" s="525"/>
      <c r="G3" s="525"/>
      <c r="H3" s="525"/>
      <c r="I3" s="525"/>
    </row>
    <row r="4" spans="1:9" ht="15.75">
      <c r="A4" s="229"/>
      <c r="B4" s="229"/>
      <c r="C4" s="229"/>
      <c r="D4" s="229"/>
      <c r="E4" s="229"/>
      <c r="F4" s="229"/>
      <c r="G4" s="229"/>
      <c r="H4" s="229"/>
      <c r="I4" s="229"/>
    </row>
    <row r="5" spans="1:9" ht="15">
      <c r="A5" s="526" t="s">
        <v>10</v>
      </c>
      <c r="B5" s="526"/>
      <c r="C5" s="526"/>
      <c r="D5" s="526"/>
      <c r="E5" s="526"/>
      <c r="F5" s="526"/>
      <c r="G5" s="526"/>
      <c r="H5" s="526"/>
      <c r="I5" s="526"/>
    </row>
    <row r="6" spans="1:9" ht="7.5" customHeight="1">
      <c r="A6" s="67"/>
      <c r="B6" s="67"/>
      <c r="C6" s="67"/>
      <c r="D6" s="67"/>
      <c r="E6" s="67"/>
      <c r="F6" s="67"/>
      <c r="G6" s="67"/>
      <c r="H6" s="67"/>
      <c r="I6" s="67"/>
    </row>
    <row r="7" spans="1:9" ht="15" customHeight="1">
      <c r="A7" s="527"/>
      <c r="B7" s="528"/>
      <c r="C7" s="528"/>
      <c r="D7" s="528"/>
      <c r="E7" s="528"/>
      <c r="F7" s="528"/>
      <c r="G7" s="528"/>
      <c r="H7" s="528"/>
      <c r="I7" s="529"/>
    </row>
    <row r="8" spans="1:9" ht="15">
      <c r="A8" s="530"/>
      <c r="B8" s="531"/>
      <c r="C8" s="531"/>
      <c r="D8" s="531"/>
      <c r="E8" s="531"/>
      <c r="F8" s="531"/>
      <c r="G8" s="531"/>
      <c r="H8" s="531"/>
      <c r="I8" s="532"/>
    </row>
    <row r="9" spans="1:9" ht="15">
      <c r="A9" s="533"/>
      <c r="B9" s="534"/>
      <c r="C9" s="534"/>
      <c r="D9" s="534"/>
      <c r="E9" s="534"/>
      <c r="F9" s="534"/>
      <c r="G9" s="534"/>
      <c r="H9" s="534"/>
      <c r="I9" s="535"/>
    </row>
    <row r="10" spans="1:9" ht="15">
      <c r="A10" s="372"/>
      <c r="B10" s="372"/>
      <c r="C10" s="372"/>
      <c r="D10" s="372"/>
      <c r="E10" s="372"/>
      <c r="F10" s="372"/>
      <c r="G10" s="372"/>
      <c r="H10" s="372"/>
      <c r="I10" s="372"/>
    </row>
    <row r="11" spans="1:9" ht="15">
      <c r="A11" s="372"/>
      <c r="B11" s="372"/>
      <c r="C11" s="372"/>
      <c r="D11" s="372"/>
      <c r="E11" s="372"/>
      <c r="F11" s="372"/>
      <c r="G11" s="372"/>
      <c r="H11" s="372"/>
      <c r="I11" s="372"/>
    </row>
    <row r="12" spans="1:9" ht="15">
      <c r="A12" s="526" t="s">
        <v>230</v>
      </c>
      <c r="B12" s="526"/>
      <c r="C12" s="526"/>
      <c r="D12" s="526"/>
      <c r="E12" s="526"/>
      <c r="F12" s="526"/>
      <c r="G12" s="526"/>
      <c r="H12" s="526"/>
      <c r="I12" s="526"/>
    </row>
    <row r="13" spans="1:9" ht="7.5" customHeight="1">
      <c r="A13" s="67"/>
      <c r="B13" s="67"/>
      <c r="C13" s="67"/>
      <c r="D13" s="67"/>
      <c r="E13" s="67"/>
      <c r="F13" s="67"/>
      <c r="G13" s="67"/>
      <c r="H13" s="67"/>
      <c r="I13" s="67"/>
    </row>
    <row r="14" spans="1:9" ht="15" customHeight="1">
      <c r="A14" s="527"/>
      <c r="B14" s="528"/>
      <c r="C14" s="528"/>
      <c r="D14" s="528"/>
      <c r="E14" s="528"/>
      <c r="F14" s="528"/>
      <c r="G14" s="528"/>
      <c r="H14" s="528"/>
      <c r="I14" s="529"/>
    </row>
    <row r="15" spans="1:9" ht="15">
      <c r="A15" s="533"/>
      <c r="B15" s="534"/>
      <c r="C15" s="534"/>
      <c r="D15" s="534"/>
      <c r="E15" s="534"/>
      <c r="F15" s="534"/>
      <c r="G15" s="534"/>
      <c r="H15" s="534"/>
      <c r="I15" s="535"/>
    </row>
    <row r="16" spans="1:9" ht="15">
      <c r="A16" s="372"/>
      <c r="B16" s="372"/>
      <c r="C16" s="372"/>
      <c r="D16" s="372"/>
      <c r="E16" s="372"/>
      <c r="F16" s="372"/>
      <c r="G16" s="372"/>
      <c r="H16" s="372"/>
      <c r="I16" s="372"/>
    </row>
    <row r="17" spans="1:9" ht="15">
      <c r="A17" s="372"/>
      <c r="B17" s="372"/>
      <c r="C17" s="372"/>
      <c r="D17" s="372"/>
      <c r="E17" s="372"/>
      <c r="F17" s="372"/>
      <c r="G17" s="372"/>
      <c r="H17" s="372"/>
      <c r="I17" s="372"/>
    </row>
    <row r="18" spans="1:9" ht="15">
      <c r="A18" s="524" t="s">
        <v>198</v>
      </c>
      <c r="B18" s="524"/>
      <c r="C18" s="524"/>
      <c r="D18" s="524"/>
      <c r="E18" s="524"/>
      <c r="F18" s="524"/>
      <c r="G18" s="524"/>
      <c r="H18" s="524"/>
      <c r="I18" s="524"/>
    </row>
    <row r="19" spans="1:9" ht="8.25" customHeight="1">
      <c r="A19" s="67"/>
      <c r="B19" s="67"/>
      <c r="C19" s="67"/>
      <c r="D19" s="67"/>
      <c r="E19" s="67"/>
      <c r="F19" s="67"/>
      <c r="G19" s="67"/>
      <c r="H19" s="67"/>
      <c r="I19" s="67"/>
    </row>
    <row r="20" spans="1:9" ht="15">
      <c r="A20" s="527"/>
      <c r="B20" s="528"/>
      <c r="C20" s="528"/>
      <c r="D20" s="528"/>
      <c r="E20" s="528"/>
      <c r="F20" s="528"/>
      <c r="G20" s="528"/>
      <c r="H20" s="528"/>
      <c r="I20" s="529"/>
    </row>
    <row r="21" spans="1:9" ht="15">
      <c r="A21" s="530"/>
      <c r="B21" s="531"/>
      <c r="C21" s="531"/>
      <c r="D21" s="531"/>
      <c r="E21" s="531"/>
      <c r="F21" s="531"/>
      <c r="G21" s="531"/>
      <c r="H21" s="531"/>
      <c r="I21" s="532"/>
    </row>
    <row r="22" spans="1:9" ht="15">
      <c r="A22" s="533"/>
      <c r="B22" s="534"/>
      <c r="C22" s="534"/>
      <c r="D22" s="534"/>
      <c r="E22" s="534"/>
      <c r="F22" s="534"/>
      <c r="G22" s="534"/>
      <c r="H22" s="534"/>
      <c r="I22" s="535"/>
    </row>
    <row r="23" spans="1:9" ht="15">
      <c r="A23" s="67"/>
      <c r="B23" s="67"/>
      <c r="C23" s="67"/>
      <c r="D23" s="67"/>
      <c r="E23" s="67"/>
      <c r="F23" s="67"/>
      <c r="G23" s="67"/>
      <c r="H23" s="67"/>
      <c r="I23" s="67"/>
    </row>
    <row r="24" spans="1:9" ht="15">
      <c r="A24" s="67"/>
      <c r="B24" s="67"/>
      <c r="C24" s="67"/>
      <c r="D24" s="67"/>
      <c r="E24" s="67"/>
      <c r="F24" s="67"/>
      <c r="G24" s="67"/>
      <c r="H24" s="67"/>
      <c r="I24" s="67"/>
    </row>
    <row r="25" spans="1:9" ht="15">
      <c r="A25" s="524" t="s">
        <v>8</v>
      </c>
      <c r="B25" s="524"/>
      <c r="C25" s="524"/>
      <c r="D25" s="524"/>
      <c r="E25" s="524"/>
      <c r="F25" s="524"/>
      <c r="G25" s="524"/>
      <c r="H25" s="524"/>
      <c r="I25" s="524"/>
    </row>
    <row r="26" spans="1:9" ht="8.25" customHeight="1">
      <c r="A26" s="67"/>
      <c r="B26" s="67"/>
      <c r="C26" s="67"/>
      <c r="D26" s="67"/>
      <c r="E26" s="67"/>
      <c r="F26" s="67"/>
      <c r="G26" s="67"/>
      <c r="H26" s="67"/>
      <c r="I26" s="67"/>
    </row>
    <row r="27" spans="1:9" ht="15">
      <c r="A27" s="540"/>
      <c r="B27" s="541"/>
      <c r="C27" s="541"/>
      <c r="D27" s="541"/>
      <c r="E27" s="541"/>
      <c r="F27" s="541"/>
      <c r="G27" s="541"/>
      <c r="H27" s="541"/>
      <c r="I27" s="542"/>
    </row>
    <row r="28" spans="1:9" ht="15">
      <c r="A28" s="67"/>
      <c r="B28" s="67"/>
      <c r="C28" s="67"/>
      <c r="D28" s="67"/>
      <c r="E28" s="67"/>
      <c r="F28" s="67"/>
      <c r="G28" s="67"/>
      <c r="H28" s="67"/>
      <c r="I28" s="67"/>
    </row>
    <row r="29" spans="1:9" ht="15">
      <c r="A29" s="524" t="s">
        <v>0</v>
      </c>
      <c r="B29" s="524"/>
      <c r="C29" s="67"/>
      <c r="D29" s="536"/>
      <c r="E29" s="537"/>
      <c r="F29" s="537"/>
      <c r="G29" s="538"/>
      <c r="H29" s="67"/>
      <c r="I29" s="67"/>
    </row>
    <row r="30" spans="1:9" ht="15">
      <c r="A30" s="67"/>
      <c r="B30" s="67"/>
      <c r="C30" s="67"/>
      <c r="D30" s="67"/>
      <c r="E30" s="67"/>
      <c r="F30" s="67"/>
      <c r="G30" s="67"/>
      <c r="H30" s="67"/>
      <c r="I30" s="67"/>
    </row>
    <row r="31" spans="1:9" ht="15">
      <c r="A31" s="524" t="s">
        <v>9</v>
      </c>
      <c r="B31" s="524"/>
      <c r="C31" s="67"/>
      <c r="D31" s="539"/>
      <c r="E31" s="537"/>
      <c r="F31" s="537"/>
      <c r="G31" s="538"/>
      <c r="H31" s="67"/>
      <c r="I31" s="67"/>
    </row>
    <row r="32" spans="1:9" ht="15">
      <c r="A32" s="67"/>
      <c r="B32" s="67"/>
      <c r="C32" s="67"/>
      <c r="D32" s="67"/>
      <c r="E32" s="67"/>
      <c r="F32" s="67"/>
      <c r="G32" s="67"/>
      <c r="H32" s="67"/>
      <c r="I32" s="67"/>
    </row>
    <row r="33" spans="1:9" ht="15">
      <c r="A33" s="67"/>
      <c r="B33" s="67"/>
      <c r="C33" s="67"/>
      <c r="D33" s="67"/>
      <c r="E33" s="67"/>
      <c r="F33" s="67"/>
      <c r="G33" s="67"/>
      <c r="H33" s="67"/>
      <c r="I33" s="67"/>
    </row>
    <row r="34" spans="1:9" ht="15">
      <c r="A34" s="524" t="s">
        <v>201</v>
      </c>
      <c r="B34" s="524"/>
      <c r="C34" s="524"/>
      <c r="D34" s="524"/>
      <c r="E34" s="524"/>
      <c r="F34" s="524"/>
      <c r="G34" s="524"/>
      <c r="H34" s="524"/>
      <c r="I34" s="524"/>
    </row>
    <row r="35" spans="1:10" ht="15">
      <c r="A35" s="230"/>
      <c r="B35" s="230"/>
      <c r="C35" s="230"/>
      <c r="D35" s="230"/>
      <c r="E35" s="230"/>
      <c r="F35" s="230"/>
      <c r="G35" s="230"/>
      <c r="H35" s="230"/>
      <c r="I35" s="230"/>
      <c r="J35" s="112"/>
    </row>
    <row r="36" spans="1:10" ht="15">
      <c r="A36" s="230"/>
      <c r="B36" s="230"/>
      <c r="C36" s="230"/>
      <c r="D36" s="230"/>
      <c r="E36" s="230"/>
      <c r="F36" s="230"/>
      <c r="G36" s="230"/>
      <c r="H36" s="230"/>
      <c r="I36" s="230"/>
      <c r="J36" s="112"/>
    </row>
    <row r="37" spans="1:10" ht="15">
      <c r="A37" s="230"/>
      <c r="B37" s="230"/>
      <c r="C37" s="230"/>
      <c r="D37" s="230"/>
      <c r="E37" s="230"/>
      <c r="F37" s="230"/>
      <c r="G37" s="230"/>
      <c r="H37" s="230"/>
      <c r="I37" s="230"/>
      <c r="J37" s="112"/>
    </row>
    <row r="38" spans="1:10" ht="15">
      <c r="A38" s="230"/>
      <c r="B38" s="230"/>
      <c r="C38" s="230"/>
      <c r="D38" s="230"/>
      <c r="E38" s="230"/>
      <c r="F38" s="230"/>
      <c r="G38" s="230"/>
      <c r="H38" s="230"/>
      <c r="I38" s="230"/>
      <c r="J38" s="112"/>
    </row>
    <row r="39" spans="1:10" ht="15">
      <c r="A39" s="230"/>
      <c r="B39" s="230"/>
      <c r="C39" s="230"/>
      <c r="D39" s="230"/>
      <c r="E39" s="230"/>
      <c r="F39" s="230"/>
      <c r="G39" s="230"/>
      <c r="H39" s="230"/>
      <c r="I39" s="230"/>
      <c r="J39" s="112"/>
    </row>
    <row r="40" spans="1:10" ht="15">
      <c r="A40" s="230"/>
      <c r="B40" s="230"/>
      <c r="C40" s="230"/>
      <c r="D40" s="230"/>
      <c r="E40" s="230"/>
      <c r="F40" s="230"/>
      <c r="G40" s="230"/>
      <c r="H40" s="230"/>
      <c r="I40" s="230"/>
      <c r="J40" s="112"/>
    </row>
    <row r="41" spans="1:10" ht="15">
      <c r="A41" s="230"/>
      <c r="B41" s="230"/>
      <c r="C41" s="230"/>
      <c r="D41" s="230"/>
      <c r="E41" s="230"/>
      <c r="F41" s="230"/>
      <c r="G41" s="230"/>
      <c r="H41" s="230"/>
      <c r="I41" s="230"/>
      <c r="J41" s="112"/>
    </row>
    <row r="42" spans="1:10" ht="15">
      <c r="A42" s="230"/>
      <c r="B42" s="230"/>
      <c r="C42" s="230"/>
      <c r="D42" s="230"/>
      <c r="E42" s="230"/>
      <c r="F42" s="230"/>
      <c r="G42" s="230"/>
      <c r="H42" s="230"/>
      <c r="I42" s="230"/>
      <c r="J42" s="112"/>
    </row>
    <row r="43" spans="1:10" ht="15">
      <c r="A43" s="230"/>
      <c r="B43" s="230"/>
      <c r="C43" s="230"/>
      <c r="D43" s="230"/>
      <c r="E43" s="230"/>
      <c r="F43" s="230"/>
      <c r="G43" s="230"/>
      <c r="H43" s="230"/>
      <c r="I43" s="230"/>
      <c r="J43" s="112"/>
    </row>
    <row r="44" spans="1:10" ht="15">
      <c r="A44" s="230"/>
      <c r="B44" s="230"/>
      <c r="C44" s="230"/>
      <c r="D44" s="230"/>
      <c r="E44" s="230"/>
      <c r="F44" s="230"/>
      <c r="G44" s="230"/>
      <c r="H44" s="230"/>
      <c r="I44" s="230"/>
      <c r="J44" s="112"/>
    </row>
    <row r="45" spans="1:10" ht="15">
      <c r="A45" s="230"/>
      <c r="B45" s="230"/>
      <c r="C45" s="230"/>
      <c r="D45" s="230"/>
      <c r="E45" s="230"/>
      <c r="F45" s="230"/>
      <c r="G45" s="230"/>
      <c r="H45" s="230"/>
      <c r="I45" s="230"/>
      <c r="J45" s="112"/>
    </row>
    <row r="46" spans="1:10" ht="15">
      <c r="A46" s="230"/>
      <c r="B46" s="230"/>
      <c r="C46" s="230"/>
      <c r="D46" s="230"/>
      <c r="E46" s="230"/>
      <c r="F46" s="230"/>
      <c r="G46" s="230"/>
      <c r="H46" s="230"/>
      <c r="I46" s="230"/>
      <c r="J46" s="112"/>
    </row>
    <row r="47" spans="1:10" ht="15">
      <c r="A47" s="230"/>
      <c r="B47" s="230"/>
      <c r="C47" s="230"/>
      <c r="D47" s="230"/>
      <c r="E47" s="230"/>
      <c r="F47" s="230"/>
      <c r="G47" s="230"/>
      <c r="H47" s="230"/>
      <c r="I47" s="230"/>
      <c r="J47" s="112"/>
    </row>
    <row r="48" spans="1:10" ht="15">
      <c r="A48" s="230"/>
      <c r="B48" s="230"/>
      <c r="C48" s="230"/>
      <c r="D48" s="230"/>
      <c r="E48" s="230"/>
      <c r="F48" s="230"/>
      <c r="G48" s="230"/>
      <c r="H48" s="230"/>
      <c r="I48" s="230"/>
      <c r="J48" s="112"/>
    </row>
    <row r="49" spans="1:10" ht="15">
      <c r="A49" s="230"/>
      <c r="B49" s="230"/>
      <c r="C49" s="230"/>
      <c r="D49" s="230"/>
      <c r="E49" s="230"/>
      <c r="F49" s="230"/>
      <c r="G49" s="230"/>
      <c r="H49" s="230"/>
      <c r="I49" s="230"/>
      <c r="J49" s="112"/>
    </row>
    <row r="50" spans="1:10" ht="15">
      <c r="A50" s="230"/>
      <c r="B50" s="230"/>
      <c r="C50" s="230"/>
      <c r="D50" s="230"/>
      <c r="E50" s="230"/>
      <c r="F50" s="230"/>
      <c r="G50" s="230"/>
      <c r="H50" s="230"/>
      <c r="I50" s="230"/>
      <c r="J50" s="112"/>
    </row>
    <row r="51" spans="1:10" ht="15">
      <c r="A51" s="230"/>
      <c r="B51" s="230"/>
      <c r="C51" s="230"/>
      <c r="D51" s="230"/>
      <c r="E51" s="230"/>
      <c r="F51" s="230"/>
      <c r="G51" s="230"/>
      <c r="H51" s="230"/>
      <c r="I51" s="230"/>
      <c r="J51" s="112"/>
    </row>
    <row r="52" spans="1:10" ht="15">
      <c r="A52" s="230"/>
      <c r="B52" s="230"/>
      <c r="C52" s="230"/>
      <c r="D52" s="230"/>
      <c r="E52" s="230"/>
      <c r="F52" s="230"/>
      <c r="G52" s="230"/>
      <c r="H52" s="230"/>
      <c r="I52" s="230"/>
      <c r="J52" s="112"/>
    </row>
    <row r="53" spans="1:10" ht="15">
      <c r="A53" s="230"/>
      <c r="B53" s="230"/>
      <c r="C53" s="230"/>
      <c r="D53" s="230"/>
      <c r="E53" s="230"/>
      <c r="F53" s="230"/>
      <c r="G53" s="230"/>
      <c r="H53" s="230"/>
      <c r="I53" s="230"/>
      <c r="J53" s="112"/>
    </row>
    <row r="54" spans="1:10" ht="15">
      <c r="A54" s="230"/>
      <c r="B54" s="230"/>
      <c r="C54" s="230"/>
      <c r="D54" s="230"/>
      <c r="E54" s="230"/>
      <c r="F54" s="230"/>
      <c r="G54" s="230"/>
      <c r="H54" s="230"/>
      <c r="I54" s="230"/>
      <c r="J54" s="112"/>
    </row>
    <row r="55" spans="1:10" ht="15">
      <c r="A55" s="230"/>
      <c r="B55" s="230"/>
      <c r="C55" s="230"/>
      <c r="D55" s="230"/>
      <c r="E55" s="230"/>
      <c r="F55" s="230"/>
      <c r="G55" s="230"/>
      <c r="H55" s="230"/>
      <c r="I55" s="230"/>
      <c r="J55" s="112"/>
    </row>
  </sheetData>
  <sheetProtection selectLockedCells="1"/>
  <mergeCells count="14">
    <mergeCell ref="A25:I25"/>
    <mergeCell ref="A27:I27"/>
    <mergeCell ref="A18:I18"/>
    <mergeCell ref="A20:I22"/>
    <mergeCell ref="A34:I34"/>
    <mergeCell ref="A3:I3"/>
    <mergeCell ref="A5:I5"/>
    <mergeCell ref="A7:I9"/>
    <mergeCell ref="A29:B29"/>
    <mergeCell ref="D29:G29"/>
    <mergeCell ref="A31:B31"/>
    <mergeCell ref="D31:G31"/>
    <mergeCell ref="A12:I12"/>
    <mergeCell ref="A14:I15"/>
  </mergeCells>
  <printOptions/>
  <pageMargins left="0.7" right="0.7" top="0.75" bottom="0.75" header="0.5118055555555555" footer="0.3"/>
  <pageSetup horizontalDpi="300" verticalDpi="3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1"/>
  <dimension ref="A1:M62"/>
  <sheetViews>
    <sheetView showGridLines="0" zoomScaleSheetLayoutView="80" zoomScalePageLayoutView="0" workbookViewId="0" topLeftCell="A1">
      <pane ySplit="1" topLeftCell="A23" activePane="bottomLeft" state="frozen"/>
      <selection pane="topLeft" activeCell="A3" sqref="A3"/>
      <selection pane="bottomLeft" activeCell="C8" sqref="C8"/>
    </sheetView>
  </sheetViews>
  <sheetFormatPr defaultColWidth="9.00390625" defaultRowHeight="15"/>
  <cols>
    <col min="1" max="1" width="3.00390625" style="67" customWidth="1"/>
    <col min="2" max="2" width="62.00390625" style="67" customWidth="1"/>
    <col min="3" max="3" width="19.57421875" style="67" bestFit="1" customWidth="1"/>
    <col min="4" max="4" width="6.421875" style="106" hidden="1" customWidth="1"/>
    <col min="5" max="5" width="59.7109375" style="67" customWidth="1"/>
    <col min="6" max="6" width="15.8515625" style="67" customWidth="1"/>
    <col min="7" max="7" width="5.421875" style="67" customWidth="1"/>
    <col min="8" max="8" width="9.00390625" style="67" customWidth="1"/>
    <col min="9" max="9" width="10.421875" style="67" customWidth="1"/>
    <col min="10" max="11" width="12.7109375" style="68" customWidth="1"/>
    <col min="12" max="13" width="13.7109375" style="67" customWidth="1"/>
    <col min="14" max="14" width="14.8515625" style="67" customWidth="1"/>
    <col min="15" max="16384" width="9.00390625" style="67" customWidth="1"/>
  </cols>
  <sheetData>
    <row r="1" spans="1:6" s="68" customFormat="1" ht="18">
      <c r="A1" s="65"/>
      <c r="B1" s="69" t="s">
        <v>195</v>
      </c>
      <c r="C1" s="65"/>
      <c r="D1" s="98"/>
      <c r="E1" s="65"/>
      <c r="F1" s="70"/>
    </row>
    <row r="2" spans="1:7" s="68" customFormat="1" ht="14.25">
      <c r="A2" s="65"/>
      <c r="B2" s="65"/>
      <c r="C2" s="397"/>
      <c r="D2" s="98"/>
      <c r="E2" s="396"/>
      <c r="F2" s="66"/>
      <c r="G2" s="71"/>
    </row>
    <row r="3" spans="1:6" s="68" customFormat="1" ht="14.25">
      <c r="A3" s="65"/>
      <c r="B3" s="72" t="s">
        <v>122</v>
      </c>
      <c r="C3" s="212"/>
      <c r="D3" s="98"/>
      <c r="E3" s="462"/>
      <c r="F3" s="66"/>
    </row>
    <row r="4" spans="1:6" s="68" customFormat="1" ht="14.25">
      <c r="A4" s="65"/>
      <c r="B4" s="72" t="s">
        <v>123</v>
      </c>
      <c r="C4" s="212"/>
      <c r="D4" s="107"/>
      <c r="E4" s="231"/>
      <c r="F4" s="107"/>
    </row>
    <row r="5" spans="1:6" s="68" customFormat="1" ht="14.25">
      <c r="A5" s="65"/>
      <c r="B5" s="73"/>
      <c r="C5" s="218"/>
      <c r="D5" s="98"/>
      <c r="E5" s="65"/>
      <c r="F5" s="66"/>
    </row>
    <row r="6" spans="1:6" s="68" customFormat="1" ht="14.25">
      <c r="A6" s="65"/>
      <c r="B6" s="72" t="s">
        <v>76</v>
      </c>
      <c r="C6" s="213"/>
      <c r="D6" s="98"/>
      <c r="E6" s="65"/>
      <c r="F6" s="66"/>
    </row>
    <row r="7" spans="1:6" s="68" customFormat="1" ht="14.25">
      <c r="A7" s="65"/>
      <c r="B7" s="72" t="s">
        <v>240</v>
      </c>
      <c r="C7" s="213"/>
      <c r="D7" s="98"/>
      <c r="E7" s="65"/>
      <c r="F7" s="66"/>
    </row>
    <row r="8" spans="1:6" s="68" customFormat="1" ht="15">
      <c r="A8" s="65"/>
      <c r="B8" s="74" t="s">
        <v>118</v>
      </c>
      <c r="C8" s="214"/>
      <c r="D8" s="98"/>
      <c r="E8" s="65"/>
      <c r="F8" s="66"/>
    </row>
    <row r="9" spans="1:6" s="68" customFormat="1" ht="14.25">
      <c r="A9" s="65"/>
      <c r="B9" s="75"/>
      <c r="C9" s="65"/>
      <c r="D9" s="98"/>
      <c r="E9" s="65"/>
      <c r="F9" s="66"/>
    </row>
    <row r="10" spans="1:6" s="68" customFormat="1" ht="14.25">
      <c r="A10" s="65"/>
      <c r="B10" s="75" t="s">
        <v>112</v>
      </c>
      <c r="C10" s="76">
        <v>0.04</v>
      </c>
      <c r="D10" s="98"/>
      <c r="E10" s="65"/>
      <c r="F10" s="66"/>
    </row>
    <row r="11" spans="1:6" s="68" customFormat="1" ht="14.25">
      <c r="A11" s="65"/>
      <c r="B11" s="75"/>
      <c r="C11" s="77"/>
      <c r="D11" s="98"/>
      <c r="E11" s="65"/>
      <c r="F11" s="66"/>
    </row>
    <row r="12" spans="1:6" s="68" customFormat="1" ht="14.25">
      <c r="A12" s="65"/>
      <c r="B12" s="75"/>
      <c r="C12" s="111">
        <f>IF(AND(D13=FALSE,D14=FALSE),"MÄRGI ÜKS VALIK",IF(AND(D13=TRUE,D14=TRUE),"VALI AINULT ÜKS!",""))</f>
      </c>
      <c r="D12" s="98"/>
      <c r="E12" s="65"/>
      <c r="F12" s="66"/>
    </row>
    <row r="13" spans="1:6" s="68" customFormat="1" ht="22.5">
      <c r="A13" s="65"/>
      <c r="B13" s="400" t="s">
        <v>227</v>
      </c>
      <c r="C13" s="215"/>
      <c r="D13" s="202" t="b">
        <v>1</v>
      </c>
      <c r="E13" s="65"/>
      <c r="F13" s="66"/>
    </row>
    <row r="14" spans="1:6" s="68" customFormat="1" ht="33.75">
      <c r="A14" s="65"/>
      <c r="B14" s="400" t="s">
        <v>228</v>
      </c>
      <c r="C14" s="215"/>
      <c r="D14" s="202" t="b">
        <v>0</v>
      </c>
      <c r="E14" s="433"/>
      <c r="F14" s="66"/>
    </row>
    <row r="15" spans="2:13" ht="23.25">
      <c r="B15" s="78" t="s">
        <v>252</v>
      </c>
      <c r="C15" s="401"/>
      <c r="D15" s="99"/>
      <c r="E15" s="217"/>
      <c r="L15" s="68"/>
      <c r="M15" s="68"/>
    </row>
    <row r="16" spans="1:13" ht="14.25">
      <c r="A16" s="79"/>
      <c r="B16" s="79"/>
      <c r="C16" s="79"/>
      <c r="D16" s="100"/>
      <c r="E16" s="79"/>
      <c r="F16" s="79"/>
      <c r="L16" s="68"/>
      <c r="M16" s="68"/>
    </row>
    <row r="17" spans="1:13" ht="14.25">
      <c r="A17" s="80"/>
      <c r="B17" s="81" t="s">
        <v>113</v>
      </c>
      <c r="C17" s="82">
        <f>IF(D14=TRUE,(1+C10)*(1+C15)-1,C10)</f>
        <v>0.04</v>
      </c>
      <c r="D17" s="101"/>
      <c r="E17" s="80"/>
      <c r="F17" s="80"/>
      <c r="L17" s="68"/>
      <c r="M17" s="68"/>
    </row>
    <row r="18" spans="1:13" ht="14.25">
      <c r="A18" s="80"/>
      <c r="B18" s="83"/>
      <c r="C18" s="84"/>
      <c r="D18" s="101"/>
      <c r="E18" s="80"/>
      <c r="F18" s="80"/>
      <c r="L18" s="68"/>
      <c r="M18" s="68"/>
    </row>
    <row r="19" spans="1:13" ht="14.25">
      <c r="A19" s="80"/>
      <c r="B19" s="83"/>
      <c r="C19" s="84"/>
      <c r="D19" s="101"/>
      <c r="E19" s="80"/>
      <c r="F19" s="80"/>
      <c r="L19" s="68"/>
      <c r="M19" s="68"/>
    </row>
    <row r="20" spans="1:13" ht="15.75">
      <c r="A20" s="80"/>
      <c r="B20" s="85" t="s">
        <v>241</v>
      </c>
      <c r="C20" s="84"/>
      <c r="D20" s="101"/>
      <c r="E20" s="80"/>
      <c r="F20" s="80"/>
      <c r="L20" s="68"/>
      <c r="M20" s="68"/>
    </row>
    <row r="21" spans="1:13" ht="14.25">
      <c r="A21" s="80"/>
      <c r="B21" s="83"/>
      <c r="C21" s="84"/>
      <c r="D21" s="101"/>
      <c r="E21" s="80"/>
      <c r="F21" s="80"/>
      <c r="L21" s="68"/>
      <c r="M21" s="68"/>
    </row>
    <row r="22" spans="1:13" ht="14.25">
      <c r="A22" s="80"/>
      <c r="B22" s="86" t="s">
        <v>225</v>
      </c>
      <c r="C22" s="87">
        <f>IF(AND(D23=FALSE,D24=FALSE,D25=FALSE),"MÄRGI ÜKS VALIK",IF(OR(AND(D23=TRUE,D24=TRUE),AND(D23=TRUE,D25=TRUE),AND(D24=TRUE,D25=TRUE),AND(D23=TRUE,D24=TRUE,D25=TRUE)),"VALI AINULT ÜKS!",""))</f>
      </c>
      <c r="D22" s="102"/>
      <c r="E22" s="80"/>
      <c r="F22" s="80"/>
      <c r="L22" s="68"/>
      <c r="M22" s="68"/>
    </row>
    <row r="23" spans="1:13" ht="25.5">
      <c r="A23" s="80"/>
      <c r="B23" s="483" t="s">
        <v>226</v>
      </c>
      <c r="C23" s="362"/>
      <c r="D23" s="202" t="b">
        <v>1</v>
      </c>
      <c r="E23" s="102"/>
      <c r="F23" s="101"/>
      <c r="L23" s="68"/>
      <c r="M23" s="68"/>
    </row>
    <row r="24" spans="1:13" ht="25.5">
      <c r="A24" s="80"/>
      <c r="B24" s="363" t="s">
        <v>298</v>
      </c>
      <c r="C24" s="362"/>
      <c r="D24" s="202"/>
      <c r="E24" s="101"/>
      <c r="F24" s="101"/>
      <c r="L24" s="68"/>
      <c r="M24" s="68"/>
    </row>
    <row r="25" spans="1:13" ht="25.5">
      <c r="A25" s="80"/>
      <c r="B25" s="399" t="s">
        <v>242</v>
      </c>
      <c r="C25" s="362"/>
      <c r="D25" s="202"/>
      <c r="E25" s="101"/>
      <c r="F25" s="101"/>
      <c r="L25" s="68"/>
      <c r="M25" s="68"/>
    </row>
    <row r="26" spans="1:13" ht="14.25">
      <c r="A26" s="80"/>
      <c r="B26" s="398"/>
      <c r="C26" s="84"/>
      <c r="D26" s="202"/>
      <c r="E26" s="101"/>
      <c r="F26" s="101"/>
      <c r="L26" s="68"/>
      <c r="M26" s="68"/>
    </row>
    <row r="27" spans="1:13" ht="14.25">
      <c r="A27" s="80"/>
      <c r="B27" s="361"/>
      <c r="C27" s="84"/>
      <c r="D27" s="202"/>
      <c r="E27" s="80"/>
      <c r="F27" s="80"/>
      <c r="L27" s="68"/>
      <c r="M27" s="68"/>
    </row>
    <row r="28" spans="1:13" ht="14.25">
      <c r="A28" s="88"/>
      <c r="B28" s="88"/>
      <c r="C28" s="88"/>
      <c r="D28" s="103"/>
      <c r="E28" s="88"/>
      <c r="F28" s="88"/>
      <c r="L28" s="68"/>
      <c r="M28" s="68"/>
    </row>
    <row r="29" spans="1:13" ht="14.25">
      <c r="A29" s="108"/>
      <c r="B29" s="108"/>
      <c r="C29" s="108"/>
      <c r="D29" s="108"/>
      <c r="E29" s="108"/>
      <c r="F29" s="108"/>
      <c r="L29" s="68"/>
      <c r="M29" s="68"/>
    </row>
    <row r="30" spans="1:13" ht="14.25">
      <c r="A30" s="88"/>
      <c r="B30" s="88"/>
      <c r="C30" s="88"/>
      <c r="D30" s="103"/>
      <c r="E30" s="88"/>
      <c r="F30" s="88"/>
      <c r="L30" s="68"/>
      <c r="M30" s="68"/>
    </row>
    <row r="31" spans="1:13" ht="14.25">
      <c r="A31" s="88"/>
      <c r="B31" s="109"/>
      <c r="C31" s="109"/>
      <c r="D31" s="104"/>
      <c r="F31" s="543"/>
      <c r="H31" s="89"/>
      <c r="L31" s="68"/>
      <c r="M31" s="68"/>
    </row>
    <row r="32" spans="1:13" s="92" customFormat="1" ht="14.25">
      <c r="A32" s="90"/>
      <c r="B32" s="91"/>
      <c r="C32" s="91"/>
      <c r="E32" s="91"/>
      <c r="F32" s="543"/>
      <c r="J32" s="68"/>
      <c r="K32" s="68"/>
      <c r="L32" s="93"/>
      <c r="M32" s="93"/>
    </row>
    <row r="33" spans="1:13" ht="14.25">
      <c r="A33" s="88"/>
      <c r="B33" s="109"/>
      <c r="C33" s="109"/>
      <c r="D33" s="109"/>
      <c r="E33" s="109"/>
      <c r="F33" s="543"/>
      <c r="L33" s="68"/>
      <c r="M33" s="68"/>
    </row>
    <row r="34" spans="1:13" s="92" customFormat="1" ht="14.25">
      <c r="A34" s="90"/>
      <c r="B34" s="91"/>
      <c r="C34" s="91"/>
      <c r="D34" s="104"/>
      <c r="E34" s="91"/>
      <c r="F34" s="543"/>
      <c r="H34" s="94"/>
      <c r="J34" s="68"/>
      <c r="K34" s="68"/>
      <c r="L34" s="93"/>
      <c r="M34" s="93"/>
    </row>
    <row r="35" spans="1:13" ht="14.25">
      <c r="A35" s="88"/>
      <c r="B35" s="88"/>
      <c r="C35" s="88"/>
      <c r="D35" s="103"/>
      <c r="E35" s="88"/>
      <c r="F35" s="88"/>
      <c r="L35" s="68"/>
      <c r="M35" s="68"/>
    </row>
    <row r="36" spans="1:13" ht="14.25">
      <c r="A36" s="95"/>
      <c r="B36" s="88"/>
      <c r="C36" s="88"/>
      <c r="D36" s="103"/>
      <c r="E36" s="88"/>
      <c r="F36" s="88"/>
      <c r="H36" s="96"/>
      <c r="I36" s="96"/>
      <c r="L36" s="96"/>
      <c r="M36" s="96"/>
    </row>
    <row r="37" spans="1:13" ht="14.25">
      <c r="A37" s="110"/>
      <c r="B37" s="110"/>
      <c r="C37" s="110"/>
      <c r="D37" s="110"/>
      <c r="E37" s="110"/>
      <c r="F37" s="110"/>
      <c r="H37" s="96"/>
      <c r="I37" s="96"/>
      <c r="L37" s="96"/>
      <c r="M37" s="96"/>
    </row>
    <row r="38" spans="1:13" ht="14.25">
      <c r="A38" s="110"/>
      <c r="B38" s="110"/>
      <c r="C38" s="110"/>
      <c r="D38" s="110"/>
      <c r="E38" s="110"/>
      <c r="F38" s="110"/>
      <c r="L38" s="68"/>
      <c r="M38" s="68"/>
    </row>
    <row r="39" spans="1:13" ht="14.25">
      <c r="A39" s="110"/>
      <c r="B39" s="110"/>
      <c r="C39" s="110"/>
      <c r="D39" s="110"/>
      <c r="E39" s="110"/>
      <c r="F39" s="110"/>
      <c r="L39" s="68"/>
      <c r="M39" s="68"/>
    </row>
    <row r="40" spans="1:13" ht="14.25">
      <c r="A40" s="110"/>
      <c r="B40" s="110"/>
      <c r="C40" s="110"/>
      <c r="D40" s="110"/>
      <c r="E40" s="110"/>
      <c r="F40" s="110"/>
      <c r="L40" s="68"/>
      <c r="M40" s="68"/>
    </row>
    <row r="41" spans="1:13" ht="14.25">
      <c r="A41" s="110"/>
      <c r="B41" s="110"/>
      <c r="C41" s="110"/>
      <c r="D41" s="110"/>
      <c r="E41" s="110"/>
      <c r="F41" s="110"/>
      <c r="L41" s="68"/>
      <c r="M41" s="68"/>
    </row>
    <row r="42" spans="1:13" ht="15">
      <c r="A42" s="110"/>
      <c r="B42" s="544"/>
      <c r="C42" s="544"/>
      <c r="D42" s="110"/>
      <c r="E42" s="110"/>
      <c r="F42" s="110"/>
      <c r="L42" s="68"/>
      <c r="M42" s="68"/>
    </row>
    <row r="43" spans="1:13" ht="14.25">
      <c r="A43" s="110"/>
      <c r="B43" s="110"/>
      <c r="C43" s="110"/>
      <c r="D43" s="110"/>
      <c r="E43" s="110"/>
      <c r="F43" s="110"/>
      <c r="L43" s="68"/>
      <c r="M43" s="68"/>
    </row>
    <row r="44" spans="1:13" ht="14.25">
      <c r="A44" s="110"/>
      <c r="B44" s="110"/>
      <c r="C44" s="110"/>
      <c r="D44" s="110"/>
      <c r="E44" s="110"/>
      <c r="F44" s="110"/>
      <c r="L44" s="68"/>
      <c r="M44" s="68"/>
    </row>
    <row r="45" spans="1:13" ht="14.25">
      <c r="A45" s="110"/>
      <c r="B45" s="110"/>
      <c r="C45" s="110"/>
      <c r="D45" s="110"/>
      <c r="E45" s="110"/>
      <c r="F45" s="110"/>
      <c r="L45" s="68"/>
      <c r="M45" s="68"/>
    </row>
    <row r="46" spans="1:13" ht="14.25">
      <c r="A46" s="110"/>
      <c r="B46" s="110"/>
      <c r="C46" s="110"/>
      <c r="D46" s="110"/>
      <c r="E46" s="110"/>
      <c r="F46" s="110"/>
      <c r="L46" s="68"/>
      <c r="M46" s="68"/>
    </row>
    <row r="47" spans="1:13" ht="14.25">
      <c r="A47" s="110"/>
      <c r="B47" s="110"/>
      <c r="C47" s="110"/>
      <c r="D47" s="110"/>
      <c r="E47" s="110"/>
      <c r="F47" s="110"/>
      <c r="L47" s="68"/>
      <c r="M47" s="68"/>
    </row>
    <row r="48" spans="1:13" ht="14.25">
      <c r="A48" s="110"/>
      <c r="B48" s="110"/>
      <c r="C48" s="110"/>
      <c r="D48" s="110"/>
      <c r="E48" s="110"/>
      <c r="F48" s="110"/>
      <c r="L48" s="68"/>
      <c r="M48" s="68"/>
    </row>
    <row r="49" spans="1:13" ht="14.25">
      <c r="A49" s="110"/>
      <c r="B49" s="110"/>
      <c r="C49" s="110"/>
      <c r="D49" s="110"/>
      <c r="E49" s="110"/>
      <c r="F49" s="110"/>
      <c r="J49" s="68">
        <f>IF(J48="","",IF((J48+1)&lt;=#REF!,J48+1,""))</f>
      </c>
      <c r="L49" s="68"/>
      <c r="M49" s="68"/>
    </row>
    <row r="50" spans="1:6" ht="14.25">
      <c r="A50" s="110"/>
      <c r="B50" s="110"/>
      <c r="C50" s="110"/>
      <c r="D50" s="110"/>
      <c r="E50" s="110"/>
      <c r="F50" s="110"/>
    </row>
    <row r="51" spans="1:6" ht="14.25">
      <c r="A51" s="110"/>
      <c r="B51" s="110"/>
      <c r="C51" s="110"/>
      <c r="D51" s="110"/>
      <c r="E51" s="110"/>
      <c r="F51" s="110"/>
    </row>
    <row r="52" spans="1:6" ht="14.25">
      <c r="A52" s="110"/>
      <c r="B52" s="110"/>
      <c r="C52" s="110"/>
      <c r="D52" s="110"/>
      <c r="E52" s="110"/>
      <c r="F52" s="110"/>
    </row>
    <row r="53" spans="1:6" ht="14.25">
      <c r="A53" s="110"/>
      <c r="B53" s="110"/>
      <c r="C53" s="110"/>
      <c r="D53" s="110"/>
      <c r="E53" s="110"/>
      <c r="F53" s="110"/>
    </row>
    <row r="54" spans="1:6" ht="14.25">
      <c r="A54" s="110"/>
      <c r="B54" s="110"/>
      <c r="C54" s="110"/>
      <c r="D54" s="110"/>
      <c r="E54" s="110"/>
      <c r="F54" s="110"/>
    </row>
    <row r="55" spans="1:6" ht="14.25">
      <c r="A55" s="110"/>
      <c r="B55" s="110"/>
      <c r="C55" s="110"/>
      <c r="D55" s="110"/>
      <c r="E55" s="110"/>
      <c r="F55" s="110"/>
    </row>
    <row r="56" spans="1:6" ht="14.25">
      <c r="A56" s="110"/>
      <c r="B56" s="110"/>
      <c r="C56" s="110"/>
      <c r="D56" s="110"/>
      <c r="E56" s="110"/>
      <c r="F56" s="110"/>
    </row>
    <row r="57" spans="1:6" ht="14.25">
      <c r="A57" s="110"/>
      <c r="B57" s="110"/>
      <c r="C57" s="110"/>
      <c r="D57" s="110"/>
      <c r="E57" s="110"/>
      <c r="F57" s="110"/>
    </row>
    <row r="58" spans="1:6" ht="14.25">
      <c r="A58" s="110"/>
      <c r="B58" s="110"/>
      <c r="C58" s="110"/>
      <c r="D58" s="110"/>
      <c r="E58" s="110"/>
      <c r="F58" s="110"/>
    </row>
    <row r="59" spans="1:6" ht="14.25">
      <c r="A59" s="97"/>
      <c r="B59" s="97"/>
      <c r="C59" s="97"/>
      <c r="D59" s="105"/>
      <c r="E59" s="97"/>
      <c r="F59" s="97"/>
    </row>
    <row r="60" spans="1:6" ht="14.25">
      <c r="A60" s="97"/>
      <c r="B60" s="97"/>
      <c r="C60" s="97"/>
      <c r="D60" s="105"/>
      <c r="E60" s="97"/>
      <c r="F60" s="97"/>
    </row>
    <row r="61" spans="1:6" ht="14.25">
      <c r="A61" s="97"/>
      <c r="B61" s="97"/>
      <c r="C61" s="97"/>
      <c r="D61" s="105"/>
      <c r="E61" s="97"/>
      <c r="F61" s="97"/>
    </row>
    <row r="62" spans="1:6" ht="14.25">
      <c r="A62" s="97"/>
      <c r="B62" s="97"/>
      <c r="C62" s="97"/>
      <c r="D62" s="105"/>
      <c r="E62" s="97"/>
      <c r="F62" s="97"/>
    </row>
  </sheetData>
  <sheetProtection selectLockedCells="1"/>
  <mergeCells count="3">
    <mergeCell ref="F31:F32"/>
    <mergeCell ref="F33:F34"/>
    <mergeCell ref="B42:C42"/>
  </mergeCells>
  <conditionalFormatting sqref="C15">
    <cfRule type="expression" priority="1" dxfId="0" stopIfTrue="1">
      <formula>AND(D14=TRUE,D13=FALSE,C15="")</formula>
    </cfRule>
  </conditionalFormatting>
  <printOptions horizontalCentered="1"/>
  <pageMargins left="0.7479166666666667" right="0.7479166666666667" top="0.7875" bottom="0.7875" header="0.5118055555555555" footer="0.5118055555555555"/>
  <pageSetup horizontalDpi="300" verticalDpi="300" orientation="portrait" paperSize="9" r:id="rId3"/>
  <headerFooter alignWithMargins="0">
    <oddFooter>&amp;C&amp;A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13"/>
  <dimension ref="A1:B28"/>
  <sheetViews>
    <sheetView zoomScalePageLayoutView="0" workbookViewId="0" topLeftCell="A1">
      <selection activeCell="A1" sqref="A1:B25"/>
    </sheetView>
  </sheetViews>
  <sheetFormatPr defaultColWidth="9.140625" defaultRowHeight="15"/>
  <cols>
    <col min="1" max="1" width="41.421875" style="112" customWidth="1"/>
    <col min="2" max="2" width="81.8515625" style="112" customWidth="1"/>
    <col min="3" max="16384" width="9.140625" style="112" customWidth="1"/>
  </cols>
  <sheetData>
    <row r="1" spans="1:2" s="113" customFormat="1" ht="18.75">
      <c r="A1" s="393" t="s">
        <v>326</v>
      </c>
      <c r="B1" s="415" t="s">
        <v>327</v>
      </c>
    </row>
    <row r="2" spans="1:2" s="113" customFormat="1" ht="15">
      <c r="A2" s="416" t="s">
        <v>71</v>
      </c>
      <c r="B2" s="414" t="s">
        <v>184</v>
      </c>
    </row>
    <row r="3" spans="1:2" s="113" customFormat="1" ht="15">
      <c r="A3" s="417" t="s">
        <v>183</v>
      </c>
      <c r="B3" s="414" t="s">
        <v>190</v>
      </c>
    </row>
    <row r="4" spans="1:2" s="113" customFormat="1" ht="15">
      <c r="A4" s="417" t="s">
        <v>180</v>
      </c>
      <c r="B4" s="414" t="s">
        <v>191</v>
      </c>
    </row>
    <row r="5" spans="1:2" s="113" customFormat="1" ht="15">
      <c r="A5" s="418" t="s">
        <v>186</v>
      </c>
      <c r="B5" s="414" t="s">
        <v>185</v>
      </c>
    </row>
    <row r="6" spans="1:2" s="113" customFormat="1" ht="15">
      <c r="A6" s="417" t="s">
        <v>181</v>
      </c>
      <c r="B6" s="414" t="s">
        <v>189</v>
      </c>
    </row>
    <row r="7" spans="1:2" s="113" customFormat="1" ht="15">
      <c r="A7" s="416" t="s">
        <v>182</v>
      </c>
      <c r="B7" s="414" t="s">
        <v>188</v>
      </c>
    </row>
    <row r="8" spans="1:2" s="113" customFormat="1" ht="15">
      <c r="A8" s="418" t="s">
        <v>72</v>
      </c>
      <c r="B8" s="414" t="s">
        <v>187</v>
      </c>
    </row>
    <row r="9" spans="1:2" s="113" customFormat="1" ht="15">
      <c r="A9" s="419"/>
      <c r="B9" s="413"/>
    </row>
    <row r="10" spans="1:2" s="113" customFormat="1" ht="15">
      <c r="A10" s="419" t="s">
        <v>192</v>
      </c>
      <c r="B10" s="413"/>
    </row>
    <row r="11" spans="1:2" s="113" customFormat="1" ht="15">
      <c r="A11" s="420" t="s">
        <v>73</v>
      </c>
      <c r="B11" s="421"/>
    </row>
    <row r="12" s="113" customFormat="1" ht="15"/>
    <row r="13" s="113" customFormat="1" ht="15"/>
    <row r="14" spans="1:2" s="113" customFormat="1" ht="18.75">
      <c r="A14" s="393" t="s">
        <v>329</v>
      </c>
      <c r="B14" s="395" t="s">
        <v>328</v>
      </c>
    </row>
    <row r="15" spans="1:2" s="113" customFormat="1" ht="15">
      <c r="A15" s="422" t="s">
        <v>115</v>
      </c>
      <c r="B15" s="423"/>
    </row>
    <row r="16" spans="1:2" s="113" customFormat="1" ht="15">
      <c r="A16" s="424" t="s">
        <v>116</v>
      </c>
      <c r="B16" s="423"/>
    </row>
    <row r="17" spans="1:2" s="113" customFormat="1" ht="15">
      <c r="A17" s="424" t="s">
        <v>114</v>
      </c>
      <c r="B17" s="423"/>
    </row>
    <row r="18" spans="1:2" s="113" customFormat="1" ht="15">
      <c r="A18" s="424" t="s">
        <v>229</v>
      </c>
      <c r="B18" s="423"/>
    </row>
    <row r="19" spans="1:2" s="113" customFormat="1" ht="15">
      <c r="A19" s="424" t="s">
        <v>117</v>
      </c>
      <c r="B19" s="423"/>
    </row>
    <row r="20" spans="1:2" s="113" customFormat="1" ht="15">
      <c r="A20" s="425" t="s">
        <v>126</v>
      </c>
      <c r="B20" s="423"/>
    </row>
    <row r="21" spans="1:2" s="113" customFormat="1" ht="15">
      <c r="A21" s="426" t="s">
        <v>127</v>
      </c>
      <c r="B21" s="423"/>
    </row>
    <row r="22" spans="1:2" s="113" customFormat="1" ht="15">
      <c r="A22" s="394" t="s">
        <v>128</v>
      </c>
      <c r="B22" s="423"/>
    </row>
    <row r="23" spans="1:2" s="113" customFormat="1" ht="15">
      <c r="A23" s="427" t="s">
        <v>303</v>
      </c>
      <c r="B23" s="423"/>
    </row>
    <row r="24" spans="1:2" s="113" customFormat="1" ht="15">
      <c r="A24" s="427" t="s">
        <v>192</v>
      </c>
      <c r="B24" s="423"/>
    </row>
    <row r="25" spans="1:2" s="113" customFormat="1" ht="15">
      <c r="A25" s="428" t="s">
        <v>196</v>
      </c>
      <c r="B25" s="429"/>
    </row>
    <row r="26" s="113" customFormat="1" ht="15"/>
    <row r="27" s="113" customFormat="1" ht="15"/>
    <row r="28" spans="1:2" s="113" customFormat="1" ht="69" customHeight="1">
      <c r="A28" s="545"/>
      <c r="B28" s="545"/>
    </row>
  </sheetData>
  <sheetProtection selectLockedCells="1"/>
  <mergeCells count="1">
    <mergeCell ref="A28:B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W67"/>
  <sheetViews>
    <sheetView showGridLines="0" zoomScalePageLayoutView="0" workbookViewId="0" topLeftCell="A13">
      <selection activeCell="I21" sqref="I21:K24"/>
    </sheetView>
  </sheetViews>
  <sheetFormatPr defaultColWidth="9.140625" defaultRowHeight="15"/>
  <cols>
    <col min="1" max="1" width="38.00390625" style="219" customWidth="1"/>
    <col min="2" max="2" width="19.7109375" style="219" customWidth="1"/>
    <col min="3" max="5" width="14.00390625" style="219" customWidth="1"/>
    <col min="6" max="6" width="15.00390625" style="219" customWidth="1"/>
    <col min="7" max="7" width="14.57421875" style="232" customWidth="1"/>
    <col min="8" max="8" width="12.8515625" style="232" customWidth="1"/>
    <col min="9" max="17" width="12.28125" style="232" customWidth="1"/>
    <col min="18" max="18" width="13.421875" style="232" bestFit="1" customWidth="1"/>
    <col min="19" max="19" width="16.28125" style="232" bestFit="1" customWidth="1"/>
    <col min="20" max="20" width="16.28125" style="232" customWidth="1"/>
    <col min="21" max="21" width="31.140625" style="232" bestFit="1" customWidth="1"/>
    <col min="22" max="22" width="11.57421875" style="232" bestFit="1" customWidth="1"/>
    <col min="23" max="27" width="4.421875" style="232" bestFit="1" customWidth="1"/>
    <col min="28" max="28" width="8.7109375" style="232" hidden="1" customWidth="1"/>
    <col min="29" max="29" width="0" style="232" hidden="1" customWidth="1"/>
    <col min="30" max="30" width="9.421875" style="232" bestFit="1" customWidth="1"/>
    <col min="31" max="31" width="10.7109375" style="232" bestFit="1" customWidth="1"/>
    <col min="32" max="32" width="9.00390625" style="232" bestFit="1" customWidth="1"/>
    <col min="33" max="33" width="11.00390625" style="232" bestFit="1" customWidth="1"/>
    <col min="34" max="34" width="8.7109375" style="232" bestFit="1" customWidth="1"/>
    <col min="35" max="70" width="12.421875" style="232" bestFit="1" customWidth="1"/>
    <col min="71" max="84" width="6.8515625" style="232" bestFit="1" customWidth="1"/>
    <col min="85" max="16384" width="9.140625" style="232" customWidth="1"/>
  </cols>
  <sheetData>
    <row r="1" spans="1:8" s="236" customFormat="1" ht="15.75" hidden="1">
      <c r="A1" s="443" t="s">
        <v>271</v>
      </c>
      <c r="B1" s="235"/>
      <c r="C1" s="519">
        <f>1_Lahteandmed!C3</f>
        <v>0</v>
      </c>
      <c r="D1" s="235">
        <f>YEAR(C1)</f>
        <v>1900</v>
      </c>
      <c r="E1" s="235"/>
      <c r="F1" s="235"/>
      <c r="G1" s="440"/>
      <c r="H1" s="440"/>
    </row>
    <row r="2" spans="1:8" s="236" customFormat="1" ht="15.75" hidden="1">
      <c r="A2" s="445" t="str">
        <f>'2_Kulude ja invest.liigid'!A15</f>
        <v>Hooned ja ehitised</v>
      </c>
      <c r="B2" s="235"/>
      <c r="C2" s="519">
        <f>1_Lahteandmed!C4</f>
        <v>0</v>
      </c>
      <c r="D2" s="235">
        <f>YEAR(C2)</f>
        <v>1900</v>
      </c>
      <c r="E2" s="235"/>
      <c r="F2" s="235"/>
      <c r="G2" s="440"/>
      <c r="H2" s="440"/>
    </row>
    <row r="3" spans="1:8" s="236" customFormat="1" ht="15.75" hidden="1">
      <c r="A3" s="445" t="str">
        <f>'2_Kulude ja invest.liigid'!A16</f>
        <v>Rajatised</v>
      </c>
      <c r="B3" s="235"/>
      <c r="C3" s="235"/>
      <c r="D3" s="235"/>
      <c r="E3" s="235"/>
      <c r="F3" s="235"/>
      <c r="G3" s="440"/>
      <c r="H3" s="440"/>
    </row>
    <row r="4" spans="1:8" s="236" customFormat="1" ht="15.75" hidden="1">
      <c r="A4" s="445" t="str">
        <f>'2_Kulude ja invest.liigid'!A17</f>
        <v>Otseselt ehitusega seotud kulud</v>
      </c>
      <c r="B4" s="235"/>
      <c r="C4" s="235"/>
      <c r="D4" s="235"/>
      <c r="E4" s="235"/>
      <c r="F4" s="235"/>
      <c r="G4" s="440"/>
      <c r="H4" s="440"/>
    </row>
    <row r="5" spans="1:8" s="236" customFormat="1" ht="15.75" hidden="1">
      <c r="A5" s="445" t="str">
        <f>'2_Kulude ja invest.liigid'!A18</f>
        <v>Masinad ja seadmed</v>
      </c>
      <c r="B5" s="235"/>
      <c r="C5" s="235"/>
      <c r="D5" s="235"/>
      <c r="E5" s="235"/>
      <c r="F5" s="235"/>
      <c r="G5" s="440"/>
      <c r="H5" s="440"/>
    </row>
    <row r="6" spans="1:8" s="236" customFormat="1" ht="15.75" hidden="1">
      <c r="A6" s="445" t="str">
        <f>'2_Kulude ja invest.liigid'!A19</f>
        <v>Immateriaalne vara</v>
      </c>
      <c r="B6" s="235"/>
      <c r="C6" s="235"/>
      <c r="D6" s="235"/>
      <c r="E6" s="235"/>
      <c r="F6" s="235"/>
      <c r="G6" s="440"/>
      <c r="H6" s="440"/>
    </row>
    <row r="7" spans="1:8" s="236" customFormat="1" ht="15.75" hidden="1">
      <c r="A7" s="445" t="str">
        <f>'2_Kulude ja invest.liigid'!A20</f>
        <v>Transpordivahendid</v>
      </c>
      <c r="B7" s="235"/>
      <c r="C7" s="235"/>
      <c r="D7" s="235"/>
      <c r="E7" s="235"/>
      <c r="F7" s="235"/>
      <c r="G7" s="440"/>
      <c r="H7" s="440"/>
    </row>
    <row r="8" spans="1:8" s="236" customFormat="1" ht="15.75" hidden="1">
      <c r="A8" s="445" t="str">
        <f>'2_Kulude ja invest.liigid'!A21</f>
        <v>Maa</v>
      </c>
      <c r="B8" s="235"/>
      <c r="C8" s="235"/>
      <c r="D8" s="235"/>
      <c r="E8" s="235"/>
      <c r="F8" s="235"/>
      <c r="G8" s="440"/>
      <c r="H8" s="440"/>
    </row>
    <row r="9" spans="1:8" s="236" customFormat="1" ht="15.75" hidden="1">
      <c r="A9" s="445" t="str">
        <f>'2_Kulude ja invest.liigid'!A22</f>
        <v>Muu inventar, sisseseade</v>
      </c>
      <c r="B9" s="235"/>
      <c r="C9" s="235"/>
      <c r="D9" s="235"/>
      <c r="E9" s="235"/>
      <c r="F9" s="235"/>
      <c r="G9" s="440"/>
      <c r="H9" s="440"/>
    </row>
    <row r="10" spans="1:8" s="236" customFormat="1" ht="15.75" hidden="1">
      <c r="A10" s="445" t="str">
        <f>'2_Kulude ja invest.liigid'!A23</f>
        <v>Teenuste väljatöötamine</v>
      </c>
      <c r="B10" s="235"/>
      <c r="C10" s="235"/>
      <c r="D10" s="235"/>
      <c r="E10" s="235"/>
      <c r="F10" s="235"/>
      <c r="G10" s="440"/>
      <c r="H10" s="440"/>
    </row>
    <row r="11" spans="1:8" s="236" customFormat="1" ht="15.75" hidden="1">
      <c r="A11" s="445" t="str">
        <f>'2_Kulude ja invest.liigid'!A24</f>
        <v>…</v>
      </c>
      <c r="B11" s="235"/>
      <c r="C11" s="235"/>
      <c r="D11" s="235"/>
      <c r="E11" s="235"/>
      <c r="F11" s="235"/>
      <c r="G11" s="440"/>
      <c r="H11" s="440"/>
    </row>
    <row r="12" spans="1:6" s="236" customFormat="1" ht="15.75" hidden="1">
      <c r="A12" s="445" t="str">
        <f>'2_Kulude ja invest.liigid'!A25</f>
        <v>Muud investeeringud</v>
      </c>
      <c r="B12" s="235"/>
      <c r="C12" s="235"/>
      <c r="D12" s="556"/>
      <c r="E12" s="556"/>
      <c r="F12" s="556"/>
    </row>
    <row r="13" spans="1:6" s="236" customFormat="1" ht="15.75">
      <c r="A13" s="446"/>
      <c r="B13" s="235"/>
      <c r="C13" s="235"/>
      <c r="D13" s="237"/>
      <c r="E13" s="237"/>
      <c r="F13" s="237"/>
    </row>
    <row r="14" spans="1:6" s="236" customFormat="1" ht="18">
      <c r="A14" s="474" t="s">
        <v>330</v>
      </c>
      <c r="B14" s="235"/>
      <c r="C14" s="235"/>
      <c r="D14" s="237"/>
      <c r="E14" s="441">
        <f>'[1]1_Lahteandmed'!J2</f>
        <v>2015</v>
      </c>
      <c r="F14" s="237"/>
    </row>
    <row r="15" spans="1:6" s="236" customFormat="1" ht="15.75">
      <c r="A15" s="238"/>
      <c r="B15" s="235"/>
      <c r="C15" s="235"/>
      <c r="D15" s="235"/>
      <c r="E15" s="442">
        <f>'[1]1_Lahteandmed'!K2</f>
        <v>2020</v>
      </c>
      <c r="F15" s="235"/>
    </row>
    <row r="16" spans="1:23" s="236" customFormat="1" ht="15.75">
      <c r="A16" s="557" t="s">
        <v>302</v>
      </c>
      <c r="B16" s="557" t="s">
        <v>270</v>
      </c>
      <c r="C16" s="560" t="s">
        <v>124</v>
      </c>
      <c r="D16" s="560" t="s">
        <v>125</v>
      </c>
      <c r="E16" s="562" t="s">
        <v>307</v>
      </c>
      <c r="F16" s="557" t="s">
        <v>304</v>
      </c>
      <c r="G16" s="562" t="s">
        <v>305</v>
      </c>
      <c r="H16" s="557" t="s">
        <v>306</v>
      </c>
      <c r="I16" s="560" t="s">
        <v>251</v>
      </c>
      <c r="J16" s="563"/>
      <c r="K16" s="563"/>
      <c r="L16" s="563"/>
      <c r="M16" s="563"/>
      <c r="N16" s="563"/>
      <c r="O16" s="563"/>
      <c r="P16" s="563"/>
      <c r="Q16" s="563"/>
      <c r="R16" s="564"/>
      <c r="S16" s="460"/>
      <c r="T16" s="460"/>
      <c r="U16" s="460"/>
      <c r="V16" s="460"/>
      <c r="W16" s="460"/>
    </row>
    <row r="17" spans="1:23" s="236" customFormat="1" ht="63.75" customHeight="1">
      <c r="A17" s="558"/>
      <c r="B17" s="559"/>
      <c r="C17" s="561"/>
      <c r="D17" s="561"/>
      <c r="E17" s="558"/>
      <c r="F17" s="559"/>
      <c r="G17" s="562"/>
      <c r="H17" s="568"/>
      <c r="I17" s="473">
        <v>2018</v>
      </c>
      <c r="J17" s="473">
        <v>2020</v>
      </c>
      <c r="K17" s="473" t="s">
        <v>273</v>
      </c>
      <c r="L17" s="473" t="s">
        <v>273</v>
      </c>
      <c r="M17" s="473" t="s">
        <v>273</v>
      </c>
      <c r="N17" s="473" t="s">
        <v>273</v>
      </c>
      <c r="O17" s="473" t="s">
        <v>273</v>
      </c>
      <c r="P17" s="473" t="s">
        <v>273</v>
      </c>
      <c r="Q17" s="473" t="s">
        <v>273</v>
      </c>
      <c r="R17" s="473" t="s">
        <v>273</v>
      </c>
      <c r="W17" s="444"/>
    </row>
    <row r="18" spans="1:23" s="236" customFormat="1" ht="15.75">
      <c r="A18" s="233"/>
      <c r="B18" s="233"/>
      <c r="C18" s="234"/>
      <c r="D18" s="234"/>
      <c r="E18" s="234"/>
      <c r="F18" s="234"/>
      <c r="G18" s="484">
        <f>IF(F18&gt;0,E18+F18,"")</f>
      </c>
      <c r="H18" s="485">
        <f>IF(G18="","",IF($D$1+1_Lahteandmed!$C$7&lt;G18,"jah",""))</f>
      </c>
      <c r="I18" s="475"/>
      <c r="J18" s="475"/>
      <c r="K18" s="475"/>
      <c r="L18" s="475"/>
      <c r="M18" s="475"/>
      <c r="N18" s="475"/>
      <c r="O18" s="475"/>
      <c r="P18" s="475"/>
      <c r="Q18" s="475"/>
      <c r="R18" s="475"/>
      <c r="S18" s="463"/>
      <c r="T18" s="464"/>
      <c r="U18" s="467"/>
      <c r="W18" s="446"/>
    </row>
    <row r="19" spans="1:23" s="236" customFormat="1" ht="15.75">
      <c r="A19" s="233"/>
      <c r="B19" s="233"/>
      <c r="C19" s="234"/>
      <c r="D19" s="234"/>
      <c r="E19" s="234"/>
      <c r="F19" s="234"/>
      <c r="G19" s="484">
        <f aca="true" t="shared" si="0" ref="G19:G32">IF(F19&gt;0,E19+F19,"")</f>
      </c>
      <c r="H19" s="485">
        <f>IF(G19="","",IF($D$1+1_Lahteandmed!$C$7&lt;G19,"jah",""))</f>
      </c>
      <c r="I19" s="475"/>
      <c r="J19" s="475"/>
      <c r="K19" s="475"/>
      <c r="L19" s="475"/>
      <c r="M19" s="475"/>
      <c r="N19" s="475"/>
      <c r="O19" s="475"/>
      <c r="P19" s="475"/>
      <c r="Q19" s="475"/>
      <c r="R19" s="475"/>
      <c r="S19" s="463"/>
      <c r="T19" s="464"/>
      <c r="W19" s="446"/>
    </row>
    <row r="20" spans="1:23" s="236" customFormat="1" ht="15.75">
      <c r="A20" s="233"/>
      <c r="B20" s="233"/>
      <c r="C20" s="234"/>
      <c r="D20" s="234"/>
      <c r="E20" s="234"/>
      <c r="F20" s="234"/>
      <c r="G20" s="484">
        <f t="shared" si="0"/>
      </c>
      <c r="H20" s="485">
        <f>IF(G20="","",IF($D$1+1_Lahteandmed!$C$7&lt;G20,"jah",""))</f>
      </c>
      <c r="I20" s="475"/>
      <c r="J20" s="475"/>
      <c r="K20" s="475"/>
      <c r="L20" s="475"/>
      <c r="M20" s="475"/>
      <c r="N20" s="475"/>
      <c r="O20" s="475"/>
      <c r="P20" s="475"/>
      <c r="Q20" s="475"/>
      <c r="R20" s="475"/>
      <c r="S20" s="463"/>
      <c r="T20" s="464"/>
      <c r="W20" s="446"/>
    </row>
    <row r="21" spans="1:23" s="236" customFormat="1" ht="15.75">
      <c r="A21" s="233"/>
      <c r="B21" s="233"/>
      <c r="C21" s="234"/>
      <c r="D21" s="234"/>
      <c r="E21" s="234"/>
      <c r="F21" s="234"/>
      <c r="G21" s="484">
        <f t="shared" si="0"/>
      </c>
      <c r="H21" s="485">
        <f>IF(G21="","",IF($D$1+1_Lahteandmed!$C$7&lt;G21,"jah",""))</f>
      </c>
      <c r="I21" s="475"/>
      <c r="J21" s="475"/>
      <c r="K21" s="475"/>
      <c r="L21" s="475"/>
      <c r="M21" s="475"/>
      <c r="N21" s="475"/>
      <c r="O21" s="475"/>
      <c r="P21" s="475"/>
      <c r="Q21" s="475"/>
      <c r="R21" s="475"/>
      <c r="S21" s="463"/>
      <c r="T21" s="464"/>
      <c r="W21" s="446"/>
    </row>
    <row r="22" spans="1:23" s="236" customFormat="1" ht="15.75">
      <c r="A22" s="233"/>
      <c r="B22" s="233"/>
      <c r="C22" s="234"/>
      <c r="D22" s="234"/>
      <c r="E22" s="234"/>
      <c r="F22" s="234"/>
      <c r="G22" s="484">
        <f t="shared" si="0"/>
      </c>
      <c r="H22" s="485">
        <f>IF(G22="","",IF($D$1+1_Lahteandmed!$C$7&lt;G22,"jah",""))</f>
      </c>
      <c r="I22" s="475"/>
      <c r="J22" s="475"/>
      <c r="K22" s="475"/>
      <c r="L22" s="475"/>
      <c r="M22" s="475"/>
      <c r="N22" s="475"/>
      <c r="O22" s="475"/>
      <c r="P22" s="475"/>
      <c r="Q22" s="475"/>
      <c r="R22" s="475"/>
      <c r="S22" s="463"/>
      <c r="T22" s="464"/>
      <c r="W22" s="446"/>
    </row>
    <row r="23" spans="1:23" s="236" customFormat="1" ht="15.75">
      <c r="A23" s="233"/>
      <c r="B23" s="233"/>
      <c r="C23" s="234"/>
      <c r="D23" s="234"/>
      <c r="E23" s="234"/>
      <c r="F23" s="234"/>
      <c r="G23" s="484">
        <f t="shared" si="0"/>
      </c>
      <c r="H23" s="485">
        <f>IF(G23="","",IF($D$1+1_Lahteandmed!$C$7&lt;G23,"jah",""))</f>
      </c>
      <c r="I23" s="475"/>
      <c r="J23" s="475"/>
      <c r="K23" s="475"/>
      <c r="L23" s="475"/>
      <c r="M23" s="475"/>
      <c r="N23" s="475"/>
      <c r="O23" s="475"/>
      <c r="P23" s="475"/>
      <c r="Q23" s="475"/>
      <c r="R23" s="475"/>
      <c r="S23" s="463"/>
      <c r="T23" s="464"/>
      <c r="W23" s="446"/>
    </row>
    <row r="24" spans="1:23" s="236" customFormat="1" ht="15.75">
      <c r="A24" s="233"/>
      <c r="B24" s="233"/>
      <c r="C24" s="234"/>
      <c r="D24" s="234"/>
      <c r="E24" s="234"/>
      <c r="F24" s="234"/>
      <c r="G24" s="484">
        <f t="shared" si="0"/>
      </c>
      <c r="H24" s="485">
        <f>IF(G24="","",IF($D$1+1_Lahteandmed!$C$7&lt;G24,"jah",""))</f>
      </c>
      <c r="I24" s="475"/>
      <c r="J24" s="475"/>
      <c r="K24" s="475"/>
      <c r="L24" s="475"/>
      <c r="M24" s="475"/>
      <c r="N24" s="475"/>
      <c r="O24" s="475"/>
      <c r="P24" s="475"/>
      <c r="Q24" s="475"/>
      <c r="R24" s="475"/>
      <c r="S24" s="463"/>
      <c r="T24" s="464"/>
      <c r="W24" s="446"/>
    </row>
    <row r="25" spans="1:23" s="236" customFormat="1" ht="15.75">
      <c r="A25" s="233"/>
      <c r="B25" s="233"/>
      <c r="C25" s="234"/>
      <c r="D25" s="234"/>
      <c r="E25" s="234"/>
      <c r="F25" s="234"/>
      <c r="G25" s="484">
        <f t="shared" si="0"/>
      </c>
      <c r="H25" s="485">
        <f>IF(G25="","",IF($D$1+1_Lahteandmed!$C$7&lt;G25,"jah",""))</f>
      </c>
      <c r="I25" s="475"/>
      <c r="J25" s="475"/>
      <c r="K25" s="475"/>
      <c r="L25" s="475"/>
      <c r="M25" s="475"/>
      <c r="N25" s="475"/>
      <c r="O25" s="475"/>
      <c r="P25" s="475"/>
      <c r="Q25" s="475"/>
      <c r="R25" s="475"/>
      <c r="S25" s="463"/>
      <c r="T25" s="464"/>
      <c r="W25" s="446"/>
    </row>
    <row r="26" spans="1:23" s="236" customFormat="1" ht="15.75">
      <c r="A26" s="233"/>
      <c r="B26" s="233"/>
      <c r="C26" s="234"/>
      <c r="D26" s="234"/>
      <c r="E26" s="234"/>
      <c r="F26" s="234"/>
      <c r="G26" s="484">
        <f t="shared" si="0"/>
      </c>
      <c r="H26" s="485">
        <f>IF(G26="","",IF($D$1+1_Lahteandmed!$C$7&lt;G26,"jah",""))</f>
      </c>
      <c r="I26" s="475"/>
      <c r="J26" s="475"/>
      <c r="K26" s="475"/>
      <c r="L26" s="475"/>
      <c r="M26" s="475"/>
      <c r="N26" s="475"/>
      <c r="O26" s="475"/>
      <c r="P26" s="475"/>
      <c r="Q26" s="475"/>
      <c r="R26" s="475"/>
      <c r="S26" s="463"/>
      <c r="T26" s="464"/>
      <c r="W26" s="446"/>
    </row>
    <row r="27" spans="1:23" s="236" customFormat="1" ht="15.75">
      <c r="A27" s="233"/>
      <c r="B27" s="233"/>
      <c r="C27" s="234"/>
      <c r="D27" s="234"/>
      <c r="E27" s="234"/>
      <c r="F27" s="234"/>
      <c r="G27" s="484">
        <f t="shared" si="0"/>
      </c>
      <c r="H27" s="485">
        <f>IF(G27="","",IF($D$1+1_Lahteandmed!$C$7&lt;G27,"jah",""))</f>
      </c>
      <c r="I27" s="475"/>
      <c r="J27" s="475"/>
      <c r="K27" s="475"/>
      <c r="L27" s="475"/>
      <c r="M27" s="475"/>
      <c r="N27" s="475"/>
      <c r="O27" s="475"/>
      <c r="P27" s="475"/>
      <c r="Q27" s="475"/>
      <c r="R27" s="475"/>
      <c r="S27" s="463"/>
      <c r="T27" s="464"/>
      <c r="W27" s="446"/>
    </row>
    <row r="28" spans="1:23" s="236" customFormat="1" ht="15.75">
      <c r="A28" s="233"/>
      <c r="B28" s="233"/>
      <c r="C28" s="234"/>
      <c r="D28" s="234"/>
      <c r="E28" s="234"/>
      <c r="F28" s="234"/>
      <c r="G28" s="484">
        <f t="shared" si="0"/>
      </c>
      <c r="H28" s="485">
        <f>IF(G28="","",IF($D$1+1_Lahteandmed!$C$7&lt;G28,"jah",""))</f>
      </c>
      <c r="I28" s="475"/>
      <c r="J28" s="475"/>
      <c r="K28" s="475"/>
      <c r="L28" s="475"/>
      <c r="M28" s="475"/>
      <c r="N28" s="475"/>
      <c r="O28" s="475"/>
      <c r="P28" s="475"/>
      <c r="Q28" s="475"/>
      <c r="R28" s="475"/>
      <c r="S28" s="463"/>
      <c r="T28" s="464"/>
      <c r="W28" s="446"/>
    </row>
    <row r="29" spans="1:23" s="236" customFormat="1" ht="15.75">
      <c r="A29" s="233"/>
      <c r="B29" s="233"/>
      <c r="C29" s="234"/>
      <c r="D29" s="234"/>
      <c r="E29" s="234"/>
      <c r="F29" s="234"/>
      <c r="G29" s="484">
        <f t="shared" si="0"/>
      </c>
      <c r="H29" s="485">
        <f>IF(G29="","",IF($D$1+1_Lahteandmed!$C$7&lt;G29,"jah",""))</f>
      </c>
      <c r="I29" s="475"/>
      <c r="J29" s="475"/>
      <c r="K29" s="475"/>
      <c r="L29" s="475"/>
      <c r="M29" s="475"/>
      <c r="N29" s="475"/>
      <c r="O29" s="475"/>
      <c r="P29" s="475"/>
      <c r="Q29" s="475"/>
      <c r="R29" s="475"/>
      <c r="S29" s="463"/>
      <c r="T29" s="464"/>
      <c r="W29" s="446"/>
    </row>
    <row r="30" spans="1:23" s="236" customFormat="1" ht="15.75">
      <c r="A30" s="233"/>
      <c r="B30" s="233"/>
      <c r="C30" s="234"/>
      <c r="D30" s="234"/>
      <c r="E30" s="234"/>
      <c r="F30" s="234"/>
      <c r="G30" s="484">
        <f t="shared" si="0"/>
      </c>
      <c r="H30" s="485">
        <f>IF(G30="","",IF($D$1+1_Lahteandmed!$C$7&lt;G30,"jah",""))</f>
      </c>
      <c r="I30" s="475"/>
      <c r="J30" s="475"/>
      <c r="K30" s="475"/>
      <c r="L30" s="475"/>
      <c r="M30" s="475"/>
      <c r="N30" s="475"/>
      <c r="O30" s="475"/>
      <c r="P30" s="475"/>
      <c r="Q30" s="475"/>
      <c r="R30" s="475"/>
      <c r="S30" s="463"/>
      <c r="T30" s="464"/>
      <c r="W30" s="446"/>
    </row>
    <row r="31" spans="1:23" s="236" customFormat="1" ht="15.75">
      <c r="A31" s="233"/>
      <c r="B31" s="233"/>
      <c r="C31" s="234"/>
      <c r="D31" s="234"/>
      <c r="E31" s="234"/>
      <c r="F31" s="234"/>
      <c r="G31" s="484">
        <f t="shared" si="0"/>
      </c>
      <c r="H31" s="485">
        <f>IF(G31="","",IF($D$1+1_Lahteandmed!$C$7&lt;G31,"jah",""))</f>
      </c>
      <c r="I31" s="475"/>
      <c r="J31" s="475"/>
      <c r="K31" s="475"/>
      <c r="L31" s="475"/>
      <c r="M31" s="475"/>
      <c r="N31" s="475"/>
      <c r="O31" s="475"/>
      <c r="P31" s="475"/>
      <c r="Q31" s="475"/>
      <c r="R31" s="475"/>
      <c r="S31" s="463"/>
      <c r="T31" s="464"/>
      <c r="W31" s="446"/>
    </row>
    <row r="32" spans="1:20" s="236" customFormat="1" ht="15.75">
      <c r="A32" s="233"/>
      <c r="B32" s="233"/>
      <c r="C32" s="234"/>
      <c r="D32" s="234"/>
      <c r="E32" s="234"/>
      <c r="F32" s="234"/>
      <c r="G32" s="484">
        <f t="shared" si="0"/>
      </c>
      <c r="H32" s="485">
        <f>IF(G32="","",IF($D$1+1_Lahteandmed!$C$7&lt;G32,"jah",""))</f>
      </c>
      <c r="I32" s="475"/>
      <c r="J32" s="475"/>
      <c r="K32" s="475"/>
      <c r="L32" s="475"/>
      <c r="M32" s="475"/>
      <c r="N32" s="475"/>
      <c r="O32" s="475"/>
      <c r="P32" s="475"/>
      <c r="Q32" s="475"/>
      <c r="R32" s="475"/>
      <c r="S32" s="463"/>
      <c r="T32" s="464"/>
    </row>
    <row r="33" spans="1:20" s="236" customFormat="1" ht="15.75">
      <c r="A33" s="239" t="s">
        <v>331</v>
      </c>
      <c r="B33" s="240"/>
      <c r="C33" s="487">
        <f>SUM(C18:C32)</f>
        <v>0</v>
      </c>
      <c r="D33" s="487">
        <f>SUM(D18:D32)</f>
        <v>0</v>
      </c>
      <c r="E33" s="512">
        <f>MIN(E18:E32)</f>
        <v>0</v>
      </c>
      <c r="F33" s="241"/>
      <c r="G33" s="513">
        <f>MAX(G18:G32)</f>
        <v>0</v>
      </c>
      <c r="H33" s="364">
        <f>COUNTIF(H18:H32,"JAH")</f>
        <v>0</v>
      </c>
      <c r="I33" s="486">
        <f aca="true" t="shared" si="1" ref="I33:R33">SUM(I18:I32)</f>
        <v>0</v>
      </c>
      <c r="J33" s="486">
        <f t="shared" si="1"/>
        <v>0</v>
      </c>
      <c r="K33" s="486">
        <f t="shared" si="1"/>
        <v>0</v>
      </c>
      <c r="L33" s="486">
        <f t="shared" si="1"/>
        <v>0</v>
      </c>
      <c r="M33" s="486">
        <f t="shared" si="1"/>
        <v>0</v>
      </c>
      <c r="N33" s="486">
        <f t="shared" si="1"/>
        <v>0</v>
      </c>
      <c r="O33" s="486">
        <f t="shared" si="1"/>
        <v>0</v>
      </c>
      <c r="P33" s="486">
        <f t="shared" si="1"/>
        <v>0</v>
      </c>
      <c r="Q33" s="486">
        <f t="shared" si="1"/>
        <v>0</v>
      </c>
      <c r="R33" s="486">
        <f t="shared" si="1"/>
        <v>0</v>
      </c>
      <c r="T33" s="461"/>
    </row>
    <row r="34" spans="1:5" s="236" customFormat="1" ht="15.75">
      <c r="A34" s="235"/>
      <c r="B34" s="235"/>
      <c r="C34" s="235"/>
      <c r="D34" s="237"/>
      <c r="E34" s="237"/>
    </row>
    <row r="35" spans="1:17" s="449" customFormat="1" ht="12.75">
      <c r="A35" s="448"/>
      <c r="B35" s="447"/>
      <c r="C35" s="447"/>
      <c r="D35" s="447"/>
      <c r="E35" s="447"/>
      <c r="F35" s="447"/>
      <c r="G35" s="447"/>
      <c r="H35" s="447"/>
      <c r="I35" s="447"/>
      <c r="J35" s="447"/>
      <c r="K35" s="447"/>
      <c r="L35" s="447"/>
      <c r="M35" s="447"/>
      <c r="N35" s="447"/>
      <c r="O35" s="447"/>
      <c r="P35" s="447"/>
      <c r="Q35" s="447"/>
    </row>
    <row r="36" spans="1:17" s="449" customFormat="1" ht="12.75">
      <c r="A36" s="555" t="s">
        <v>272</v>
      </c>
      <c r="B36" s="555"/>
      <c r="C36" s="555"/>
      <c r="D36" s="555"/>
      <c r="E36" s="555"/>
      <c r="F36" s="555"/>
      <c r="G36" s="555"/>
      <c r="H36" s="555"/>
      <c r="I36" s="555"/>
      <c r="J36" s="555"/>
      <c r="K36" s="555"/>
      <c r="L36" s="450"/>
      <c r="M36" s="450"/>
      <c r="N36" s="450"/>
      <c r="O36" s="450"/>
      <c r="P36" s="450"/>
      <c r="Q36" s="447"/>
    </row>
    <row r="37" s="243" customFormat="1" ht="12.75"/>
    <row r="38" spans="1:6" s="242" customFormat="1" ht="15">
      <c r="A38" s="565" t="s">
        <v>197</v>
      </c>
      <c r="B38" s="566"/>
      <c r="C38" s="566"/>
      <c r="D38" s="566"/>
      <c r="E38" s="566"/>
      <c r="F38" s="567"/>
    </row>
    <row r="39" spans="1:6" ht="15.75">
      <c r="A39" s="546"/>
      <c r="B39" s="547"/>
      <c r="C39" s="547"/>
      <c r="D39" s="547"/>
      <c r="E39" s="547"/>
      <c r="F39" s="548"/>
    </row>
    <row r="40" spans="1:6" ht="15.75">
      <c r="A40" s="549"/>
      <c r="B40" s="550"/>
      <c r="C40" s="550"/>
      <c r="D40" s="550"/>
      <c r="E40" s="550"/>
      <c r="F40" s="551"/>
    </row>
    <row r="41" spans="1:6" ht="15.75">
      <c r="A41" s="549"/>
      <c r="B41" s="550"/>
      <c r="C41" s="550"/>
      <c r="D41" s="550"/>
      <c r="E41" s="550"/>
      <c r="F41" s="551"/>
    </row>
    <row r="42" spans="1:6" ht="15.75">
      <c r="A42" s="549"/>
      <c r="B42" s="550"/>
      <c r="C42" s="550"/>
      <c r="D42" s="550"/>
      <c r="E42" s="550"/>
      <c r="F42" s="551"/>
    </row>
    <row r="43" spans="1:6" ht="15.75">
      <c r="A43" s="549"/>
      <c r="B43" s="550"/>
      <c r="C43" s="550"/>
      <c r="D43" s="550"/>
      <c r="E43" s="550"/>
      <c r="F43" s="551"/>
    </row>
    <row r="44" spans="1:6" ht="15.75">
      <c r="A44" s="549"/>
      <c r="B44" s="550"/>
      <c r="C44" s="550"/>
      <c r="D44" s="550"/>
      <c r="E44" s="550"/>
      <c r="F44" s="551"/>
    </row>
    <row r="45" spans="1:6" ht="15.75">
      <c r="A45" s="549"/>
      <c r="B45" s="550"/>
      <c r="C45" s="550"/>
      <c r="D45" s="550"/>
      <c r="E45" s="550"/>
      <c r="F45" s="551"/>
    </row>
    <row r="46" spans="1:6" ht="15.75">
      <c r="A46" s="549"/>
      <c r="B46" s="550"/>
      <c r="C46" s="550"/>
      <c r="D46" s="550"/>
      <c r="E46" s="550"/>
      <c r="F46" s="551"/>
    </row>
    <row r="47" spans="1:6" ht="15.75">
      <c r="A47" s="549"/>
      <c r="B47" s="550"/>
      <c r="C47" s="550"/>
      <c r="D47" s="550"/>
      <c r="E47" s="550"/>
      <c r="F47" s="551"/>
    </row>
    <row r="48" spans="1:6" ht="15.75">
      <c r="A48" s="549"/>
      <c r="B48" s="550"/>
      <c r="C48" s="550"/>
      <c r="D48" s="550"/>
      <c r="E48" s="550"/>
      <c r="F48" s="551"/>
    </row>
    <row r="49" spans="1:6" ht="15.75">
      <c r="A49" s="549"/>
      <c r="B49" s="550"/>
      <c r="C49" s="550"/>
      <c r="D49" s="550"/>
      <c r="E49" s="550"/>
      <c r="F49" s="551"/>
    </row>
    <row r="50" spans="1:6" ht="15.75">
      <c r="A50" s="549"/>
      <c r="B50" s="550"/>
      <c r="C50" s="550"/>
      <c r="D50" s="550"/>
      <c r="E50" s="550"/>
      <c r="F50" s="551"/>
    </row>
    <row r="51" spans="1:6" ht="15.75">
      <c r="A51" s="549"/>
      <c r="B51" s="550"/>
      <c r="C51" s="550"/>
      <c r="D51" s="550"/>
      <c r="E51" s="550"/>
      <c r="F51" s="551"/>
    </row>
    <row r="52" spans="1:6" ht="15.75">
      <c r="A52" s="549"/>
      <c r="B52" s="550"/>
      <c r="C52" s="550"/>
      <c r="D52" s="550"/>
      <c r="E52" s="550"/>
      <c r="F52" s="551"/>
    </row>
    <row r="53" spans="1:6" ht="15.75">
      <c r="A53" s="549"/>
      <c r="B53" s="550"/>
      <c r="C53" s="550"/>
      <c r="D53" s="550"/>
      <c r="E53" s="550"/>
      <c r="F53" s="551"/>
    </row>
    <row r="54" spans="1:6" ht="15.75">
      <c r="A54" s="549"/>
      <c r="B54" s="550"/>
      <c r="C54" s="550"/>
      <c r="D54" s="550"/>
      <c r="E54" s="550"/>
      <c r="F54" s="551"/>
    </row>
    <row r="55" spans="1:6" ht="15.75">
      <c r="A55" s="549"/>
      <c r="B55" s="550"/>
      <c r="C55" s="550"/>
      <c r="D55" s="550"/>
      <c r="E55" s="550"/>
      <c r="F55" s="551"/>
    </row>
    <row r="56" spans="1:6" ht="15.75">
      <c r="A56" s="549"/>
      <c r="B56" s="550"/>
      <c r="C56" s="550"/>
      <c r="D56" s="550"/>
      <c r="E56" s="550"/>
      <c r="F56" s="551"/>
    </row>
    <row r="57" spans="1:6" ht="15.75">
      <c r="A57" s="549"/>
      <c r="B57" s="550"/>
      <c r="C57" s="550"/>
      <c r="D57" s="550"/>
      <c r="E57" s="550"/>
      <c r="F57" s="551"/>
    </row>
    <row r="58" spans="1:6" ht="15.75">
      <c r="A58" s="549"/>
      <c r="B58" s="550"/>
      <c r="C58" s="550"/>
      <c r="D58" s="550"/>
      <c r="E58" s="550"/>
      <c r="F58" s="551"/>
    </row>
    <row r="59" spans="1:6" ht="15.75">
      <c r="A59" s="549"/>
      <c r="B59" s="550"/>
      <c r="C59" s="550"/>
      <c r="D59" s="550"/>
      <c r="E59" s="550"/>
      <c r="F59" s="551"/>
    </row>
    <row r="60" spans="1:6" ht="15.75">
      <c r="A60" s="549"/>
      <c r="B60" s="550"/>
      <c r="C60" s="550"/>
      <c r="D60" s="550"/>
      <c r="E60" s="550"/>
      <c r="F60" s="551"/>
    </row>
    <row r="61" spans="1:6" ht="15.75">
      <c r="A61" s="549"/>
      <c r="B61" s="550"/>
      <c r="C61" s="550"/>
      <c r="D61" s="550"/>
      <c r="E61" s="550"/>
      <c r="F61" s="551"/>
    </row>
    <row r="62" spans="1:6" ht="15.75">
      <c r="A62" s="549"/>
      <c r="B62" s="550"/>
      <c r="C62" s="550"/>
      <c r="D62" s="550"/>
      <c r="E62" s="550"/>
      <c r="F62" s="551"/>
    </row>
    <row r="63" spans="1:6" ht="15.75">
      <c r="A63" s="549"/>
      <c r="B63" s="550"/>
      <c r="C63" s="550"/>
      <c r="D63" s="550"/>
      <c r="E63" s="550"/>
      <c r="F63" s="551"/>
    </row>
    <row r="64" spans="1:6" ht="15.75">
      <c r="A64" s="549"/>
      <c r="B64" s="550"/>
      <c r="C64" s="550"/>
      <c r="D64" s="550"/>
      <c r="E64" s="550"/>
      <c r="F64" s="551"/>
    </row>
    <row r="65" spans="1:6" ht="15.75">
      <c r="A65" s="549"/>
      <c r="B65" s="550"/>
      <c r="C65" s="550"/>
      <c r="D65" s="550"/>
      <c r="E65" s="550"/>
      <c r="F65" s="551"/>
    </row>
    <row r="66" spans="1:6" ht="15.75">
      <c r="A66" s="549"/>
      <c r="B66" s="550"/>
      <c r="C66" s="550"/>
      <c r="D66" s="550"/>
      <c r="E66" s="550"/>
      <c r="F66" s="551"/>
    </row>
    <row r="67" spans="1:6" ht="15.75">
      <c r="A67" s="552"/>
      <c r="B67" s="553"/>
      <c r="C67" s="553"/>
      <c r="D67" s="553"/>
      <c r="E67" s="553"/>
      <c r="F67" s="554"/>
    </row>
  </sheetData>
  <sheetProtection selectLockedCells="1"/>
  <mergeCells count="13">
    <mergeCell ref="G16:G17"/>
    <mergeCell ref="A38:F38"/>
    <mergeCell ref="H16:H17"/>
    <mergeCell ref="A39:F67"/>
    <mergeCell ref="A36:K36"/>
    <mergeCell ref="D12:F12"/>
    <mergeCell ref="A16:A17"/>
    <mergeCell ref="B16:B17"/>
    <mergeCell ref="C16:C17"/>
    <mergeCell ref="D16:D17"/>
    <mergeCell ref="E16:E17"/>
    <mergeCell ref="I16:R16"/>
    <mergeCell ref="F16:F17"/>
  </mergeCells>
  <conditionalFormatting sqref="B17:B31">
    <cfRule type="expression" priority="22" dxfId="16" stopIfTrue="1">
      <formula>AND(A17&lt;&gt;"",B17="")</formula>
    </cfRule>
  </conditionalFormatting>
  <conditionalFormatting sqref="B18:B32">
    <cfRule type="expression" priority="14" dxfId="16" stopIfTrue="1">
      <formula>AND(A18&lt;&gt;"",B18="")</formula>
    </cfRule>
  </conditionalFormatting>
  <dataValidations count="2">
    <dataValidation type="list" allowBlank="1" showInputMessage="1" showErrorMessage="1" sqref="B18:B32">
      <formula1>$A$2:$A$12</formula1>
    </dataValidation>
    <dataValidation type="whole" allowBlank="1" showInputMessage="1" showErrorMessage="1" error="Projekti perioodist väljas!" sqref="E18:E32">
      <formula1>$D$1</formula1>
      <formula2>$D$2</formula2>
    </dataValidation>
  </dataValidations>
  <printOptions horizontalCentered="1"/>
  <pageMargins left="0.25" right="0.25" top="0.75" bottom="0.75" header="0.5118055555555555" footer="0.3"/>
  <pageSetup fitToHeight="1" fitToWidth="1" horizontalDpi="300" verticalDpi="3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3"/>
  <dimension ref="A1:AG137"/>
  <sheetViews>
    <sheetView zoomScale="110" zoomScaleNormal="110" zoomScalePageLayoutView="0" workbookViewId="0" topLeftCell="A1">
      <pane xSplit="3" ySplit="3" topLeftCell="D49" activePane="bottomRight" state="frozen"/>
      <selection pane="topLeft" activeCell="A1" sqref="A1"/>
      <selection pane="topRight" activeCell="D1" sqref="D1"/>
      <selection pane="bottomLeft" activeCell="A4" sqref="A4"/>
      <selection pane="bottomRight" activeCell="D54" sqref="D54:G55"/>
    </sheetView>
  </sheetViews>
  <sheetFormatPr defaultColWidth="9.140625" defaultRowHeight="14.25" customHeight="1"/>
  <cols>
    <col min="1" max="1" width="4.140625" style="121" customWidth="1"/>
    <col min="2" max="2" width="51.28125" style="112" customWidth="1"/>
    <col min="3" max="3" width="14.28125" style="112" customWidth="1"/>
    <col min="4" max="33" width="9.00390625" style="112" customWidth="1"/>
    <col min="34" max="16384" width="9.140625" style="112" customWidth="1"/>
  </cols>
  <sheetData>
    <row r="1" spans="1:21" s="131" customFormat="1" ht="14.25" customHeight="1">
      <c r="A1" s="129"/>
      <c r="B1" s="130"/>
      <c r="C1" s="130"/>
      <c r="D1" s="451"/>
      <c r="E1" s="451"/>
      <c r="F1" s="451"/>
      <c r="G1" s="451"/>
      <c r="H1" s="130"/>
      <c r="I1" s="130"/>
      <c r="J1" s="130"/>
      <c r="K1" s="130"/>
      <c r="L1" s="130"/>
      <c r="M1" s="130"/>
      <c r="N1" s="130"/>
      <c r="O1" s="130"/>
      <c r="P1" s="130"/>
      <c r="Q1" s="130"/>
      <c r="R1" s="130"/>
      <c r="S1" s="452"/>
      <c r="T1" s="452"/>
      <c r="U1" s="452"/>
    </row>
    <row r="2" spans="1:21" s="131" customFormat="1" ht="14.25" customHeight="1">
      <c r="A2" s="129"/>
      <c r="B2" s="132"/>
      <c r="C2" s="130"/>
      <c r="D2" s="465"/>
      <c r="E2" s="130"/>
      <c r="F2" s="130"/>
      <c r="G2" s="130"/>
      <c r="H2" s="130"/>
      <c r="I2" s="130"/>
      <c r="J2" s="130"/>
      <c r="K2" s="130"/>
      <c r="L2" s="130"/>
      <c r="M2" s="130"/>
      <c r="N2" s="130"/>
      <c r="O2" s="130"/>
      <c r="P2" s="130"/>
      <c r="Q2" s="130"/>
      <c r="R2" s="130"/>
      <c r="S2" s="130"/>
      <c r="T2" s="130"/>
      <c r="U2" s="130"/>
    </row>
    <row r="3" spans="1:33" s="131" customFormat="1" ht="14.25" customHeight="1">
      <c r="A3" s="129"/>
      <c r="B3" s="497" t="s">
        <v>274</v>
      </c>
      <c r="C3" s="498"/>
      <c r="D3" s="488">
        <f>YEAR(1_Lahteandmed!C3)</f>
        <v>1900</v>
      </c>
      <c r="E3" s="489">
        <f>IF(D3="","",IF(D3+1&lt;=(3_Eelarve!$E$33+1_Lahteandmed!$C$7),D3+1,""))</f>
      </c>
      <c r="F3" s="489">
        <f>IF(E3="","",IF(E3+1&lt;=(3_Eelarve!$E$33+1_Lahteandmed!$C$7),E3+1,""))</f>
      </c>
      <c r="G3" s="489">
        <f>IF(F3="","",IF(F3+1&lt;=(3_Eelarve!$E$33+1_Lahteandmed!$C$7),F3+1,""))</f>
      </c>
      <c r="H3" s="489">
        <f>IF(G3="","",IF(G3+1&lt;=(3_Eelarve!$E$33+1_Lahteandmed!$C$7),G3+1,""))</f>
      </c>
      <c r="I3" s="489">
        <f>IF(H3="","",IF(H3+1&lt;=(3_Eelarve!$E$33+1_Lahteandmed!$C$7),H3+1,""))</f>
      </c>
      <c r="J3" s="489">
        <f>IF(I3="","",IF(I3+1&lt;=(3_Eelarve!$E$33+1_Lahteandmed!$C$7),I3+1,""))</f>
      </c>
      <c r="K3" s="489">
        <f>IF(J3="","",IF(J3+1&lt;=(3_Eelarve!$E$33+1_Lahteandmed!$C$7),J3+1,""))</f>
      </c>
      <c r="L3" s="489">
        <f>IF(K3="","",IF(K3+1&lt;=(3_Eelarve!$E$33+1_Lahteandmed!$C$7),K3+1,""))</f>
      </c>
      <c r="M3" s="489">
        <f>IF(L3="","",IF(L3+1&lt;=(3_Eelarve!$E$33+1_Lahteandmed!$C$7),L3+1,""))</f>
      </c>
      <c r="N3" s="489">
        <f>IF(M3="","",IF(M3+1&lt;=(3_Eelarve!$E$33+1_Lahteandmed!$C$7),M3+1,""))</f>
      </c>
      <c r="O3" s="489">
        <f>IF(N3="","",IF(N3+1&lt;=(3_Eelarve!$E$33+1_Lahteandmed!$C$7),N3+1,""))</f>
      </c>
      <c r="P3" s="489">
        <f>IF(O3="","",IF(O3+1&lt;=(3_Eelarve!$E$33+1_Lahteandmed!$C$7),O3+1,""))</f>
      </c>
      <c r="Q3" s="489">
        <f>IF(P3="","",IF(P3+1&lt;=(3_Eelarve!$E$33+1_Lahteandmed!$C$7),P3+1,""))</f>
      </c>
      <c r="R3" s="489">
        <f>IF(Q3="","",IF(Q3+1&lt;=(3_Eelarve!$E$33+1_Lahteandmed!$C$7),Q3+1,""))</f>
      </c>
      <c r="S3" s="489">
        <f>IF(R3="","",IF(R3+1&lt;=(3_Eelarve!$E$33+1_Lahteandmed!$C$7),R3+1,""))</f>
      </c>
      <c r="T3" s="489">
        <f>IF(S3="","",IF(S3+1&lt;=(3_Eelarve!$E$33+1_Lahteandmed!$C$7),S3+1,""))</f>
      </c>
      <c r="U3" s="489">
        <f>IF(T3="","",IF(T3+1&lt;=(3_Eelarve!$E$33+1_Lahteandmed!$C$7),T3+1,""))</f>
      </c>
      <c r="V3" s="489">
        <f>IF(U3="","",IF(U3+1&lt;=(3_Eelarve!$E$33+1_Lahteandmed!$C$7),U3+1,""))</f>
      </c>
      <c r="W3" s="489">
        <f>IF(V3="","",IF(V3+1&lt;=(3_Eelarve!$E$33+1_Lahteandmed!$C$7),V3+1,""))</f>
      </c>
      <c r="X3" s="489">
        <f>IF(W3="","",IF(W3+1&lt;=(3_Eelarve!$E$33+1_Lahteandmed!$C$7),W3+1,""))</f>
      </c>
      <c r="Y3" s="489">
        <f>IF(X3="","",IF(X3+1&lt;=(3_Eelarve!$E$33+1_Lahteandmed!$C$7),X3+1,""))</f>
      </c>
      <c r="Z3" s="489">
        <f>IF(Y3="","",IF(Y3+1&lt;=(3_Eelarve!$E$33+1_Lahteandmed!$C$7),Y3+1,""))</f>
      </c>
      <c r="AA3" s="489">
        <f>IF(Z3="","",IF(Z3+1&lt;=(3_Eelarve!$E$33+1_Lahteandmed!$C$7),Z3+1,""))</f>
      </c>
      <c r="AB3" s="489">
        <f>IF(AA3="","",IF(AA3+1&lt;=(3_Eelarve!$E$33+1_Lahteandmed!$C$7),AA3+1,""))</f>
      </c>
      <c r="AC3" s="489">
        <f>IF(AB3="","",IF(AB3+1&lt;=(3_Eelarve!$E$33+1_Lahteandmed!$C$7),AB3+1,""))</f>
      </c>
      <c r="AD3" s="489">
        <f>IF(AC3="","",IF(AC3+1&lt;=(3_Eelarve!$E$33+1_Lahteandmed!$C$7),AC3+1,""))</f>
      </c>
      <c r="AE3" s="489">
        <f>IF(AD3="","",IF(AD3+1&lt;=(3_Eelarve!$E$33+1_Lahteandmed!$C$7),AD3+1,""))</f>
      </c>
      <c r="AF3" s="489">
        <f>IF(AE3="","",IF(AE3+1&lt;=(3_Eelarve!$E$33+1_Lahteandmed!$C$7),AE3+1,""))</f>
      </c>
      <c r="AG3" s="489">
        <f>IF(AF3="","",IF(AF3+1&lt;=(3_Eelarve!$E$33+1_Lahteandmed!$C$7),AF3+1,""))</f>
      </c>
    </row>
    <row r="4" spans="1:33" s="123" customFormat="1" ht="14.25" customHeight="1">
      <c r="A4" s="128"/>
      <c r="B4" s="571"/>
      <c r="C4" s="571"/>
      <c r="D4" s="135"/>
      <c r="E4" s="135"/>
      <c r="F4" s="135"/>
      <c r="G4" s="135"/>
      <c r="H4" s="135"/>
      <c r="I4" s="136"/>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1:33" s="123" customFormat="1" ht="14.25" customHeight="1">
      <c r="A5" s="128"/>
      <c r="B5" s="220" t="s">
        <v>243</v>
      </c>
      <c r="C5" s="134"/>
      <c r="D5" s="135"/>
      <c r="E5" s="135"/>
      <c r="F5" s="135"/>
      <c r="G5" s="135"/>
      <c r="H5" s="135"/>
      <c r="I5" s="136"/>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1:33" s="123" customFormat="1" ht="14.25" customHeight="1">
      <c r="A6" s="128"/>
      <c r="B6" s="220"/>
      <c r="C6" s="134"/>
      <c r="D6" s="135"/>
      <c r="E6" s="135"/>
      <c r="F6" s="135"/>
      <c r="G6" s="135"/>
      <c r="H6" s="135"/>
      <c r="I6" s="136"/>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3" s="123" customFormat="1" ht="14.25" customHeight="1">
      <c r="A7" s="128"/>
      <c r="B7" s="79" t="s">
        <v>275</v>
      </c>
      <c r="C7" s="134"/>
      <c r="D7" s="135"/>
      <c r="E7" s="135"/>
      <c r="F7" s="135"/>
      <c r="G7" s="135"/>
      <c r="H7" s="135"/>
      <c r="I7" s="136"/>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4.25" customHeight="1">
      <c r="A8" s="126"/>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row>
    <row r="9" spans="1:33" s="124" customFormat="1" ht="14.25" customHeight="1">
      <c r="A9" s="146" t="s">
        <v>85</v>
      </c>
      <c r="B9" s="405"/>
      <c r="C9" s="147" t="s">
        <v>11</v>
      </c>
      <c r="D9" s="20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row>
    <row r="10" spans="1:33" s="125" customFormat="1" ht="14.25" customHeight="1">
      <c r="A10" s="114"/>
      <c r="B10" s="406"/>
      <c r="C10" s="204" t="s">
        <v>22</v>
      </c>
      <c r="D10" s="208"/>
      <c r="E10" s="208"/>
      <c r="F10" s="208"/>
      <c r="G10" s="208"/>
      <c r="H10" s="208"/>
      <c r="I10" s="162"/>
      <c r="J10" s="162"/>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row>
    <row r="11" spans="1:33" s="125" customFormat="1" ht="14.25" customHeight="1">
      <c r="A11" s="114"/>
      <c r="B11" s="406"/>
      <c r="C11" s="204" t="s">
        <v>276</v>
      </c>
      <c r="D11" s="208"/>
      <c r="E11" s="208"/>
      <c r="F11" s="208"/>
      <c r="G11" s="208"/>
      <c r="H11" s="208"/>
      <c r="I11" s="162"/>
      <c r="J11" s="162"/>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s="125" customFormat="1" ht="14.25" customHeight="1">
      <c r="A12" s="115"/>
      <c r="B12" s="493" t="str">
        <f>B9&amp;" kokku"</f>
        <v> kokku</v>
      </c>
      <c r="C12" s="494" t="s">
        <v>14</v>
      </c>
      <c r="D12" s="495">
        <f aca="true" t="shared" si="0" ref="D12:AG12">D10*D11</f>
        <v>0</v>
      </c>
      <c r="E12" s="495">
        <f t="shared" si="0"/>
        <v>0</v>
      </c>
      <c r="F12" s="495">
        <f t="shared" si="0"/>
        <v>0</v>
      </c>
      <c r="G12" s="495">
        <f t="shared" si="0"/>
        <v>0</v>
      </c>
      <c r="H12" s="495">
        <f t="shared" si="0"/>
        <v>0</v>
      </c>
      <c r="I12" s="495">
        <f t="shared" si="0"/>
        <v>0</v>
      </c>
      <c r="J12" s="495">
        <f t="shared" si="0"/>
        <v>0</v>
      </c>
      <c r="K12" s="495">
        <f t="shared" si="0"/>
        <v>0</v>
      </c>
      <c r="L12" s="495">
        <f t="shared" si="0"/>
        <v>0</v>
      </c>
      <c r="M12" s="495">
        <f t="shared" si="0"/>
        <v>0</v>
      </c>
      <c r="N12" s="495">
        <f t="shared" si="0"/>
        <v>0</v>
      </c>
      <c r="O12" s="495">
        <f t="shared" si="0"/>
        <v>0</v>
      </c>
      <c r="P12" s="495">
        <f t="shared" si="0"/>
        <v>0</v>
      </c>
      <c r="Q12" s="495">
        <f t="shared" si="0"/>
        <v>0</v>
      </c>
      <c r="R12" s="495">
        <f t="shared" si="0"/>
        <v>0</v>
      </c>
      <c r="S12" s="495">
        <f t="shared" si="0"/>
        <v>0</v>
      </c>
      <c r="T12" s="495">
        <f t="shared" si="0"/>
        <v>0</v>
      </c>
      <c r="U12" s="495">
        <f t="shared" si="0"/>
        <v>0</v>
      </c>
      <c r="V12" s="495">
        <f t="shared" si="0"/>
        <v>0</v>
      </c>
      <c r="W12" s="495">
        <f t="shared" si="0"/>
        <v>0</v>
      </c>
      <c r="X12" s="495">
        <f t="shared" si="0"/>
        <v>0</v>
      </c>
      <c r="Y12" s="495">
        <f t="shared" si="0"/>
        <v>0</v>
      </c>
      <c r="Z12" s="495">
        <f t="shared" si="0"/>
        <v>0</v>
      </c>
      <c r="AA12" s="495">
        <f t="shared" si="0"/>
        <v>0</v>
      </c>
      <c r="AB12" s="495">
        <f t="shared" si="0"/>
        <v>0</v>
      </c>
      <c r="AC12" s="495">
        <f t="shared" si="0"/>
        <v>0</v>
      </c>
      <c r="AD12" s="495">
        <f t="shared" si="0"/>
        <v>0</v>
      </c>
      <c r="AE12" s="495">
        <f t="shared" si="0"/>
        <v>0</v>
      </c>
      <c r="AF12" s="495">
        <f t="shared" si="0"/>
        <v>0</v>
      </c>
      <c r="AG12" s="495">
        <f t="shared" si="0"/>
        <v>0</v>
      </c>
    </row>
    <row r="13" spans="1:33" s="124" customFormat="1" ht="14.25" customHeight="1">
      <c r="A13" s="146" t="s">
        <v>86</v>
      </c>
      <c r="B13" s="405"/>
      <c r="C13" s="147" t="s">
        <v>11</v>
      </c>
      <c r="D13" s="209"/>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125" customFormat="1" ht="14.25" customHeight="1">
      <c r="A14" s="114"/>
      <c r="B14" s="407"/>
      <c r="C14" s="204" t="s">
        <v>22</v>
      </c>
      <c r="D14" s="208"/>
      <c r="E14" s="208"/>
      <c r="F14" s="208"/>
      <c r="G14" s="208"/>
      <c r="H14" s="208"/>
      <c r="I14" s="162"/>
      <c r="J14" s="162"/>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s="125" customFormat="1" ht="14.25" customHeight="1">
      <c r="A15" s="114"/>
      <c r="B15" s="407"/>
      <c r="C15" s="204" t="s">
        <v>276</v>
      </c>
      <c r="D15" s="208"/>
      <c r="E15" s="208"/>
      <c r="F15" s="208"/>
      <c r="G15" s="208"/>
      <c r="H15" s="208"/>
      <c r="I15" s="162"/>
      <c r="J15" s="162"/>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s="125" customFormat="1" ht="14.25" customHeight="1">
      <c r="A16" s="115"/>
      <c r="B16" s="493" t="str">
        <f>B13&amp;" kokku"</f>
        <v> kokku</v>
      </c>
      <c r="C16" s="494" t="s">
        <v>14</v>
      </c>
      <c r="D16" s="495">
        <f aca="true" t="shared" si="1" ref="D16:AG16">D14*D15</f>
        <v>0</v>
      </c>
      <c r="E16" s="495">
        <f t="shared" si="1"/>
        <v>0</v>
      </c>
      <c r="F16" s="495">
        <f t="shared" si="1"/>
        <v>0</v>
      </c>
      <c r="G16" s="495">
        <f t="shared" si="1"/>
        <v>0</v>
      </c>
      <c r="H16" s="495">
        <f t="shared" si="1"/>
        <v>0</v>
      </c>
      <c r="I16" s="495">
        <f t="shared" si="1"/>
        <v>0</v>
      </c>
      <c r="J16" s="495">
        <f t="shared" si="1"/>
        <v>0</v>
      </c>
      <c r="K16" s="495">
        <f t="shared" si="1"/>
        <v>0</v>
      </c>
      <c r="L16" s="495">
        <f t="shared" si="1"/>
        <v>0</v>
      </c>
      <c r="M16" s="495">
        <f t="shared" si="1"/>
        <v>0</v>
      </c>
      <c r="N16" s="495">
        <f t="shared" si="1"/>
        <v>0</v>
      </c>
      <c r="O16" s="495">
        <f t="shared" si="1"/>
        <v>0</v>
      </c>
      <c r="P16" s="495">
        <f t="shared" si="1"/>
        <v>0</v>
      </c>
      <c r="Q16" s="495">
        <f t="shared" si="1"/>
        <v>0</v>
      </c>
      <c r="R16" s="495">
        <f t="shared" si="1"/>
        <v>0</v>
      </c>
      <c r="S16" s="495">
        <f t="shared" si="1"/>
        <v>0</v>
      </c>
      <c r="T16" s="495">
        <f t="shared" si="1"/>
        <v>0</v>
      </c>
      <c r="U16" s="495">
        <f t="shared" si="1"/>
        <v>0</v>
      </c>
      <c r="V16" s="495">
        <f t="shared" si="1"/>
        <v>0</v>
      </c>
      <c r="W16" s="495">
        <f t="shared" si="1"/>
        <v>0</v>
      </c>
      <c r="X16" s="495">
        <f t="shared" si="1"/>
        <v>0</v>
      </c>
      <c r="Y16" s="495">
        <f t="shared" si="1"/>
        <v>0</v>
      </c>
      <c r="Z16" s="495">
        <f t="shared" si="1"/>
        <v>0</v>
      </c>
      <c r="AA16" s="495">
        <f t="shared" si="1"/>
        <v>0</v>
      </c>
      <c r="AB16" s="495">
        <f t="shared" si="1"/>
        <v>0</v>
      </c>
      <c r="AC16" s="495">
        <f t="shared" si="1"/>
        <v>0</v>
      </c>
      <c r="AD16" s="495">
        <f t="shared" si="1"/>
        <v>0</v>
      </c>
      <c r="AE16" s="495">
        <f t="shared" si="1"/>
        <v>0</v>
      </c>
      <c r="AF16" s="495">
        <f t="shared" si="1"/>
        <v>0</v>
      </c>
      <c r="AG16" s="495">
        <f t="shared" si="1"/>
        <v>0</v>
      </c>
    </row>
    <row r="17" spans="1:33" s="124" customFormat="1" ht="14.25" customHeight="1">
      <c r="A17" s="146" t="s">
        <v>87</v>
      </c>
      <c r="B17" s="203"/>
      <c r="C17" s="147" t="s">
        <v>11</v>
      </c>
      <c r="D17" s="209"/>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125" customFormat="1" ht="14.25" customHeight="1">
      <c r="A18" s="114"/>
      <c r="B18" s="205"/>
      <c r="C18" s="204"/>
      <c r="D18" s="208"/>
      <c r="E18" s="208"/>
      <c r="F18" s="208"/>
      <c r="G18" s="208"/>
      <c r="H18" s="208"/>
      <c r="I18" s="162"/>
      <c r="J18" s="162"/>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row>
    <row r="19" spans="1:33" s="125" customFormat="1" ht="14.25" customHeight="1">
      <c r="A19" s="114"/>
      <c r="B19" s="205"/>
      <c r="C19" s="204" t="s">
        <v>276</v>
      </c>
      <c r="D19" s="208"/>
      <c r="E19" s="208"/>
      <c r="F19" s="208"/>
      <c r="G19" s="208"/>
      <c r="H19" s="208"/>
      <c r="I19" s="162"/>
      <c r="J19" s="162"/>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row>
    <row r="20" spans="1:33" s="125" customFormat="1" ht="14.25" customHeight="1">
      <c r="A20" s="115"/>
      <c r="B20" s="493" t="str">
        <f>B17&amp;" kokku"</f>
        <v> kokku</v>
      </c>
      <c r="C20" s="494" t="s">
        <v>14</v>
      </c>
      <c r="D20" s="495">
        <f aca="true" t="shared" si="2" ref="D20:AG20">D18*D19</f>
        <v>0</v>
      </c>
      <c r="E20" s="495">
        <f t="shared" si="2"/>
        <v>0</v>
      </c>
      <c r="F20" s="495">
        <f t="shared" si="2"/>
        <v>0</v>
      </c>
      <c r="G20" s="495">
        <f t="shared" si="2"/>
        <v>0</v>
      </c>
      <c r="H20" s="495">
        <f t="shared" si="2"/>
        <v>0</v>
      </c>
      <c r="I20" s="495">
        <f t="shared" si="2"/>
        <v>0</v>
      </c>
      <c r="J20" s="495">
        <f t="shared" si="2"/>
        <v>0</v>
      </c>
      <c r="K20" s="495">
        <f t="shared" si="2"/>
        <v>0</v>
      </c>
      <c r="L20" s="495">
        <f t="shared" si="2"/>
        <v>0</v>
      </c>
      <c r="M20" s="495">
        <f t="shared" si="2"/>
        <v>0</v>
      </c>
      <c r="N20" s="495">
        <f t="shared" si="2"/>
        <v>0</v>
      </c>
      <c r="O20" s="495">
        <f t="shared" si="2"/>
        <v>0</v>
      </c>
      <c r="P20" s="495">
        <f t="shared" si="2"/>
        <v>0</v>
      </c>
      <c r="Q20" s="495">
        <f t="shared" si="2"/>
        <v>0</v>
      </c>
      <c r="R20" s="495">
        <f t="shared" si="2"/>
        <v>0</v>
      </c>
      <c r="S20" s="495">
        <f t="shared" si="2"/>
        <v>0</v>
      </c>
      <c r="T20" s="495">
        <f t="shared" si="2"/>
        <v>0</v>
      </c>
      <c r="U20" s="495">
        <f t="shared" si="2"/>
        <v>0</v>
      </c>
      <c r="V20" s="495">
        <f t="shared" si="2"/>
        <v>0</v>
      </c>
      <c r="W20" s="495">
        <f t="shared" si="2"/>
        <v>0</v>
      </c>
      <c r="X20" s="495">
        <f t="shared" si="2"/>
        <v>0</v>
      </c>
      <c r="Y20" s="495">
        <f t="shared" si="2"/>
        <v>0</v>
      </c>
      <c r="Z20" s="495">
        <f t="shared" si="2"/>
        <v>0</v>
      </c>
      <c r="AA20" s="495">
        <f t="shared" si="2"/>
        <v>0</v>
      </c>
      <c r="AB20" s="495">
        <f t="shared" si="2"/>
        <v>0</v>
      </c>
      <c r="AC20" s="495">
        <f t="shared" si="2"/>
        <v>0</v>
      </c>
      <c r="AD20" s="495">
        <f t="shared" si="2"/>
        <v>0</v>
      </c>
      <c r="AE20" s="495">
        <f t="shared" si="2"/>
        <v>0</v>
      </c>
      <c r="AF20" s="495">
        <f t="shared" si="2"/>
        <v>0</v>
      </c>
      <c r="AG20" s="495">
        <f t="shared" si="2"/>
        <v>0</v>
      </c>
    </row>
    <row r="21" spans="1:33" s="124" customFormat="1" ht="14.25" customHeight="1">
      <c r="A21" s="146" t="s">
        <v>88</v>
      </c>
      <c r="B21" s="203"/>
      <c r="C21" s="147" t="s">
        <v>11</v>
      </c>
      <c r="D21" s="209"/>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125" customFormat="1" ht="14.25" customHeight="1">
      <c r="A22" s="114"/>
      <c r="B22" s="206"/>
      <c r="C22" s="204"/>
      <c r="D22" s="208"/>
      <c r="E22" s="208"/>
      <c r="F22" s="208"/>
      <c r="G22" s="208"/>
      <c r="H22" s="208"/>
      <c r="I22" s="162"/>
      <c r="J22" s="162"/>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row>
    <row r="23" spans="1:33" s="125" customFormat="1" ht="14.25" customHeight="1">
      <c r="A23" s="114"/>
      <c r="B23" s="206"/>
      <c r="C23" s="204" t="s">
        <v>276</v>
      </c>
      <c r="D23" s="208"/>
      <c r="E23" s="208"/>
      <c r="F23" s="208"/>
      <c r="G23" s="208"/>
      <c r="H23" s="208"/>
      <c r="I23" s="162"/>
      <c r="J23" s="162"/>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row>
    <row r="24" spans="1:33" s="125" customFormat="1" ht="14.25" customHeight="1">
      <c r="A24" s="115"/>
      <c r="B24" s="493" t="str">
        <f>B21&amp;" kokku"</f>
        <v> kokku</v>
      </c>
      <c r="C24" s="494" t="s">
        <v>14</v>
      </c>
      <c r="D24" s="495">
        <f aca="true" t="shared" si="3" ref="D24:AG24">D22*D23</f>
        <v>0</v>
      </c>
      <c r="E24" s="495">
        <f t="shared" si="3"/>
        <v>0</v>
      </c>
      <c r="F24" s="495">
        <f t="shared" si="3"/>
        <v>0</v>
      </c>
      <c r="G24" s="495">
        <f t="shared" si="3"/>
        <v>0</v>
      </c>
      <c r="H24" s="495">
        <f t="shared" si="3"/>
        <v>0</v>
      </c>
      <c r="I24" s="495">
        <f t="shared" si="3"/>
        <v>0</v>
      </c>
      <c r="J24" s="495">
        <f t="shared" si="3"/>
        <v>0</v>
      </c>
      <c r="K24" s="495">
        <f t="shared" si="3"/>
        <v>0</v>
      </c>
      <c r="L24" s="495">
        <f t="shared" si="3"/>
        <v>0</v>
      </c>
      <c r="M24" s="495">
        <f t="shared" si="3"/>
        <v>0</v>
      </c>
      <c r="N24" s="495">
        <f t="shared" si="3"/>
        <v>0</v>
      </c>
      <c r="O24" s="495">
        <f t="shared" si="3"/>
        <v>0</v>
      </c>
      <c r="P24" s="495">
        <f t="shared" si="3"/>
        <v>0</v>
      </c>
      <c r="Q24" s="495">
        <f t="shared" si="3"/>
        <v>0</v>
      </c>
      <c r="R24" s="495">
        <f t="shared" si="3"/>
        <v>0</v>
      </c>
      <c r="S24" s="495">
        <f t="shared" si="3"/>
        <v>0</v>
      </c>
      <c r="T24" s="495">
        <f t="shared" si="3"/>
        <v>0</v>
      </c>
      <c r="U24" s="495">
        <f t="shared" si="3"/>
        <v>0</v>
      </c>
      <c r="V24" s="495">
        <f t="shared" si="3"/>
        <v>0</v>
      </c>
      <c r="W24" s="495">
        <f t="shared" si="3"/>
        <v>0</v>
      </c>
      <c r="X24" s="495">
        <f t="shared" si="3"/>
        <v>0</v>
      </c>
      <c r="Y24" s="495">
        <f t="shared" si="3"/>
        <v>0</v>
      </c>
      <c r="Z24" s="495">
        <f t="shared" si="3"/>
        <v>0</v>
      </c>
      <c r="AA24" s="495">
        <f t="shared" si="3"/>
        <v>0</v>
      </c>
      <c r="AB24" s="495">
        <f t="shared" si="3"/>
        <v>0</v>
      </c>
      <c r="AC24" s="495">
        <f t="shared" si="3"/>
        <v>0</v>
      </c>
      <c r="AD24" s="495">
        <f t="shared" si="3"/>
        <v>0</v>
      </c>
      <c r="AE24" s="495">
        <f t="shared" si="3"/>
        <v>0</v>
      </c>
      <c r="AF24" s="495">
        <f t="shared" si="3"/>
        <v>0</v>
      </c>
      <c r="AG24" s="495">
        <f t="shared" si="3"/>
        <v>0</v>
      </c>
    </row>
    <row r="25" spans="1:33" s="124" customFormat="1" ht="14.25" customHeight="1">
      <c r="A25" s="146" t="s">
        <v>89</v>
      </c>
      <c r="B25" s="203"/>
      <c r="C25" s="147" t="s">
        <v>11</v>
      </c>
      <c r="D25" s="209"/>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125" customFormat="1" ht="14.25" customHeight="1">
      <c r="A26" s="114"/>
      <c r="B26" s="205"/>
      <c r="C26" s="204"/>
      <c r="D26" s="208"/>
      <c r="E26" s="208"/>
      <c r="F26" s="208"/>
      <c r="G26" s="208"/>
      <c r="H26" s="208"/>
      <c r="I26" s="162"/>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row>
    <row r="27" spans="1:33" s="125" customFormat="1" ht="14.25" customHeight="1">
      <c r="A27" s="114"/>
      <c r="B27" s="205"/>
      <c r="C27" s="204" t="s">
        <v>276</v>
      </c>
      <c r="D27" s="208"/>
      <c r="E27" s="208"/>
      <c r="F27" s="208"/>
      <c r="G27" s="208"/>
      <c r="H27" s="208"/>
      <c r="I27" s="162"/>
      <c r="J27" s="162"/>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1:33" s="125" customFormat="1" ht="14.25" customHeight="1">
      <c r="A28" s="115"/>
      <c r="B28" s="493" t="str">
        <f>B25&amp;" kokku"</f>
        <v> kokku</v>
      </c>
      <c r="C28" s="494" t="s">
        <v>14</v>
      </c>
      <c r="D28" s="495">
        <f aca="true" t="shared" si="4" ref="D28:AG28">D26*D27</f>
        <v>0</v>
      </c>
      <c r="E28" s="495">
        <f t="shared" si="4"/>
        <v>0</v>
      </c>
      <c r="F28" s="495">
        <f t="shared" si="4"/>
        <v>0</v>
      </c>
      <c r="G28" s="495">
        <f t="shared" si="4"/>
        <v>0</v>
      </c>
      <c r="H28" s="495">
        <f t="shared" si="4"/>
        <v>0</v>
      </c>
      <c r="I28" s="495">
        <f t="shared" si="4"/>
        <v>0</v>
      </c>
      <c r="J28" s="495">
        <f t="shared" si="4"/>
        <v>0</v>
      </c>
      <c r="K28" s="495">
        <f t="shared" si="4"/>
        <v>0</v>
      </c>
      <c r="L28" s="495">
        <f t="shared" si="4"/>
        <v>0</v>
      </c>
      <c r="M28" s="495">
        <f t="shared" si="4"/>
        <v>0</v>
      </c>
      <c r="N28" s="495">
        <f t="shared" si="4"/>
        <v>0</v>
      </c>
      <c r="O28" s="495">
        <f t="shared" si="4"/>
        <v>0</v>
      </c>
      <c r="P28" s="495">
        <f t="shared" si="4"/>
        <v>0</v>
      </c>
      <c r="Q28" s="495">
        <f t="shared" si="4"/>
        <v>0</v>
      </c>
      <c r="R28" s="495">
        <f t="shared" si="4"/>
        <v>0</v>
      </c>
      <c r="S28" s="495">
        <f t="shared" si="4"/>
        <v>0</v>
      </c>
      <c r="T28" s="495">
        <f t="shared" si="4"/>
        <v>0</v>
      </c>
      <c r="U28" s="495">
        <f t="shared" si="4"/>
        <v>0</v>
      </c>
      <c r="V28" s="495">
        <f t="shared" si="4"/>
        <v>0</v>
      </c>
      <c r="W28" s="495">
        <f t="shared" si="4"/>
        <v>0</v>
      </c>
      <c r="X28" s="495">
        <f t="shared" si="4"/>
        <v>0</v>
      </c>
      <c r="Y28" s="495">
        <f t="shared" si="4"/>
        <v>0</v>
      </c>
      <c r="Z28" s="495">
        <f t="shared" si="4"/>
        <v>0</v>
      </c>
      <c r="AA28" s="495">
        <f t="shared" si="4"/>
        <v>0</v>
      </c>
      <c r="AB28" s="495">
        <f t="shared" si="4"/>
        <v>0</v>
      </c>
      <c r="AC28" s="495">
        <f t="shared" si="4"/>
        <v>0</v>
      </c>
      <c r="AD28" s="495">
        <f t="shared" si="4"/>
        <v>0</v>
      </c>
      <c r="AE28" s="495">
        <f t="shared" si="4"/>
        <v>0</v>
      </c>
      <c r="AF28" s="495">
        <f t="shared" si="4"/>
        <v>0</v>
      </c>
      <c r="AG28" s="495">
        <f t="shared" si="4"/>
        <v>0</v>
      </c>
    </row>
    <row r="29" spans="1:33" s="124" customFormat="1" ht="14.25" customHeight="1">
      <c r="A29" s="146" t="s">
        <v>90</v>
      </c>
      <c r="B29" s="203"/>
      <c r="C29" s="147" t="s">
        <v>11</v>
      </c>
      <c r="D29" s="209"/>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125" customFormat="1" ht="14.25" customHeight="1">
      <c r="A30" s="114"/>
      <c r="B30" s="205"/>
      <c r="C30" s="204"/>
      <c r="D30" s="208"/>
      <c r="E30" s="208"/>
      <c r="F30" s="208"/>
      <c r="G30" s="208"/>
      <c r="H30" s="208"/>
      <c r="I30" s="162"/>
      <c r="J30" s="162"/>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row>
    <row r="31" spans="1:33" s="125" customFormat="1" ht="14.25" customHeight="1">
      <c r="A31" s="114"/>
      <c r="B31" s="205"/>
      <c r="C31" s="204" t="s">
        <v>276</v>
      </c>
      <c r="D31" s="208"/>
      <c r="E31" s="208"/>
      <c r="F31" s="208"/>
      <c r="G31" s="208"/>
      <c r="H31" s="208"/>
      <c r="I31" s="162"/>
      <c r="J31" s="162"/>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row>
    <row r="32" spans="1:33" s="125" customFormat="1" ht="14.25" customHeight="1">
      <c r="A32" s="115"/>
      <c r="B32" s="493" t="str">
        <f>B29&amp;" kokku"</f>
        <v> kokku</v>
      </c>
      <c r="C32" s="494" t="s">
        <v>14</v>
      </c>
      <c r="D32" s="495">
        <f aca="true" t="shared" si="5" ref="D32:AG32">D30*D31</f>
        <v>0</v>
      </c>
      <c r="E32" s="495">
        <f t="shared" si="5"/>
        <v>0</v>
      </c>
      <c r="F32" s="495">
        <f t="shared" si="5"/>
        <v>0</v>
      </c>
      <c r="G32" s="495">
        <f t="shared" si="5"/>
        <v>0</v>
      </c>
      <c r="H32" s="495">
        <f t="shared" si="5"/>
        <v>0</v>
      </c>
      <c r="I32" s="495">
        <f t="shared" si="5"/>
        <v>0</v>
      </c>
      <c r="J32" s="495">
        <f t="shared" si="5"/>
        <v>0</v>
      </c>
      <c r="K32" s="495">
        <f t="shared" si="5"/>
        <v>0</v>
      </c>
      <c r="L32" s="495">
        <f t="shared" si="5"/>
        <v>0</v>
      </c>
      <c r="M32" s="495">
        <f t="shared" si="5"/>
        <v>0</v>
      </c>
      <c r="N32" s="495">
        <f t="shared" si="5"/>
        <v>0</v>
      </c>
      <c r="O32" s="495">
        <f t="shared" si="5"/>
        <v>0</v>
      </c>
      <c r="P32" s="495">
        <f t="shared" si="5"/>
        <v>0</v>
      </c>
      <c r="Q32" s="495">
        <f t="shared" si="5"/>
        <v>0</v>
      </c>
      <c r="R32" s="495">
        <f t="shared" si="5"/>
        <v>0</v>
      </c>
      <c r="S32" s="495">
        <f t="shared" si="5"/>
        <v>0</v>
      </c>
      <c r="T32" s="495">
        <f t="shared" si="5"/>
        <v>0</v>
      </c>
      <c r="U32" s="495">
        <f t="shared" si="5"/>
        <v>0</v>
      </c>
      <c r="V32" s="495">
        <f t="shared" si="5"/>
        <v>0</v>
      </c>
      <c r="W32" s="495">
        <f t="shared" si="5"/>
        <v>0</v>
      </c>
      <c r="X32" s="495">
        <f t="shared" si="5"/>
        <v>0</v>
      </c>
      <c r="Y32" s="495">
        <f t="shared" si="5"/>
        <v>0</v>
      </c>
      <c r="Z32" s="495">
        <f t="shared" si="5"/>
        <v>0</v>
      </c>
      <c r="AA32" s="495">
        <f t="shared" si="5"/>
        <v>0</v>
      </c>
      <c r="AB32" s="495">
        <f t="shared" si="5"/>
        <v>0</v>
      </c>
      <c r="AC32" s="495">
        <f t="shared" si="5"/>
        <v>0</v>
      </c>
      <c r="AD32" s="495">
        <f t="shared" si="5"/>
        <v>0</v>
      </c>
      <c r="AE32" s="495">
        <f t="shared" si="5"/>
        <v>0</v>
      </c>
      <c r="AF32" s="495">
        <f t="shared" si="5"/>
        <v>0</v>
      </c>
      <c r="AG32" s="495">
        <f t="shared" si="5"/>
        <v>0</v>
      </c>
    </row>
    <row r="33" spans="1:33" s="125" customFormat="1" ht="14.25" customHeight="1">
      <c r="A33" s="146" t="s">
        <v>91</v>
      </c>
      <c r="B33" s="203"/>
      <c r="C33" s="147" t="s">
        <v>11</v>
      </c>
      <c r="D33" s="209"/>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125" customFormat="1" ht="14.25" customHeight="1">
      <c r="A34" s="114"/>
      <c r="B34" s="205"/>
      <c r="C34" s="204"/>
      <c r="D34" s="208"/>
      <c r="E34" s="208"/>
      <c r="F34" s="208"/>
      <c r="G34" s="208"/>
      <c r="H34" s="208"/>
      <c r="I34" s="162"/>
      <c r="J34" s="162"/>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row>
    <row r="35" spans="1:33" s="125" customFormat="1" ht="14.25" customHeight="1">
      <c r="A35" s="114"/>
      <c r="B35" s="205"/>
      <c r="C35" s="204" t="s">
        <v>276</v>
      </c>
      <c r="D35" s="208"/>
      <c r="E35" s="208"/>
      <c r="F35" s="208"/>
      <c r="G35" s="208"/>
      <c r="H35" s="208"/>
      <c r="I35" s="162"/>
      <c r="J35" s="162"/>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1:33" s="125" customFormat="1" ht="14.25" customHeight="1">
      <c r="A36" s="115"/>
      <c r="B36" s="493" t="str">
        <f>B33&amp;" kokku"</f>
        <v> kokku</v>
      </c>
      <c r="C36" s="494" t="s">
        <v>14</v>
      </c>
      <c r="D36" s="495">
        <f aca="true" t="shared" si="6" ref="D36:AG36">D34*D35</f>
        <v>0</v>
      </c>
      <c r="E36" s="495">
        <f t="shared" si="6"/>
        <v>0</v>
      </c>
      <c r="F36" s="495">
        <f t="shared" si="6"/>
        <v>0</v>
      </c>
      <c r="G36" s="495">
        <f t="shared" si="6"/>
        <v>0</v>
      </c>
      <c r="H36" s="495">
        <f t="shared" si="6"/>
        <v>0</v>
      </c>
      <c r="I36" s="495">
        <f t="shared" si="6"/>
        <v>0</v>
      </c>
      <c r="J36" s="495">
        <f t="shared" si="6"/>
        <v>0</v>
      </c>
      <c r="K36" s="495">
        <f t="shared" si="6"/>
        <v>0</v>
      </c>
      <c r="L36" s="495">
        <f t="shared" si="6"/>
        <v>0</v>
      </c>
      <c r="M36" s="495">
        <f t="shared" si="6"/>
        <v>0</v>
      </c>
      <c r="N36" s="495">
        <f t="shared" si="6"/>
        <v>0</v>
      </c>
      <c r="O36" s="495">
        <f t="shared" si="6"/>
        <v>0</v>
      </c>
      <c r="P36" s="495">
        <f t="shared" si="6"/>
        <v>0</v>
      </c>
      <c r="Q36" s="495">
        <f t="shared" si="6"/>
        <v>0</v>
      </c>
      <c r="R36" s="495">
        <f t="shared" si="6"/>
        <v>0</v>
      </c>
      <c r="S36" s="495">
        <f t="shared" si="6"/>
        <v>0</v>
      </c>
      <c r="T36" s="495">
        <f t="shared" si="6"/>
        <v>0</v>
      </c>
      <c r="U36" s="495">
        <f t="shared" si="6"/>
        <v>0</v>
      </c>
      <c r="V36" s="495">
        <f t="shared" si="6"/>
        <v>0</v>
      </c>
      <c r="W36" s="495">
        <f t="shared" si="6"/>
        <v>0</v>
      </c>
      <c r="X36" s="495">
        <f t="shared" si="6"/>
        <v>0</v>
      </c>
      <c r="Y36" s="495">
        <f t="shared" si="6"/>
        <v>0</v>
      </c>
      <c r="Z36" s="495">
        <f t="shared" si="6"/>
        <v>0</v>
      </c>
      <c r="AA36" s="495">
        <f t="shared" si="6"/>
        <v>0</v>
      </c>
      <c r="AB36" s="495">
        <f t="shared" si="6"/>
        <v>0</v>
      </c>
      <c r="AC36" s="495">
        <f t="shared" si="6"/>
        <v>0</v>
      </c>
      <c r="AD36" s="495">
        <f t="shared" si="6"/>
        <v>0</v>
      </c>
      <c r="AE36" s="495">
        <f t="shared" si="6"/>
        <v>0</v>
      </c>
      <c r="AF36" s="495">
        <f t="shared" si="6"/>
        <v>0</v>
      </c>
      <c r="AG36" s="495">
        <f t="shared" si="6"/>
        <v>0</v>
      </c>
    </row>
    <row r="37" spans="1:33" s="125" customFormat="1" ht="14.25" customHeight="1">
      <c r="A37" s="146" t="s">
        <v>92</v>
      </c>
      <c r="B37" s="203"/>
      <c r="C37" s="147" t="s">
        <v>11</v>
      </c>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125" customFormat="1" ht="14.25" customHeight="1">
      <c r="A38" s="114"/>
      <c r="B38" s="205"/>
      <c r="C38" s="204"/>
      <c r="D38" s="208"/>
      <c r="E38" s="208"/>
      <c r="F38" s="208"/>
      <c r="G38" s="208"/>
      <c r="H38" s="208"/>
      <c r="I38" s="162"/>
      <c r="J38" s="162"/>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row>
    <row r="39" spans="1:33" s="125" customFormat="1" ht="14.25" customHeight="1">
      <c r="A39" s="114"/>
      <c r="B39" s="205"/>
      <c r="C39" s="204" t="s">
        <v>276</v>
      </c>
      <c r="D39" s="208"/>
      <c r="E39" s="208"/>
      <c r="F39" s="208"/>
      <c r="G39" s="208"/>
      <c r="H39" s="208"/>
      <c r="I39" s="162"/>
      <c r="J39" s="162"/>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row>
    <row r="40" spans="1:33" s="125" customFormat="1" ht="14.25" customHeight="1">
      <c r="A40" s="115"/>
      <c r="B40" s="493" t="str">
        <f>B37&amp;" kokku"</f>
        <v> kokku</v>
      </c>
      <c r="C40" s="494" t="s">
        <v>14</v>
      </c>
      <c r="D40" s="495">
        <f aca="true" t="shared" si="7" ref="D40:AG40">D38*D39</f>
        <v>0</v>
      </c>
      <c r="E40" s="495">
        <f t="shared" si="7"/>
        <v>0</v>
      </c>
      <c r="F40" s="495">
        <f t="shared" si="7"/>
        <v>0</v>
      </c>
      <c r="G40" s="495">
        <f t="shared" si="7"/>
        <v>0</v>
      </c>
      <c r="H40" s="495">
        <f t="shared" si="7"/>
        <v>0</v>
      </c>
      <c r="I40" s="495">
        <f t="shared" si="7"/>
        <v>0</v>
      </c>
      <c r="J40" s="495">
        <f t="shared" si="7"/>
        <v>0</v>
      </c>
      <c r="K40" s="495">
        <f t="shared" si="7"/>
        <v>0</v>
      </c>
      <c r="L40" s="495">
        <f t="shared" si="7"/>
        <v>0</v>
      </c>
      <c r="M40" s="495">
        <f t="shared" si="7"/>
        <v>0</v>
      </c>
      <c r="N40" s="495">
        <f t="shared" si="7"/>
        <v>0</v>
      </c>
      <c r="O40" s="495">
        <f t="shared" si="7"/>
        <v>0</v>
      </c>
      <c r="P40" s="495">
        <f t="shared" si="7"/>
        <v>0</v>
      </c>
      <c r="Q40" s="495">
        <f t="shared" si="7"/>
        <v>0</v>
      </c>
      <c r="R40" s="495">
        <f t="shared" si="7"/>
        <v>0</v>
      </c>
      <c r="S40" s="495">
        <f t="shared" si="7"/>
        <v>0</v>
      </c>
      <c r="T40" s="495">
        <f t="shared" si="7"/>
        <v>0</v>
      </c>
      <c r="U40" s="495">
        <f t="shared" si="7"/>
        <v>0</v>
      </c>
      <c r="V40" s="495">
        <f t="shared" si="7"/>
        <v>0</v>
      </c>
      <c r="W40" s="495">
        <f t="shared" si="7"/>
        <v>0</v>
      </c>
      <c r="X40" s="495">
        <f t="shared" si="7"/>
        <v>0</v>
      </c>
      <c r="Y40" s="495">
        <f t="shared" si="7"/>
        <v>0</v>
      </c>
      <c r="Z40" s="495">
        <f t="shared" si="7"/>
        <v>0</v>
      </c>
      <c r="AA40" s="495">
        <f t="shared" si="7"/>
        <v>0</v>
      </c>
      <c r="AB40" s="495">
        <f t="shared" si="7"/>
        <v>0</v>
      </c>
      <c r="AC40" s="495">
        <f t="shared" si="7"/>
        <v>0</v>
      </c>
      <c r="AD40" s="495">
        <f t="shared" si="7"/>
        <v>0</v>
      </c>
      <c r="AE40" s="495">
        <f t="shared" si="7"/>
        <v>0</v>
      </c>
      <c r="AF40" s="495">
        <f t="shared" si="7"/>
        <v>0</v>
      </c>
      <c r="AG40" s="495">
        <f t="shared" si="7"/>
        <v>0</v>
      </c>
    </row>
    <row r="41" spans="1:33" s="125" customFormat="1" ht="14.25" customHeight="1">
      <c r="A41" s="146" t="s">
        <v>93</v>
      </c>
      <c r="B41" s="203"/>
      <c r="C41" s="147" t="s">
        <v>11</v>
      </c>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125" customFormat="1" ht="14.25" customHeight="1">
      <c r="A42" s="114"/>
      <c r="B42" s="205"/>
      <c r="C42" s="204"/>
      <c r="D42" s="208"/>
      <c r="E42" s="208"/>
      <c r="F42" s="208"/>
      <c r="G42" s="208"/>
      <c r="H42" s="208"/>
      <c r="I42" s="162"/>
      <c r="J42" s="162"/>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s="125" customFormat="1" ht="14.25" customHeight="1">
      <c r="A43" s="114"/>
      <c r="B43" s="205"/>
      <c r="C43" s="204" t="s">
        <v>276</v>
      </c>
      <c r="D43" s="208"/>
      <c r="E43" s="208"/>
      <c r="F43" s="208"/>
      <c r="G43" s="208"/>
      <c r="H43" s="208"/>
      <c r="I43" s="162"/>
      <c r="J43" s="162"/>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s="125" customFormat="1" ht="14.25" customHeight="1">
      <c r="A44" s="115"/>
      <c r="B44" s="493" t="str">
        <f>B41&amp;" kokku"</f>
        <v> kokku</v>
      </c>
      <c r="C44" s="494" t="s">
        <v>14</v>
      </c>
      <c r="D44" s="495">
        <f aca="true" t="shared" si="8" ref="D44:AG44">D42*D43</f>
        <v>0</v>
      </c>
      <c r="E44" s="495">
        <f t="shared" si="8"/>
        <v>0</v>
      </c>
      <c r="F44" s="495">
        <f t="shared" si="8"/>
        <v>0</v>
      </c>
      <c r="G44" s="495">
        <f t="shared" si="8"/>
        <v>0</v>
      </c>
      <c r="H44" s="495">
        <f t="shared" si="8"/>
        <v>0</v>
      </c>
      <c r="I44" s="495">
        <f t="shared" si="8"/>
        <v>0</v>
      </c>
      <c r="J44" s="495">
        <f t="shared" si="8"/>
        <v>0</v>
      </c>
      <c r="K44" s="495">
        <f t="shared" si="8"/>
        <v>0</v>
      </c>
      <c r="L44" s="495">
        <f t="shared" si="8"/>
        <v>0</v>
      </c>
      <c r="M44" s="495">
        <f t="shared" si="8"/>
        <v>0</v>
      </c>
      <c r="N44" s="495">
        <f t="shared" si="8"/>
        <v>0</v>
      </c>
      <c r="O44" s="495">
        <f t="shared" si="8"/>
        <v>0</v>
      </c>
      <c r="P44" s="495">
        <f t="shared" si="8"/>
        <v>0</v>
      </c>
      <c r="Q44" s="495">
        <f t="shared" si="8"/>
        <v>0</v>
      </c>
      <c r="R44" s="495">
        <f t="shared" si="8"/>
        <v>0</v>
      </c>
      <c r="S44" s="495">
        <f t="shared" si="8"/>
        <v>0</v>
      </c>
      <c r="T44" s="495">
        <f t="shared" si="8"/>
        <v>0</v>
      </c>
      <c r="U44" s="495">
        <f t="shared" si="8"/>
        <v>0</v>
      </c>
      <c r="V44" s="495">
        <f t="shared" si="8"/>
        <v>0</v>
      </c>
      <c r="W44" s="495">
        <f t="shared" si="8"/>
        <v>0</v>
      </c>
      <c r="X44" s="495">
        <f t="shared" si="8"/>
        <v>0</v>
      </c>
      <c r="Y44" s="495">
        <f t="shared" si="8"/>
        <v>0</v>
      </c>
      <c r="Z44" s="495">
        <f t="shared" si="8"/>
        <v>0</v>
      </c>
      <c r="AA44" s="495">
        <f t="shared" si="8"/>
        <v>0</v>
      </c>
      <c r="AB44" s="495">
        <f t="shared" si="8"/>
        <v>0</v>
      </c>
      <c r="AC44" s="495">
        <f t="shared" si="8"/>
        <v>0</v>
      </c>
      <c r="AD44" s="495">
        <f t="shared" si="8"/>
        <v>0</v>
      </c>
      <c r="AE44" s="495">
        <f t="shared" si="8"/>
        <v>0</v>
      </c>
      <c r="AF44" s="495">
        <f t="shared" si="8"/>
        <v>0</v>
      </c>
      <c r="AG44" s="495">
        <f t="shared" si="8"/>
        <v>0</v>
      </c>
    </row>
    <row r="45" spans="1:33" s="125" customFormat="1" ht="14.25" customHeight="1">
      <c r="A45" s="146" t="s">
        <v>94</v>
      </c>
      <c r="B45" s="203"/>
      <c r="C45" s="147" t="s">
        <v>11</v>
      </c>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row>
    <row r="46" spans="1:33" s="125" customFormat="1" ht="14.25" customHeight="1">
      <c r="A46" s="114"/>
      <c r="B46" s="205"/>
      <c r="C46" s="204"/>
      <c r="D46" s="208"/>
      <c r="E46" s="208"/>
      <c r="F46" s="208"/>
      <c r="G46" s="208"/>
      <c r="H46" s="208"/>
      <c r="I46" s="162"/>
      <c r="J46" s="162"/>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s="125" customFormat="1" ht="14.25" customHeight="1">
      <c r="A47" s="114"/>
      <c r="B47" s="205"/>
      <c r="C47" s="204" t="s">
        <v>276</v>
      </c>
      <c r="D47" s="208"/>
      <c r="E47" s="208"/>
      <c r="F47" s="208"/>
      <c r="G47" s="208"/>
      <c r="H47" s="208"/>
      <c r="I47" s="162"/>
      <c r="J47" s="162"/>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s="125" customFormat="1" ht="14.25" customHeight="1">
      <c r="A48" s="115"/>
      <c r="B48" s="493" t="str">
        <f>B45&amp;" kokku"</f>
        <v> kokku</v>
      </c>
      <c r="C48" s="494" t="s">
        <v>14</v>
      </c>
      <c r="D48" s="495">
        <f aca="true" t="shared" si="9" ref="D48:AG48">D46*D47</f>
        <v>0</v>
      </c>
      <c r="E48" s="495">
        <f t="shared" si="9"/>
        <v>0</v>
      </c>
      <c r="F48" s="495">
        <f t="shared" si="9"/>
        <v>0</v>
      </c>
      <c r="G48" s="495">
        <f t="shared" si="9"/>
        <v>0</v>
      </c>
      <c r="H48" s="495">
        <f t="shared" si="9"/>
        <v>0</v>
      </c>
      <c r="I48" s="495">
        <f t="shared" si="9"/>
        <v>0</v>
      </c>
      <c r="J48" s="495">
        <f t="shared" si="9"/>
        <v>0</v>
      </c>
      <c r="K48" s="495">
        <f t="shared" si="9"/>
        <v>0</v>
      </c>
      <c r="L48" s="495">
        <f t="shared" si="9"/>
        <v>0</v>
      </c>
      <c r="M48" s="495">
        <f t="shared" si="9"/>
        <v>0</v>
      </c>
      <c r="N48" s="495">
        <f t="shared" si="9"/>
        <v>0</v>
      </c>
      <c r="O48" s="495">
        <f t="shared" si="9"/>
        <v>0</v>
      </c>
      <c r="P48" s="495">
        <f t="shared" si="9"/>
        <v>0</v>
      </c>
      <c r="Q48" s="495">
        <f t="shared" si="9"/>
        <v>0</v>
      </c>
      <c r="R48" s="495">
        <f t="shared" si="9"/>
        <v>0</v>
      </c>
      <c r="S48" s="495">
        <f t="shared" si="9"/>
        <v>0</v>
      </c>
      <c r="T48" s="495">
        <f t="shared" si="9"/>
        <v>0</v>
      </c>
      <c r="U48" s="495">
        <f t="shared" si="9"/>
        <v>0</v>
      </c>
      <c r="V48" s="495">
        <f t="shared" si="9"/>
        <v>0</v>
      </c>
      <c r="W48" s="495">
        <f t="shared" si="9"/>
        <v>0</v>
      </c>
      <c r="X48" s="495">
        <f t="shared" si="9"/>
        <v>0</v>
      </c>
      <c r="Y48" s="495">
        <f t="shared" si="9"/>
        <v>0</v>
      </c>
      <c r="Z48" s="495">
        <f t="shared" si="9"/>
        <v>0</v>
      </c>
      <c r="AA48" s="495">
        <f t="shared" si="9"/>
        <v>0</v>
      </c>
      <c r="AB48" s="495">
        <f t="shared" si="9"/>
        <v>0</v>
      </c>
      <c r="AC48" s="495">
        <f t="shared" si="9"/>
        <v>0</v>
      </c>
      <c r="AD48" s="495">
        <f t="shared" si="9"/>
        <v>0</v>
      </c>
      <c r="AE48" s="495">
        <f t="shared" si="9"/>
        <v>0</v>
      </c>
      <c r="AF48" s="495">
        <f t="shared" si="9"/>
        <v>0</v>
      </c>
      <c r="AG48" s="495">
        <f t="shared" si="9"/>
        <v>0</v>
      </c>
    </row>
    <row r="49" spans="1:33" s="124" customFormat="1" ht="14.25" customHeight="1">
      <c r="A49" s="569" t="s">
        <v>29</v>
      </c>
      <c r="B49" s="570"/>
      <c r="C49" s="492" t="s">
        <v>14</v>
      </c>
      <c r="D49" s="496">
        <f>D12+D16+D20+D24+D28+D32+D36+D40+D44+D48</f>
        <v>0</v>
      </c>
      <c r="E49" s="496">
        <f>E12+E16+E20+E24+E28+E32+E36+E40+E44+E48</f>
        <v>0</v>
      </c>
      <c r="F49" s="496">
        <f>F12+F16+F20+F24+F28+F32+F36+F40+F44+F48</f>
        <v>0</v>
      </c>
      <c r="G49" s="496">
        <f aca="true" t="shared" si="10" ref="G49:AG49">G12+G16+G20+G24+G28+G32+G36+G40+G44+G48</f>
        <v>0</v>
      </c>
      <c r="H49" s="496">
        <f t="shared" si="10"/>
        <v>0</v>
      </c>
      <c r="I49" s="496">
        <f t="shared" si="10"/>
        <v>0</v>
      </c>
      <c r="J49" s="496">
        <f t="shared" si="10"/>
        <v>0</v>
      </c>
      <c r="K49" s="496">
        <f t="shared" si="10"/>
        <v>0</v>
      </c>
      <c r="L49" s="496">
        <f t="shared" si="10"/>
        <v>0</v>
      </c>
      <c r="M49" s="496">
        <f t="shared" si="10"/>
        <v>0</v>
      </c>
      <c r="N49" s="496">
        <f t="shared" si="10"/>
        <v>0</v>
      </c>
      <c r="O49" s="496">
        <f t="shared" si="10"/>
        <v>0</v>
      </c>
      <c r="P49" s="496">
        <f t="shared" si="10"/>
        <v>0</v>
      </c>
      <c r="Q49" s="496">
        <f t="shared" si="10"/>
        <v>0</v>
      </c>
      <c r="R49" s="496">
        <f t="shared" si="10"/>
        <v>0</v>
      </c>
      <c r="S49" s="496">
        <f t="shared" si="10"/>
        <v>0</v>
      </c>
      <c r="T49" s="496">
        <f t="shared" si="10"/>
        <v>0</v>
      </c>
      <c r="U49" s="496">
        <f t="shared" si="10"/>
        <v>0</v>
      </c>
      <c r="V49" s="496">
        <f t="shared" si="10"/>
        <v>0</v>
      </c>
      <c r="W49" s="496">
        <f t="shared" si="10"/>
        <v>0</v>
      </c>
      <c r="X49" s="496">
        <f t="shared" si="10"/>
        <v>0</v>
      </c>
      <c r="Y49" s="496">
        <f t="shared" si="10"/>
        <v>0</v>
      </c>
      <c r="Z49" s="496">
        <f t="shared" si="10"/>
        <v>0</v>
      </c>
      <c r="AA49" s="496">
        <f t="shared" si="10"/>
        <v>0</v>
      </c>
      <c r="AB49" s="496">
        <f t="shared" si="10"/>
        <v>0</v>
      </c>
      <c r="AC49" s="496">
        <f t="shared" si="10"/>
        <v>0</v>
      </c>
      <c r="AD49" s="496">
        <f t="shared" si="10"/>
        <v>0</v>
      </c>
      <c r="AE49" s="496">
        <f t="shared" si="10"/>
        <v>0</v>
      </c>
      <c r="AF49" s="496">
        <f t="shared" si="10"/>
        <v>0</v>
      </c>
      <c r="AG49" s="496">
        <f t="shared" si="10"/>
        <v>0</v>
      </c>
    </row>
    <row r="50" spans="1:33" ht="14.25" customHeight="1">
      <c r="A50" s="126"/>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row>
    <row r="51" spans="1:33" ht="14.25" customHeight="1">
      <c r="A51" s="126"/>
      <c r="B51" s="79" t="s">
        <v>202</v>
      </c>
      <c r="C51" s="79"/>
      <c r="D51" s="79"/>
      <c r="E51" s="79"/>
      <c r="F51" s="79"/>
      <c r="G51" s="79"/>
      <c r="H51" s="79"/>
      <c r="I51" s="79"/>
      <c r="J51" s="79"/>
      <c r="K51" s="79"/>
      <c r="L51" s="79"/>
      <c r="M51" s="79"/>
      <c r="N51" s="79"/>
      <c r="O51" s="79"/>
      <c r="P51" s="79"/>
      <c r="Q51" s="79"/>
      <c r="R51" s="79"/>
      <c r="S51" s="79"/>
      <c r="T51" s="79"/>
      <c r="U51" s="79"/>
      <c r="V51" s="113"/>
      <c r="W51" s="113"/>
      <c r="X51" s="113"/>
      <c r="Y51" s="113"/>
      <c r="Z51" s="113"/>
      <c r="AA51" s="113"/>
      <c r="AB51" s="113"/>
      <c r="AC51" s="113"/>
      <c r="AD51" s="113"/>
      <c r="AE51" s="113"/>
      <c r="AF51" s="113"/>
      <c r="AG51" s="113"/>
    </row>
    <row r="52" spans="1:33" ht="14.25" customHeight="1">
      <c r="A52" s="126"/>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row>
    <row r="53" spans="1:33" s="124" customFormat="1" ht="14.25" customHeight="1">
      <c r="A53" s="137" t="s">
        <v>85</v>
      </c>
      <c r="B53" s="138">
        <f>B9</f>
        <v>0</v>
      </c>
      <c r="C53" s="139" t="s">
        <v>11</v>
      </c>
      <c r="D53" s="148"/>
      <c r="E53" s="148"/>
      <c r="F53" s="148"/>
      <c r="G53" s="148"/>
      <c r="H53" s="148"/>
      <c r="I53" s="148"/>
      <c r="J53" s="148"/>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1:33" s="125" customFormat="1" ht="14.25" customHeight="1">
      <c r="A54" s="116"/>
      <c r="B54" s="144">
        <f>B10</f>
        <v>0</v>
      </c>
      <c r="C54" s="211" t="str">
        <f>C10</f>
        <v>tk/aastas</v>
      </c>
      <c r="D54" s="208"/>
      <c r="E54" s="208"/>
      <c r="F54" s="208"/>
      <c r="G54" s="208"/>
      <c r="H54" s="208"/>
      <c r="I54" s="208"/>
      <c r="J54" s="208"/>
      <c r="K54" s="208"/>
      <c r="L54" s="208"/>
      <c r="M54" s="208"/>
      <c r="N54" s="208"/>
      <c r="O54" s="208"/>
      <c r="P54" s="208"/>
      <c r="Q54" s="208"/>
      <c r="R54" s="208"/>
      <c r="S54" s="208"/>
      <c r="T54" s="163"/>
      <c r="U54" s="163"/>
      <c r="V54" s="163"/>
      <c r="W54" s="163"/>
      <c r="X54" s="163"/>
      <c r="Y54" s="163"/>
      <c r="Z54" s="163"/>
      <c r="AA54" s="163"/>
      <c r="AB54" s="163"/>
      <c r="AC54" s="163"/>
      <c r="AD54" s="163"/>
      <c r="AE54" s="163"/>
      <c r="AF54" s="163"/>
      <c r="AG54" s="163"/>
    </row>
    <row r="55" spans="1:33" s="125" customFormat="1" ht="14.25" customHeight="1">
      <c r="A55" s="116"/>
      <c r="B55" s="144">
        <f>B11</f>
        <v>0</v>
      </c>
      <c r="C55" s="211" t="str">
        <f>C11</f>
        <v>EUR/ühik</v>
      </c>
      <c r="D55" s="208"/>
      <c r="E55" s="208"/>
      <c r="F55" s="208"/>
      <c r="G55" s="208"/>
      <c r="H55" s="208"/>
      <c r="I55" s="162"/>
      <c r="J55" s="162"/>
      <c r="K55" s="162"/>
      <c r="L55" s="162"/>
      <c r="M55" s="162"/>
      <c r="N55" s="162"/>
      <c r="O55" s="162"/>
      <c r="P55" s="162"/>
      <c r="Q55" s="162"/>
      <c r="R55" s="162"/>
      <c r="S55" s="162"/>
      <c r="T55" s="162"/>
      <c r="U55" s="162"/>
      <c r="V55" s="162"/>
      <c r="W55" s="162"/>
      <c r="X55" s="162"/>
      <c r="Y55" s="162"/>
      <c r="Z55" s="162"/>
      <c r="AA55" s="162"/>
      <c r="AB55" s="162"/>
      <c r="AC55" s="162"/>
      <c r="AD55" s="163"/>
      <c r="AE55" s="163"/>
      <c r="AF55" s="163"/>
      <c r="AG55" s="163"/>
    </row>
    <row r="56" spans="1:33" s="125" customFormat="1" ht="14.25" customHeight="1">
      <c r="A56" s="115"/>
      <c r="B56" s="490" t="str">
        <f>B53&amp;" kokku"</f>
        <v>0 kokku</v>
      </c>
      <c r="C56" s="491" t="str">
        <f>C12</f>
        <v>EUR/aastas</v>
      </c>
      <c r="D56" s="495">
        <f aca="true" t="shared" si="11" ref="D56:AG56">D54*D55</f>
        <v>0</v>
      </c>
      <c r="E56" s="495">
        <f t="shared" si="11"/>
        <v>0</v>
      </c>
      <c r="F56" s="495">
        <f t="shared" si="11"/>
        <v>0</v>
      </c>
      <c r="G56" s="495">
        <f t="shared" si="11"/>
        <v>0</v>
      </c>
      <c r="H56" s="495"/>
      <c r="I56" s="495"/>
      <c r="J56" s="495"/>
      <c r="K56" s="495"/>
      <c r="L56" s="495"/>
      <c r="M56" s="495"/>
      <c r="N56" s="495"/>
      <c r="O56" s="495"/>
      <c r="P56" s="495"/>
      <c r="Q56" s="495"/>
      <c r="R56" s="495"/>
      <c r="S56" s="495"/>
      <c r="T56" s="495"/>
      <c r="U56" s="495"/>
      <c r="V56" s="495"/>
      <c r="W56" s="495"/>
      <c r="X56" s="495"/>
      <c r="Y56" s="495">
        <f t="shared" si="11"/>
        <v>0</v>
      </c>
      <c r="Z56" s="495">
        <f t="shared" si="11"/>
        <v>0</v>
      </c>
      <c r="AA56" s="495">
        <f t="shared" si="11"/>
        <v>0</v>
      </c>
      <c r="AB56" s="495">
        <f t="shared" si="11"/>
        <v>0</v>
      </c>
      <c r="AC56" s="495">
        <f t="shared" si="11"/>
        <v>0</v>
      </c>
      <c r="AD56" s="495">
        <f t="shared" si="11"/>
        <v>0</v>
      </c>
      <c r="AE56" s="495">
        <f t="shared" si="11"/>
        <v>0</v>
      </c>
      <c r="AF56" s="495">
        <f t="shared" si="11"/>
        <v>0</v>
      </c>
      <c r="AG56" s="495">
        <f t="shared" si="11"/>
        <v>0</v>
      </c>
    </row>
    <row r="57" spans="1:33" s="124" customFormat="1" ht="14.25" customHeight="1">
      <c r="A57" s="137" t="s">
        <v>86</v>
      </c>
      <c r="B57" s="138">
        <f>B13</f>
        <v>0</v>
      </c>
      <c r="C57" s="139"/>
      <c r="D57" s="148"/>
      <c r="E57" s="148"/>
      <c r="F57" s="148"/>
      <c r="G57" s="148"/>
      <c r="H57" s="148"/>
      <c r="I57" s="148"/>
      <c r="J57" s="148"/>
      <c r="K57" s="150"/>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1:33" s="125" customFormat="1" ht="14.25" customHeight="1">
      <c r="A58" s="116"/>
      <c r="B58" s="144">
        <f>B14</f>
        <v>0</v>
      </c>
      <c r="C58" s="211" t="str">
        <f>C14</f>
        <v>tk/aastas</v>
      </c>
      <c r="D58" s="161"/>
      <c r="E58" s="161"/>
      <c r="F58" s="161"/>
      <c r="G58" s="208"/>
      <c r="H58" s="208"/>
      <c r="I58" s="162"/>
      <c r="J58" s="162"/>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row>
    <row r="59" spans="1:33" s="125" customFormat="1" ht="14.25" customHeight="1">
      <c r="A59" s="116"/>
      <c r="B59" s="144">
        <f>B15</f>
        <v>0</v>
      </c>
      <c r="C59" s="211" t="str">
        <f>C15</f>
        <v>EUR/ühik</v>
      </c>
      <c r="D59" s="161"/>
      <c r="E59" s="161"/>
      <c r="F59" s="161"/>
      <c r="G59" s="208"/>
      <c r="H59" s="208"/>
      <c r="I59" s="162"/>
      <c r="J59" s="162"/>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row>
    <row r="60" spans="1:33" s="125" customFormat="1" ht="14.25" customHeight="1">
      <c r="A60" s="115"/>
      <c r="B60" s="490" t="str">
        <f>B57&amp;" kokku"</f>
        <v>0 kokku</v>
      </c>
      <c r="C60" s="491" t="str">
        <f>C16</f>
        <v>EUR/aastas</v>
      </c>
      <c r="D60" s="495">
        <f aca="true" t="shared" si="12" ref="D60:AG60">D58*D59</f>
        <v>0</v>
      </c>
      <c r="E60" s="495">
        <f t="shared" si="12"/>
        <v>0</v>
      </c>
      <c r="F60" s="495">
        <f t="shared" si="12"/>
        <v>0</v>
      </c>
      <c r="G60" s="495">
        <f t="shared" si="12"/>
        <v>0</v>
      </c>
      <c r="H60" s="495">
        <f t="shared" si="12"/>
        <v>0</v>
      </c>
      <c r="I60" s="495">
        <f t="shared" si="12"/>
        <v>0</v>
      </c>
      <c r="J60" s="495">
        <f t="shared" si="12"/>
        <v>0</v>
      </c>
      <c r="K60" s="495">
        <f t="shared" si="12"/>
        <v>0</v>
      </c>
      <c r="L60" s="495">
        <f t="shared" si="12"/>
        <v>0</v>
      </c>
      <c r="M60" s="495">
        <f t="shared" si="12"/>
        <v>0</v>
      </c>
      <c r="N60" s="495">
        <f t="shared" si="12"/>
        <v>0</v>
      </c>
      <c r="O60" s="495">
        <f t="shared" si="12"/>
        <v>0</v>
      </c>
      <c r="P60" s="495">
        <f t="shared" si="12"/>
        <v>0</v>
      </c>
      <c r="Q60" s="495">
        <f t="shared" si="12"/>
        <v>0</v>
      </c>
      <c r="R60" s="495">
        <f t="shared" si="12"/>
        <v>0</v>
      </c>
      <c r="S60" s="495">
        <f t="shared" si="12"/>
        <v>0</v>
      </c>
      <c r="T60" s="495">
        <f t="shared" si="12"/>
        <v>0</v>
      </c>
      <c r="U60" s="495">
        <f t="shared" si="12"/>
        <v>0</v>
      </c>
      <c r="V60" s="495">
        <f t="shared" si="12"/>
        <v>0</v>
      </c>
      <c r="W60" s="495">
        <f t="shared" si="12"/>
        <v>0</v>
      </c>
      <c r="X60" s="495">
        <f t="shared" si="12"/>
        <v>0</v>
      </c>
      <c r="Y60" s="495">
        <f t="shared" si="12"/>
        <v>0</v>
      </c>
      <c r="Z60" s="495">
        <f t="shared" si="12"/>
        <v>0</v>
      </c>
      <c r="AA60" s="495">
        <f t="shared" si="12"/>
        <v>0</v>
      </c>
      <c r="AB60" s="495">
        <f t="shared" si="12"/>
        <v>0</v>
      </c>
      <c r="AC60" s="495">
        <f t="shared" si="12"/>
        <v>0</v>
      </c>
      <c r="AD60" s="495">
        <f t="shared" si="12"/>
        <v>0</v>
      </c>
      <c r="AE60" s="495">
        <f t="shared" si="12"/>
        <v>0</v>
      </c>
      <c r="AF60" s="495">
        <f t="shared" si="12"/>
        <v>0</v>
      </c>
      <c r="AG60" s="495">
        <f t="shared" si="12"/>
        <v>0</v>
      </c>
    </row>
    <row r="61" spans="1:33" s="124" customFormat="1" ht="14.25" customHeight="1">
      <c r="A61" s="137" t="s">
        <v>87</v>
      </c>
      <c r="B61" s="138">
        <f aca="true" t="shared" si="13" ref="B61:C63">B17</f>
        <v>0</v>
      </c>
      <c r="C61" s="138" t="str">
        <f t="shared" si="13"/>
        <v>Ühik</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row>
    <row r="62" spans="1:33" s="125" customFormat="1" ht="14.25" customHeight="1">
      <c r="A62" s="116"/>
      <c r="B62" s="144">
        <f t="shared" si="13"/>
        <v>0</v>
      </c>
      <c r="C62" s="211">
        <f t="shared" si="13"/>
        <v>0</v>
      </c>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row>
    <row r="63" spans="1:33" s="125" customFormat="1" ht="14.25" customHeight="1">
      <c r="A63" s="116"/>
      <c r="B63" s="144">
        <f t="shared" si="13"/>
        <v>0</v>
      </c>
      <c r="C63" s="211" t="str">
        <f t="shared" si="13"/>
        <v>EUR/ühik</v>
      </c>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row>
    <row r="64" spans="1:33" s="125" customFormat="1" ht="14.25" customHeight="1">
      <c r="A64" s="115"/>
      <c r="B64" s="490" t="str">
        <f>B61&amp;" kokku"</f>
        <v>0 kokku</v>
      </c>
      <c r="C64" s="491" t="str">
        <f>C20</f>
        <v>EUR/aastas</v>
      </c>
      <c r="D64" s="495">
        <f aca="true" t="shared" si="14" ref="D64:AG64">D62*D63</f>
        <v>0</v>
      </c>
      <c r="E64" s="495">
        <f t="shared" si="14"/>
        <v>0</v>
      </c>
      <c r="F64" s="495">
        <f t="shared" si="14"/>
        <v>0</v>
      </c>
      <c r="G64" s="495">
        <f t="shared" si="14"/>
        <v>0</v>
      </c>
      <c r="H64" s="495">
        <f t="shared" si="14"/>
        <v>0</v>
      </c>
      <c r="I64" s="495">
        <f t="shared" si="14"/>
        <v>0</v>
      </c>
      <c r="J64" s="495">
        <f t="shared" si="14"/>
        <v>0</v>
      </c>
      <c r="K64" s="495">
        <f t="shared" si="14"/>
        <v>0</v>
      </c>
      <c r="L64" s="495">
        <f t="shared" si="14"/>
        <v>0</v>
      </c>
      <c r="M64" s="495">
        <f t="shared" si="14"/>
        <v>0</v>
      </c>
      <c r="N64" s="495">
        <f t="shared" si="14"/>
        <v>0</v>
      </c>
      <c r="O64" s="495">
        <f t="shared" si="14"/>
        <v>0</v>
      </c>
      <c r="P64" s="495">
        <f t="shared" si="14"/>
        <v>0</v>
      </c>
      <c r="Q64" s="495">
        <f t="shared" si="14"/>
        <v>0</v>
      </c>
      <c r="R64" s="495">
        <f t="shared" si="14"/>
        <v>0</v>
      </c>
      <c r="S64" s="495">
        <f t="shared" si="14"/>
        <v>0</v>
      </c>
      <c r="T64" s="495">
        <f t="shared" si="14"/>
        <v>0</v>
      </c>
      <c r="U64" s="495">
        <f t="shared" si="14"/>
        <v>0</v>
      </c>
      <c r="V64" s="495">
        <f t="shared" si="14"/>
        <v>0</v>
      </c>
      <c r="W64" s="495">
        <f t="shared" si="14"/>
        <v>0</v>
      </c>
      <c r="X64" s="495">
        <f t="shared" si="14"/>
        <v>0</v>
      </c>
      <c r="Y64" s="495">
        <f t="shared" si="14"/>
        <v>0</v>
      </c>
      <c r="Z64" s="495">
        <f t="shared" si="14"/>
        <v>0</v>
      </c>
      <c r="AA64" s="495">
        <f t="shared" si="14"/>
        <v>0</v>
      </c>
      <c r="AB64" s="495">
        <f t="shared" si="14"/>
        <v>0</v>
      </c>
      <c r="AC64" s="495">
        <f t="shared" si="14"/>
        <v>0</v>
      </c>
      <c r="AD64" s="495">
        <f t="shared" si="14"/>
        <v>0</v>
      </c>
      <c r="AE64" s="495">
        <f t="shared" si="14"/>
        <v>0</v>
      </c>
      <c r="AF64" s="495">
        <f t="shared" si="14"/>
        <v>0</v>
      </c>
      <c r="AG64" s="495">
        <f t="shared" si="14"/>
        <v>0</v>
      </c>
    </row>
    <row r="65" spans="1:33" s="124" customFormat="1" ht="14.25" customHeight="1">
      <c r="A65" s="137" t="s">
        <v>88</v>
      </c>
      <c r="B65" s="138">
        <f aca="true" t="shared" si="15" ref="B65:C67">B21</f>
        <v>0</v>
      </c>
      <c r="C65" s="138" t="str">
        <f t="shared" si="15"/>
        <v>Ühik</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row>
    <row r="66" spans="1:33" s="125" customFormat="1" ht="14.25" customHeight="1">
      <c r="A66" s="116"/>
      <c r="B66" s="144">
        <f t="shared" si="15"/>
        <v>0</v>
      </c>
      <c r="C66" s="144">
        <f t="shared" si="15"/>
        <v>0</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row>
    <row r="67" spans="1:33" s="125" customFormat="1" ht="14.25" customHeight="1">
      <c r="A67" s="116"/>
      <c r="B67" s="144">
        <f t="shared" si="15"/>
        <v>0</v>
      </c>
      <c r="C67" s="144" t="str">
        <f t="shared" si="15"/>
        <v>EUR/ühik</v>
      </c>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row>
    <row r="68" spans="1:33" s="125" customFormat="1" ht="14.25" customHeight="1">
      <c r="A68" s="115"/>
      <c r="B68" s="490" t="str">
        <f>B65&amp;" kokku"</f>
        <v>0 kokku</v>
      </c>
      <c r="C68" s="491" t="str">
        <f>C24</f>
        <v>EUR/aastas</v>
      </c>
      <c r="D68" s="495">
        <f aca="true" t="shared" si="16" ref="D68:AG68">D66*D67</f>
        <v>0</v>
      </c>
      <c r="E68" s="495">
        <f t="shared" si="16"/>
        <v>0</v>
      </c>
      <c r="F68" s="495">
        <f t="shared" si="16"/>
        <v>0</v>
      </c>
      <c r="G68" s="495">
        <f t="shared" si="16"/>
        <v>0</v>
      </c>
      <c r="H68" s="495">
        <f t="shared" si="16"/>
        <v>0</v>
      </c>
      <c r="I68" s="495">
        <f t="shared" si="16"/>
        <v>0</v>
      </c>
      <c r="J68" s="495">
        <f t="shared" si="16"/>
        <v>0</v>
      </c>
      <c r="K68" s="495">
        <f t="shared" si="16"/>
        <v>0</v>
      </c>
      <c r="L68" s="495">
        <f t="shared" si="16"/>
        <v>0</v>
      </c>
      <c r="M68" s="495">
        <f t="shared" si="16"/>
        <v>0</v>
      </c>
      <c r="N68" s="495">
        <f t="shared" si="16"/>
        <v>0</v>
      </c>
      <c r="O68" s="495">
        <f t="shared" si="16"/>
        <v>0</v>
      </c>
      <c r="P68" s="495">
        <f t="shared" si="16"/>
        <v>0</v>
      </c>
      <c r="Q68" s="495">
        <f t="shared" si="16"/>
        <v>0</v>
      </c>
      <c r="R68" s="495">
        <f t="shared" si="16"/>
        <v>0</v>
      </c>
      <c r="S68" s="495">
        <f t="shared" si="16"/>
        <v>0</v>
      </c>
      <c r="T68" s="495">
        <f t="shared" si="16"/>
        <v>0</v>
      </c>
      <c r="U68" s="495">
        <f t="shared" si="16"/>
        <v>0</v>
      </c>
      <c r="V68" s="495">
        <f t="shared" si="16"/>
        <v>0</v>
      </c>
      <c r="W68" s="495">
        <f t="shared" si="16"/>
        <v>0</v>
      </c>
      <c r="X68" s="495">
        <f t="shared" si="16"/>
        <v>0</v>
      </c>
      <c r="Y68" s="495">
        <f t="shared" si="16"/>
        <v>0</v>
      </c>
      <c r="Z68" s="495">
        <f t="shared" si="16"/>
        <v>0</v>
      </c>
      <c r="AA68" s="495">
        <f t="shared" si="16"/>
        <v>0</v>
      </c>
      <c r="AB68" s="495">
        <f t="shared" si="16"/>
        <v>0</v>
      </c>
      <c r="AC68" s="495">
        <f t="shared" si="16"/>
        <v>0</v>
      </c>
      <c r="AD68" s="495">
        <f t="shared" si="16"/>
        <v>0</v>
      </c>
      <c r="AE68" s="495">
        <f t="shared" si="16"/>
        <v>0</v>
      </c>
      <c r="AF68" s="495">
        <f t="shared" si="16"/>
        <v>0</v>
      </c>
      <c r="AG68" s="495">
        <f t="shared" si="16"/>
        <v>0</v>
      </c>
    </row>
    <row r="69" spans="1:33" s="124" customFormat="1" ht="14.25" customHeight="1">
      <c r="A69" s="137" t="s">
        <v>89</v>
      </c>
      <c r="B69" s="138">
        <f aca="true" t="shared" si="17" ref="B69:C71">B25</f>
        <v>0</v>
      </c>
      <c r="C69" s="138" t="str">
        <f t="shared" si="17"/>
        <v>Ühik</v>
      </c>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row>
    <row r="70" spans="1:33" s="125" customFormat="1" ht="14.25" customHeight="1">
      <c r="A70" s="116"/>
      <c r="B70" s="144">
        <f t="shared" si="17"/>
        <v>0</v>
      </c>
      <c r="C70" s="144">
        <f t="shared" si="17"/>
        <v>0</v>
      </c>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row>
    <row r="71" spans="1:33" s="125" customFormat="1" ht="14.25" customHeight="1">
      <c r="A71" s="116"/>
      <c r="B71" s="144">
        <f t="shared" si="17"/>
        <v>0</v>
      </c>
      <c r="C71" s="144" t="str">
        <f t="shared" si="17"/>
        <v>EUR/ühik</v>
      </c>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row>
    <row r="72" spans="1:33" s="125" customFormat="1" ht="14.25" customHeight="1">
      <c r="A72" s="115"/>
      <c r="B72" s="490" t="str">
        <f>B69&amp;" kokku"</f>
        <v>0 kokku</v>
      </c>
      <c r="C72" s="491" t="str">
        <f>C28</f>
        <v>EUR/aastas</v>
      </c>
      <c r="D72" s="495">
        <f aca="true" t="shared" si="18" ref="D72:AG72">D70*D71</f>
        <v>0</v>
      </c>
      <c r="E72" s="495">
        <f t="shared" si="18"/>
        <v>0</v>
      </c>
      <c r="F72" s="495">
        <f t="shared" si="18"/>
        <v>0</v>
      </c>
      <c r="G72" s="495">
        <f t="shared" si="18"/>
        <v>0</v>
      </c>
      <c r="H72" s="495">
        <f t="shared" si="18"/>
        <v>0</v>
      </c>
      <c r="I72" s="495">
        <f t="shared" si="18"/>
        <v>0</v>
      </c>
      <c r="J72" s="495">
        <f t="shared" si="18"/>
        <v>0</v>
      </c>
      <c r="K72" s="495">
        <f t="shared" si="18"/>
        <v>0</v>
      </c>
      <c r="L72" s="495">
        <f t="shared" si="18"/>
        <v>0</v>
      </c>
      <c r="M72" s="495">
        <f t="shared" si="18"/>
        <v>0</v>
      </c>
      <c r="N72" s="495">
        <f t="shared" si="18"/>
        <v>0</v>
      </c>
      <c r="O72" s="495">
        <f t="shared" si="18"/>
        <v>0</v>
      </c>
      <c r="P72" s="495">
        <f t="shared" si="18"/>
        <v>0</v>
      </c>
      <c r="Q72" s="495">
        <f t="shared" si="18"/>
        <v>0</v>
      </c>
      <c r="R72" s="495">
        <f t="shared" si="18"/>
        <v>0</v>
      </c>
      <c r="S72" s="495">
        <f t="shared" si="18"/>
        <v>0</v>
      </c>
      <c r="T72" s="495">
        <f t="shared" si="18"/>
        <v>0</v>
      </c>
      <c r="U72" s="495">
        <f t="shared" si="18"/>
        <v>0</v>
      </c>
      <c r="V72" s="495">
        <f t="shared" si="18"/>
        <v>0</v>
      </c>
      <c r="W72" s="495">
        <f t="shared" si="18"/>
        <v>0</v>
      </c>
      <c r="X72" s="495">
        <f t="shared" si="18"/>
        <v>0</v>
      </c>
      <c r="Y72" s="495">
        <f t="shared" si="18"/>
        <v>0</v>
      </c>
      <c r="Z72" s="495">
        <f t="shared" si="18"/>
        <v>0</v>
      </c>
      <c r="AA72" s="495">
        <f t="shared" si="18"/>
        <v>0</v>
      </c>
      <c r="AB72" s="495">
        <f t="shared" si="18"/>
        <v>0</v>
      </c>
      <c r="AC72" s="495">
        <f t="shared" si="18"/>
        <v>0</v>
      </c>
      <c r="AD72" s="495">
        <f t="shared" si="18"/>
        <v>0</v>
      </c>
      <c r="AE72" s="495">
        <f t="shared" si="18"/>
        <v>0</v>
      </c>
      <c r="AF72" s="495">
        <f t="shared" si="18"/>
        <v>0</v>
      </c>
      <c r="AG72" s="495">
        <f t="shared" si="18"/>
        <v>0</v>
      </c>
    </row>
    <row r="73" spans="1:33" s="124" customFormat="1" ht="14.25" customHeight="1">
      <c r="A73" s="137" t="s">
        <v>90</v>
      </c>
      <c r="B73" s="138">
        <f aca="true" t="shared" si="19" ref="B73:C75">B29</f>
        <v>0</v>
      </c>
      <c r="C73" s="138" t="str">
        <f t="shared" si="19"/>
        <v>Ühik</v>
      </c>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row>
    <row r="74" spans="1:33" s="125" customFormat="1" ht="14.25" customHeight="1">
      <c r="A74" s="116"/>
      <c r="B74" s="144">
        <f t="shared" si="19"/>
        <v>0</v>
      </c>
      <c r="C74" s="144">
        <f t="shared" si="19"/>
        <v>0</v>
      </c>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row>
    <row r="75" spans="1:33" s="125" customFormat="1" ht="14.25" customHeight="1">
      <c r="A75" s="116"/>
      <c r="B75" s="144">
        <f t="shared" si="19"/>
        <v>0</v>
      </c>
      <c r="C75" s="144" t="str">
        <f t="shared" si="19"/>
        <v>EUR/ühik</v>
      </c>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row>
    <row r="76" spans="1:33" s="125" customFormat="1" ht="14.25" customHeight="1">
      <c r="A76" s="115"/>
      <c r="B76" s="490" t="str">
        <f>B73&amp;" kokku"</f>
        <v>0 kokku</v>
      </c>
      <c r="C76" s="491" t="str">
        <f>C32</f>
        <v>EUR/aastas</v>
      </c>
      <c r="D76" s="495">
        <f aca="true" t="shared" si="20" ref="D76:AG76">D74*D75</f>
        <v>0</v>
      </c>
      <c r="E76" s="495">
        <f t="shared" si="20"/>
        <v>0</v>
      </c>
      <c r="F76" s="495">
        <f t="shared" si="20"/>
        <v>0</v>
      </c>
      <c r="G76" s="495">
        <f t="shared" si="20"/>
        <v>0</v>
      </c>
      <c r="H76" s="495">
        <f t="shared" si="20"/>
        <v>0</v>
      </c>
      <c r="I76" s="495">
        <f t="shared" si="20"/>
        <v>0</v>
      </c>
      <c r="J76" s="495">
        <f t="shared" si="20"/>
        <v>0</v>
      </c>
      <c r="K76" s="495">
        <f t="shared" si="20"/>
        <v>0</v>
      </c>
      <c r="L76" s="495">
        <f t="shared" si="20"/>
        <v>0</v>
      </c>
      <c r="M76" s="495">
        <f t="shared" si="20"/>
        <v>0</v>
      </c>
      <c r="N76" s="495">
        <f t="shared" si="20"/>
        <v>0</v>
      </c>
      <c r="O76" s="495">
        <f t="shared" si="20"/>
        <v>0</v>
      </c>
      <c r="P76" s="495">
        <f t="shared" si="20"/>
        <v>0</v>
      </c>
      <c r="Q76" s="495">
        <f t="shared" si="20"/>
        <v>0</v>
      </c>
      <c r="R76" s="495">
        <f t="shared" si="20"/>
        <v>0</v>
      </c>
      <c r="S76" s="495">
        <f t="shared" si="20"/>
        <v>0</v>
      </c>
      <c r="T76" s="495">
        <f t="shared" si="20"/>
        <v>0</v>
      </c>
      <c r="U76" s="495">
        <f t="shared" si="20"/>
        <v>0</v>
      </c>
      <c r="V76" s="495">
        <f t="shared" si="20"/>
        <v>0</v>
      </c>
      <c r="W76" s="495">
        <f t="shared" si="20"/>
        <v>0</v>
      </c>
      <c r="X76" s="495">
        <f t="shared" si="20"/>
        <v>0</v>
      </c>
      <c r="Y76" s="495">
        <f t="shared" si="20"/>
        <v>0</v>
      </c>
      <c r="Z76" s="495">
        <f t="shared" si="20"/>
        <v>0</v>
      </c>
      <c r="AA76" s="495">
        <f t="shared" si="20"/>
        <v>0</v>
      </c>
      <c r="AB76" s="495">
        <f t="shared" si="20"/>
        <v>0</v>
      </c>
      <c r="AC76" s="495">
        <f t="shared" si="20"/>
        <v>0</v>
      </c>
      <c r="AD76" s="495">
        <f t="shared" si="20"/>
        <v>0</v>
      </c>
      <c r="AE76" s="495">
        <f t="shared" si="20"/>
        <v>0</v>
      </c>
      <c r="AF76" s="495">
        <f t="shared" si="20"/>
        <v>0</v>
      </c>
      <c r="AG76" s="495">
        <f t="shared" si="20"/>
        <v>0</v>
      </c>
    </row>
    <row r="77" spans="1:33" s="125" customFormat="1" ht="14.25" customHeight="1">
      <c r="A77" s="137" t="s">
        <v>91</v>
      </c>
      <c r="B77" s="138">
        <f aca="true" t="shared" si="21" ref="B77:C79">B33</f>
        <v>0</v>
      </c>
      <c r="C77" s="138" t="str">
        <f t="shared" si="21"/>
        <v>Ühik</v>
      </c>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row>
    <row r="78" spans="1:33" s="125" customFormat="1" ht="14.25" customHeight="1">
      <c r="A78" s="116"/>
      <c r="B78" s="144">
        <f t="shared" si="21"/>
        <v>0</v>
      </c>
      <c r="C78" s="144">
        <f t="shared" si="21"/>
        <v>0</v>
      </c>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row>
    <row r="79" spans="1:33" s="125" customFormat="1" ht="14.25" customHeight="1">
      <c r="A79" s="116"/>
      <c r="B79" s="144">
        <f t="shared" si="21"/>
        <v>0</v>
      </c>
      <c r="C79" s="144" t="str">
        <f t="shared" si="21"/>
        <v>EUR/ühik</v>
      </c>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row>
    <row r="80" spans="1:33" s="125" customFormat="1" ht="14.25" customHeight="1">
      <c r="A80" s="115"/>
      <c r="B80" s="490" t="str">
        <f>B77&amp;" kokku"</f>
        <v>0 kokku</v>
      </c>
      <c r="C80" s="491" t="str">
        <f>C36</f>
        <v>EUR/aastas</v>
      </c>
      <c r="D80" s="495">
        <f aca="true" t="shared" si="22" ref="D80:AG80">D78*D79</f>
        <v>0</v>
      </c>
      <c r="E80" s="495">
        <f t="shared" si="22"/>
        <v>0</v>
      </c>
      <c r="F80" s="495">
        <f t="shared" si="22"/>
        <v>0</v>
      </c>
      <c r="G80" s="495">
        <f t="shared" si="22"/>
        <v>0</v>
      </c>
      <c r="H80" s="495">
        <f t="shared" si="22"/>
        <v>0</v>
      </c>
      <c r="I80" s="495">
        <f t="shared" si="22"/>
        <v>0</v>
      </c>
      <c r="J80" s="495">
        <f t="shared" si="22"/>
        <v>0</v>
      </c>
      <c r="K80" s="495">
        <f t="shared" si="22"/>
        <v>0</v>
      </c>
      <c r="L80" s="495">
        <f t="shared" si="22"/>
        <v>0</v>
      </c>
      <c r="M80" s="495">
        <f t="shared" si="22"/>
        <v>0</v>
      </c>
      <c r="N80" s="495">
        <f t="shared" si="22"/>
        <v>0</v>
      </c>
      <c r="O80" s="495">
        <f t="shared" si="22"/>
        <v>0</v>
      </c>
      <c r="P80" s="495">
        <f t="shared" si="22"/>
        <v>0</v>
      </c>
      <c r="Q80" s="495">
        <f t="shared" si="22"/>
        <v>0</v>
      </c>
      <c r="R80" s="495">
        <f t="shared" si="22"/>
        <v>0</v>
      </c>
      <c r="S80" s="495">
        <f t="shared" si="22"/>
        <v>0</v>
      </c>
      <c r="T80" s="495">
        <f t="shared" si="22"/>
        <v>0</v>
      </c>
      <c r="U80" s="495">
        <f t="shared" si="22"/>
        <v>0</v>
      </c>
      <c r="V80" s="495">
        <f t="shared" si="22"/>
        <v>0</v>
      </c>
      <c r="W80" s="495">
        <f t="shared" si="22"/>
        <v>0</v>
      </c>
      <c r="X80" s="495">
        <f t="shared" si="22"/>
        <v>0</v>
      </c>
      <c r="Y80" s="495">
        <f t="shared" si="22"/>
        <v>0</v>
      </c>
      <c r="Z80" s="495">
        <f t="shared" si="22"/>
        <v>0</v>
      </c>
      <c r="AA80" s="495">
        <f t="shared" si="22"/>
        <v>0</v>
      </c>
      <c r="AB80" s="495">
        <f t="shared" si="22"/>
        <v>0</v>
      </c>
      <c r="AC80" s="495">
        <f t="shared" si="22"/>
        <v>0</v>
      </c>
      <c r="AD80" s="495">
        <f t="shared" si="22"/>
        <v>0</v>
      </c>
      <c r="AE80" s="495">
        <f t="shared" si="22"/>
        <v>0</v>
      </c>
      <c r="AF80" s="495">
        <f t="shared" si="22"/>
        <v>0</v>
      </c>
      <c r="AG80" s="495">
        <f t="shared" si="22"/>
        <v>0</v>
      </c>
    </row>
    <row r="81" spans="1:33" s="125" customFormat="1" ht="14.25" customHeight="1">
      <c r="A81" s="137" t="s">
        <v>92</v>
      </c>
      <c r="B81" s="138">
        <f aca="true" t="shared" si="23" ref="B81:C83">B37</f>
        <v>0</v>
      </c>
      <c r="C81" s="138" t="str">
        <f t="shared" si="23"/>
        <v>Ühik</v>
      </c>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row>
    <row r="82" spans="1:33" s="125" customFormat="1" ht="14.25" customHeight="1">
      <c r="A82" s="116"/>
      <c r="B82" s="144">
        <f t="shared" si="23"/>
        <v>0</v>
      </c>
      <c r="C82" s="144">
        <f t="shared" si="23"/>
        <v>0</v>
      </c>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row>
    <row r="83" spans="1:33" s="125" customFormat="1" ht="14.25" customHeight="1">
      <c r="A83" s="116"/>
      <c r="B83" s="144">
        <f t="shared" si="23"/>
        <v>0</v>
      </c>
      <c r="C83" s="144" t="str">
        <f t="shared" si="23"/>
        <v>EUR/ühik</v>
      </c>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row>
    <row r="84" spans="1:33" s="125" customFormat="1" ht="14.25" customHeight="1">
      <c r="A84" s="115"/>
      <c r="B84" s="490" t="str">
        <f>B81&amp;" kokku"</f>
        <v>0 kokku</v>
      </c>
      <c r="C84" s="491" t="str">
        <f>C40</f>
        <v>EUR/aastas</v>
      </c>
      <c r="D84" s="495">
        <f aca="true" t="shared" si="24" ref="D84:AG84">D82*D83</f>
        <v>0</v>
      </c>
      <c r="E84" s="495">
        <f t="shared" si="24"/>
        <v>0</v>
      </c>
      <c r="F84" s="495">
        <f t="shared" si="24"/>
        <v>0</v>
      </c>
      <c r="G84" s="495">
        <f t="shared" si="24"/>
        <v>0</v>
      </c>
      <c r="H84" s="495">
        <f t="shared" si="24"/>
        <v>0</v>
      </c>
      <c r="I84" s="495">
        <f t="shared" si="24"/>
        <v>0</v>
      </c>
      <c r="J84" s="495">
        <f t="shared" si="24"/>
        <v>0</v>
      </c>
      <c r="K84" s="495">
        <f t="shared" si="24"/>
        <v>0</v>
      </c>
      <c r="L84" s="495">
        <f t="shared" si="24"/>
        <v>0</v>
      </c>
      <c r="M84" s="495">
        <f t="shared" si="24"/>
        <v>0</v>
      </c>
      <c r="N84" s="495">
        <f t="shared" si="24"/>
        <v>0</v>
      </c>
      <c r="O84" s="495">
        <f t="shared" si="24"/>
        <v>0</v>
      </c>
      <c r="P84" s="495">
        <f t="shared" si="24"/>
        <v>0</v>
      </c>
      <c r="Q84" s="495">
        <f t="shared" si="24"/>
        <v>0</v>
      </c>
      <c r="R84" s="495">
        <f t="shared" si="24"/>
        <v>0</v>
      </c>
      <c r="S84" s="495">
        <f t="shared" si="24"/>
        <v>0</v>
      </c>
      <c r="T84" s="495">
        <f t="shared" si="24"/>
        <v>0</v>
      </c>
      <c r="U84" s="495">
        <f t="shared" si="24"/>
        <v>0</v>
      </c>
      <c r="V84" s="495">
        <f t="shared" si="24"/>
        <v>0</v>
      </c>
      <c r="W84" s="495">
        <f t="shared" si="24"/>
        <v>0</v>
      </c>
      <c r="X84" s="495">
        <f t="shared" si="24"/>
        <v>0</v>
      </c>
      <c r="Y84" s="495">
        <f t="shared" si="24"/>
        <v>0</v>
      </c>
      <c r="Z84" s="495">
        <f t="shared" si="24"/>
        <v>0</v>
      </c>
      <c r="AA84" s="495">
        <f t="shared" si="24"/>
        <v>0</v>
      </c>
      <c r="AB84" s="495">
        <f t="shared" si="24"/>
        <v>0</v>
      </c>
      <c r="AC84" s="495">
        <f t="shared" si="24"/>
        <v>0</v>
      </c>
      <c r="AD84" s="495">
        <f t="shared" si="24"/>
        <v>0</v>
      </c>
      <c r="AE84" s="495">
        <f t="shared" si="24"/>
        <v>0</v>
      </c>
      <c r="AF84" s="495">
        <f t="shared" si="24"/>
        <v>0</v>
      </c>
      <c r="AG84" s="495">
        <f t="shared" si="24"/>
        <v>0</v>
      </c>
    </row>
    <row r="85" spans="1:33" s="125" customFormat="1" ht="14.25" customHeight="1">
      <c r="A85" s="137" t="s">
        <v>93</v>
      </c>
      <c r="B85" s="138">
        <f aca="true" t="shared" si="25" ref="B85:C87">B41</f>
        <v>0</v>
      </c>
      <c r="C85" s="138" t="str">
        <f t="shared" si="25"/>
        <v>Ühik</v>
      </c>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row>
    <row r="86" spans="1:33" s="125" customFormat="1" ht="14.25" customHeight="1">
      <c r="A86" s="116"/>
      <c r="B86" s="144">
        <f t="shared" si="25"/>
        <v>0</v>
      </c>
      <c r="C86" s="144">
        <f t="shared" si="25"/>
        <v>0</v>
      </c>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row>
    <row r="87" spans="1:33" s="125" customFormat="1" ht="14.25" customHeight="1">
      <c r="A87" s="116"/>
      <c r="B87" s="144">
        <f t="shared" si="25"/>
        <v>0</v>
      </c>
      <c r="C87" s="144" t="str">
        <f t="shared" si="25"/>
        <v>EUR/ühik</v>
      </c>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row>
    <row r="88" spans="1:33" s="125" customFormat="1" ht="14.25" customHeight="1">
      <c r="A88" s="115"/>
      <c r="B88" s="490" t="str">
        <f>B85&amp;" kokku"</f>
        <v>0 kokku</v>
      </c>
      <c r="C88" s="491" t="str">
        <f>C44</f>
        <v>EUR/aastas</v>
      </c>
      <c r="D88" s="495">
        <f aca="true" t="shared" si="26" ref="D88:AG88">D86*D87</f>
        <v>0</v>
      </c>
      <c r="E88" s="495">
        <f t="shared" si="26"/>
        <v>0</v>
      </c>
      <c r="F88" s="495">
        <f t="shared" si="26"/>
        <v>0</v>
      </c>
      <c r="G88" s="495">
        <f t="shared" si="26"/>
        <v>0</v>
      </c>
      <c r="H88" s="495">
        <f t="shared" si="26"/>
        <v>0</v>
      </c>
      <c r="I88" s="495">
        <f t="shared" si="26"/>
        <v>0</v>
      </c>
      <c r="J88" s="495">
        <f t="shared" si="26"/>
        <v>0</v>
      </c>
      <c r="K88" s="495">
        <f t="shared" si="26"/>
        <v>0</v>
      </c>
      <c r="L88" s="495">
        <f t="shared" si="26"/>
        <v>0</v>
      </c>
      <c r="M88" s="495">
        <f t="shared" si="26"/>
        <v>0</v>
      </c>
      <c r="N88" s="495">
        <f t="shared" si="26"/>
        <v>0</v>
      </c>
      <c r="O88" s="495">
        <f t="shared" si="26"/>
        <v>0</v>
      </c>
      <c r="P88" s="495">
        <f t="shared" si="26"/>
        <v>0</v>
      </c>
      <c r="Q88" s="495">
        <f t="shared" si="26"/>
        <v>0</v>
      </c>
      <c r="R88" s="495">
        <f t="shared" si="26"/>
        <v>0</v>
      </c>
      <c r="S88" s="495">
        <f t="shared" si="26"/>
        <v>0</v>
      </c>
      <c r="T88" s="495">
        <f t="shared" si="26"/>
        <v>0</v>
      </c>
      <c r="U88" s="495">
        <f t="shared" si="26"/>
        <v>0</v>
      </c>
      <c r="V88" s="495">
        <f t="shared" si="26"/>
        <v>0</v>
      </c>
      <c r="W88" s="495">
        <f t="shared" si="26"/>
        <v>0</v>
      </c>
      <c r="X88" s="495">
        <f t="shared" si="26"/>
        <v>0</v>
      </c>
      <c r="Y88" s="495">
        <f t="shared" si="26"/>
        <v>0</v>
      </c>
      <c r="Z88" s="495">
        <f t="shared" si="26"/>
        <v>0</v>
      </c>
      <c r="AA88" s="495">
        <f t="shared" si="26"/>
        <v>0</v>
      </c>
      <c r="AB88" s="495">
        <f t="shared" si="26"/>
        <v>0</v>
      </c>
      <c r="AC88" s="495">
        <f t="shared" si="26"/>
        <v>0</v>
      </c>
      <c r="AD88" s="495">
        <f t="shared" si="26"/>
        <v>0</v>
      </c>
      <c r="AE88" s="495">
        <f t="shared" si="26"/>
        <v>0</v>
      </c>
      <c r="AF88" s="495">
        <f t="shared" si="26"/>
        <v>0</v>
      </c>
      <c r="AG88" s="495">
        <f t="shared" si="26"/>
        <v>0</v>
      </c>
    </row>
    <row r="89" spans="1:33" s="125" customFormat="1" ht="14.25" customHeight="1">
      <c r="A89" s="137" t="s">
        <v>94</v>
      </c>
      <c r="B89" s="138">
        <f aca="true" t="shared" si="27" ref="B89:C91">B45</f>
        <v>0</v>
      </c>
      <c r="C89" s="138" t="str">
        <f t="shared" si="27"/>
        <v>Ühik</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row>
    <row r="90" spans="1:33" s="125" customFormat="1" ht="14.25" customHeight="1">
      <c r="A90" s="116"/>
      <c r="B90" s="144">
        <f t="shared" si="27"/>
        <v>0</v>
      </c>
      <c r="C90" s="144">
        <f t="shared" si="27"/>
        <v>0</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row>
    <row r="91" spans="1:33" s="125" customFormat="1" ht="14.25" customHeight="1">
      <c r="A91" s="116"/>
      <c r="B91" s="144">
        <f t="shared" si="27"/>
        <v>0</v>
      </c>
      <c r="C91" s="144" t="str">
        <f t="shared" si="27"/>
        <v>EUR/ühik</v>
      </c>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row>
    <row r="92" spans="1:33" s="125" customFormat="1" ht="14.25" customHeight="1">
      <c r="A92" s="115"/>
      <c r="B92" s="490" t="str">
        <f>B89&amp;" kokku"</f>
        <v>0 kokku</v>
      </c>
      <c r="C92" s="491" t="str">
        <f>C48</f>
        <v>EUR/aastas</v>
      </c>
      <c r="D92" s="495">
        <f aca="true" t="shared" si="28" ref="D92:AG92">D90*D91</f>
        <v>0</v>
      </c>
      <c r="E92" s="495">
        <f t="shared" si="28"/>
        <v>0</v>
      </c>
      <c r="F92" s="495">
        <f t="shared" si="28"/>
        <v>0</v>
      </c>
      <c r="G92" s="495">
        <f t="shared" si="28"/>
        <v>0</v>
      </c>
      <c r="H92" s="495">
        <f t="shared" si="28"/>
        <v>0</v>
      </c>
      <c r="I92" s="495">
        <f t="shared" si="28"/>
        <v>0</v>
      </c>
      <c r="J92" s="495">
        <f t="shared" si="28"/>
        <v>0</v>
      </c>
      <c r="K92" s="495">
        <f t="shared" si="28"/>
        <v>0</v>
      </c>
      <c r="L92" s="495">
        <f t="shared" si="28"/>
        <v>0</v>
      </c>
      <c r="M92" s="495">
        <f t="shared" si="28"/>
        <v>0</v>
      </c>
      <c r="N92" s="495">
        <f t="shared" si="28"/>
        <v>0</v>
      </c>
      <c r="O92" s="495">
        <f t="shared" si="28"/>
        <v>0</v>
      </c>
      <c r="P92" s="495">
        <f t="shared" si="28"/>
        <v>0</v>
      </c>
      <c r="Q92" s="495">
        <f t="shared" si="28"/>
        <v>0</v>
      </c>
      <c r="R92" s="495">
        <f t="shared" si="28"/>
        <v>0</v>
      </c>
      <c r="S92" s="495">
        <f t="shared" si="28"/>
        <v>0</v>
      </c>
      <c r="T92" s="495">
        <f t="shared" si="28"/>
        <v>0</v>
      </c>
      <c r="U92" s="495">
        <f t="shared" si="28"/>
        <v>0</v>
      </c>
      <c r="V92" s="495">
        <f t="shared" si="28"/>
        <v>0</v>
      </c>
      <c r="W92" s="495">
        <f t="shared" si="28"/>
        <v>0</v>
      </c>
      <c r="X92" s="495">
        <f t="shared" si="28"/>
        <v>0</v>
      </c>
      <c r="Y92" s="495">
        <f t="shared" si="28"/>
        <v>0</v>
      </c>
      <c r="Z92" s="495">
        <f t="shared" si="28"/>
        <v>0</v>
      </c>
      <c r="AA92" s="495">
        <f t="shared" si="28"/>
        <v>0</v>
      </c>
      <c r="AB92" s="495">
        <f t="shared" si="28"/>
        <v>0</v>
      </c>
      <c r="AC92" s="495">
        <f t="shared" si="28"/>
        <v>0</v>
      </c>
      <c r="AD92" s="495">
        <f t="shared" si="28"/>
        <v>0</v>
      </c>
      <c r="AE92" s="495">
        <f t="shared" si="28"/>
        <v>0</v>
      </c>
      <c r="AF92" s="495">
        <f t="shared" si="28"/>
        <v>0</v>
      </c>
      <c r="AG92" s="495">
        <f t="shared" si="28"/>
        <v>0</v>
      </c>
    </row>
    <row r="93" spans="1:33" s="124" customFormat="1" ht="14.25" customHeight="1">
      <c r="A93" s="572" t="s">
        <v>29</v>
      </c>
      <c r="B93" s="573"/>
      <c r="C93" s="118" t="str">
        <f>C49</f>
        <v>EUR/aastas</v>
      </c>
      <c r="D93" s="119">
        <f>D56+D60+D64+D68+D72+D76+D80+D84+D88+D92</f>
        <v>0</v>
      </c>
      <c r="E93" s="119">
        <f aca="true" t="shared" si="29" ref="E93:AG93">E56+E60+E64+E68+E72+E76+E80+E84+E88+E92</f>
        <v>0</v>
      </c>
      <c r="F93" s="119">
        <f t="shared" si="29"/>
        <v>0</v>
      </c>
      <c r="G93" s="119">
        <f t="shared" si="29"/>
        <v>0</v>
      </c>
      <c r="H93" s="119">
        <f t="shared" si="29"/>
        <v>0</v>
      </c>
      <c r="I93" s="119">
        <f t="shared" si="29"/>
        <v>0</v>
      </c>
      <c r="J93" s="119">
        <f t="shared" si="29"/>
        <v>0</v>
      </c>
      <c r="K93" s="119">
        <f t="shared" si="29"/>
        <v>0</v>
      </c>
      <c r="L93" s="119">
        <f t="shared" si="29"/>
        <v>0</v>
      </c>
      <c r="M93" s="119">
        <f t="shared" si="29"/>
        <v>0</v>
      </c>
      <c r="N93" s="119">
        <f t="shared" si="29"/>
        <v>0</v>
      </c>
      <c r="O93" s="119">
        <f t="shared" si="29"/>
        <v>0</v>
      </c>
      <c r="P93" s="119">
        <f t="shared" si="29"/>
        <v>0</v>
      </c>
      <c r="Q93" s="119">
        <f t="shared" si="29"/>
        <v>0</v>
      </c>
      <c r="R93" s="119">
        <f t="shared" si="29"/>
        <v>0</v>
      </c>
      <c r="S93" s="119">
        <f t="shared" si="29"/>
        <v>0</v>
      </c>
      <c r="T93" s="119">
        <f t="shared" si="29"/>
        <v>0</v>
      </c>
      <c r="U93" s="119">
        <f t="shared" si="29"/>
        <v>0</v>
      </c>
      <c r="V93" s="119">
        <f t="shared" si="29"/>
        <v>0</v>
      </c>
      <c r="W93" s="119">
        <f t="shared" si="29"/>
        <v>0</v>
      </c>
      <c r="X93" s="119">
        <f t="shared" si="29"/>
        <v>0</v>
      </c>
      <c r="Y93" s="119">
        <f t="shared" si="29"/>
        <v>0</v>
      </c>
      <c r="Z93" s="119">
        <f t="shared" si="29"/>
        <v>0</v>
      </c>
      <c r="AA93" s="119">
        <f t="shared" si="29"/>
        <v>0</v>
      </c>
      <c r="AB93" s="119">
        <f t="shared" si="29"/>
        <v>0</v>
      </c>
      <c r="AC93" s="119">
        <f t="shared" si="29"/>
        <v>0</v>
      </c>
      <c r="AD93" s="119">
        <f t="shared" si="29"/>
        <v>0</v>
      </c>
      <c r="AE93" s="119">
        <f t="shared" si="29"/>
        <v>0</v>
      </c>
      <c r="AF93" s="119">
        <f t="shared" si="29"/>
        <v>0</v>
      </c>
      <c r="AG93" s="119">
        <f t="shared" si="29"/>
        <v>0</v>
      </c>
    </row>
    <row r="94" spans="1:33" ht="14.25" customHeight="1">
      <c r="A94" s="126"/>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row>
    <row r="95" spans="1:33" ht="14.25" customHeight="1">
      <c r="A95" s="126"/>
      <c r="B95" s="79" t="s">
        <v>203</v>
      </c>
      <c r="C95" s="79"/>
      <c r="D95" s="79"/>
      <c r="E95" s="79"/>
      <c r="F95" s="79"/>
      <c r="G95" s="79"/>
      <c r="H95" s="79"/>
      <c r="I95" s="79"/>
      <c r="J95" s="79"/>
      <c r="K95" s="79"/>
      <c r="L95" s="79"/>
      <c r="M95" s="79"/>
      <c r="N95" s="79"/>
      <c r="O95" s="79"/>
      <c r="P95" s="79"/>
      <c r="Q95" s="79"/>
      <c r="R95" s="79"/>
      <c r="S95" s="79"/>
      <c r="T95" s="79"/>
      <c r="U95" s="79"/>
      <c r="V95" s="113"/>
      <c r="W95" s="113"/>
      <c r="X95" s="113"/>
      <c r="Y95" s="113"/>
      <c r="Z95" s="113"/>
      <c r="AA95" s="113"/>
      <c r="AB95" s="113"/>
      <c r="AC95" s="113"/>
      <c r="AD95" s="113"/>
      <c r="AE95" s="113"/>
      <c r="AF95" s="113"/>
      <c r="AG95" s="113"/>
    </row>
    <row r="96" spans="1:33" ht="14.25" customHeight="1">
      <c r="A96" s="126"/>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row>
    <row r="97" spans="1:33" s="124" customFormat="1" ht="14.25" customHeight="1">
      <c r="A97" s="137" t="s">
        <v>85</v>
      </c>
      <c r="B97" s="138">
        <f>B53</f>
        <v>0</v>
      </c>
      <c r="C97" s="139" t="s">
        <v>11</v>
      </c>
      <c r="D97" s="142"/>
      <c r="E97" s="142"/>
      <c r="F97" s="142"/>
      <c r="G97" s="142"/>
      <c r="H97" s="142"/>
      <c r="I97" s="142"/>
      <c r="J97" s="142"/>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row>
    <row r="98" spans="1:33" s="125" customFormat="1" ht="14.25" customHeight="1">
      <c r="A98" s="116"/>
      <c r="B98" s="144">
        <f>B54</f>
        <v>0</v>
      </c>
      <c r="C98" s="140" t="str">
        <f>C10</f>
        <v>tk/aastas</v>
      </c>
      <c r="D98" s="141">
        <f aca="true" t="shared" si="30" ref="D98:AG100">D54-D10</f>
        <v>0</v>
      </c>
      <c r="E98" s="141">
        <f t="shared" si="30"/>
        <v>0</v>
      </c>
      <c r="F98" s="141">
        <f t="shared" si="30"/>
        <v>0</v>
      </c>
      <c r="G98" s="141">
        <f t="shared" si="30"/>
        <v>0</v>
      </c>
      <c r="H98" s="141">
        <f t="shared" si="30"/>
        <v>0</v>
      </c>
      <c r="I98" s="141">
        <f t="shared" si="30"/>
        <v>0</v>
      </c>
      <c r="J98" s="141">
        <f t="shared" si="30"/>
        <v>0</v>
      </c>
      <c r="K98" s="141">
        <f t="shared" si="30"/>
        <v>0</v>
      </c>
      <c r="L98" s="141">
        <f t="shared" si="30"/>
        <v>0</v>
      </c>
      <c r="M98" s="141">
        <f t="shared" si="30"/>
        <v>0</v>
      </c>
      <c r="N98" s="141">
        <f t="shared" si="30"/>
        <v>0</v>
      </c>
      <c r="O98" s="141">
        <f t="shared" si="30"/>
        <v>0</v>
      </c>
      <c r="P98" s="141">
        <f t="shared" si="30"/>
        <v>0</v>
      </c>
      <c r="Q98" s="141">
        <f t="shared" si="30"/>
        <v>0</v>
      </c>
      <c r="R98" s="141">
        <f t="shared" si="30"/>
        <v>0</v>
      </c>
      <c r="S98" s="141">
        <f t="shared" si="30"/>
        <v>0</v>
      </c>
      <c r="T98" s="141">
        <f t="shared" si="30"/>
        <v>0</v>
      </c>
      <c r="U98" s="141">
        <f t="shared" si="30"/>
        <v>0</v>
      </c>
      <c r="V98" s="141">
        <f t="shared" si="30"/>
        <v>0</v>
      </c>
      <c r="W98" s="141">
        <f t="shared" si="30"/>
        <v>0</v>
      </c>
      <c r="X98" s="141">
        <f t="shared" si="30"/>
        <v>0</v>
      </c>
      <c r="Y98" s="141">
        <f t="shared" si="30"/>
        <v>0</v>
      </c>
      <c r="Z98" s="141">
        <f t="shared" si="30"/>
        <v>0</v>
      </c>
      <c r="AA98" s="141">
        <f t="shared" si="30"/>
        <v>0</v>
      </c>
      <c r="AB98" s="141">
        <f t="shared" si="30"/>
        <v>0</v>
      </c>
      <c r="AC98" s="141">
        <f t="shared" si="30"/>
        <v>0</v>
      </c>
      <c r="AD98" s="141">
        <f t="shared" si="30"/>
        <v>0</v>
      </c>
      <c r="AE98" s="141">
        <f t="shared" si="30"/>
        <v>0</v>
      </c>
      <c r="AF98" s="141">
        <f t="shared" si="30"/>
        <v>0</v>
      </c>
      <c r="AG98" s="141">
        <f t="shared" si="30"/>
        <v>0</v>
      </c>
    </row>
    <row r="99" spans="1:33" s="125" customFormat="1" ht="14.25" customHeight="1">
      <c r="A99" s="116"/>
      <c r="B99" s="144">
        <f>B55</f>
        <v>0</v>
      </c>
      <c r="C99" s="140" t="str">
        <f>C11</f>
        <v>EUR/ühik</v>
      </c>
      <c r="D99" s="141">
        <f t="shared" si="30"/>
        <v>0</v>
      </c>
      <c r="E99" s="141">
        <f t="shared" si="30"/>
        <v>0</v>
      </c>
      <c r="F99" s="141">
        <f t="shared" si="30"/>
        <v>0</v>
      </c>
      <c r="G99" s="141">
        <f t="shared" si="30"/>
        <v>0</v>
      </c>
      <c r="H99" s="141">
        <f t="shared" si="30"/>
        <v>0</v>
      </c>
      <c r="I99" s="141">
        <f t="shared" si="30"/>
        <v>0</v>
      </c>
      <c r="J99" s="141">
        <f t="shared" si="30"/>
        <v>0</v>
      </c>
      <c r="K99" s="141">
        <f t="shared" si="30"/>
        <v>0</v>
      </c>
      <c r="L99" s="141">
        <f t="shared" si="30"/>
        <v>0</v>
      </c>
      <c r="M99" s="141">
        <f t="shared" si="30"/>
        <v>0</v>
      </c>
      <c r="N99" s="141">
        <f t="shared" si="30"/>
        <v>0</v>
      </c>
      <c r="O99" s="141">
        <f t="shared" si="30"/>
        <v>0</v>
      </c>
      <c r="P99" s="141">
        <f t="shared" si="30"/>
        <v>0</v>
      </c>
      <c r="Q99" s="141">
        <f t="shared" si="30"/>
        <v>0</v>
      </c>
      <c r="R99" s="141">
        <f t="shared" si="30"/>
        <v>0</v>
      </c>
      <c r="S99" s="141">
        <f t="shared" si="30"/>
        <v>0</v>
      </c>
      <c r="T99" s="141">
        <f t="shared" si="30"/>
        <v>0</v>
      </c>
      <c r="U99" s="141">
        <f t="shared" si="30"/>
        <v>0</v>
      </c>
      <c r="V99" s="141">
        <f t="shared" si="30"/>
        <v>0</v>
      </c>
      <c r="W99" s="141">
        <f t="shared" si="30"/>
        <v>0</v>
      </c>
      <c r="X99" s="141">
        <f t="shared" si="30"/>
        <v>0</v>
      </c>
      <c r="Y99" s="141">
        <f t="shared" si="30"/>
        <v>0</v>
      </c>
      <c r="Z99" s="141">
        <f t="shared" si="30"/>
        <v>0</v>
      </c>
      <c r="AA99" s="141">
        <f t="shared" si="30"/>
        <v>0</v>
      </c>
      <c r="AB99" s="141">
        <f t="shared" si="30"/>
        <v>0</v>
      </c>
      <c r="AC99" s="141">
        <f t="shared" si="30"/>
        <v>0</v>
      </c>
      <c r="AD99" s="141">
        <f t="shared" si="30"/>
        <v>0</v>
      </c>
      <c r="AE99" s="141">
        <f t="shared" si="30"/>
        <v>0</v>
      </c>
      <c r="AF99" s="141">
        <f t="shared" si="30"/>
        <v>0</v>
      </c>
      <c r="AG99" s="141">
        <f t="shared" si="30"/>
        <v>0</v>
      </c>
    </row>
    <row r="100" spans="1:33" s="125" customFormat="1" ht="14.25" customHeight="1">
      <c r="A100" s="115"/>
      <c r="B100" s="490" t="str">
        <f>B97&amp;" kokku"</f>
        <v>0 kokku</v>
      </c>
      <c r="C100" s="491" t="str">
        <f>C12</f>
        <v>EUR/aastas</v>
      </c>
      <c r="D100" s="499">
        <f>D56-D12</f>
        <v>0</v>
      </c>
      <c r="E100" s="499">
        <f t="shared" si="30"/>
        <v>0</v>
      </c>
      <c r="F100" s="499">
        <f t="shared" si="30"/>
        <v>0</v>
      </c>
      <c r="G100" s="499">
        <f t="shared" si="30"/>
        <v>0</v>
      </c>
      <c r="H100" s="499">
        <f t="shared" si="30"/>
        <v>0</v>
      </c>
      <c r="I100" s="499">
        <f t="shared" si="30"/>
        <v>0</v>
      </c>
      <c r="J100" s="499">
        <f t="shared" si="30"/>
        <v>0</v>
      </c>
      <c r="K100" s="499">
        <f t="shared" si="30"/>
        <v>0</v>
      </c>
      <c r="L100" s="499">
        <f t="shared" si="30"/>
        <v>0</v>
      </c>
      <c r="M100" s="499">
        <f t="shared" si="30"/>
        <v>0</v>
      </c>
      <c r="N100" s="499">
        <f t="shared" si="30"/>
        <v>0</v>
      </c>
      <c r="O100" s="499">
        <f t="shared" si="30"/>
        <v>0</v>
      </c>
      <c r="P100" s="499">
        <f t="shared" si="30"/>
        <v>0</v>
      </c>
      <c r="Q100" s="499">
        <f t="shared" si="30"/>
        <v>0</v>
      </c>
      <c r="R100" s="499">
        <f t="shared" si="30"/>
        <v>0</v>
      </c>
      <c r="S100" s="499">
        <f t="shared" si="30"/>
        <v>0</v>
      </c>
      <c r="T100" s="499">
        <f t="shared" si="30"/>
        <v>0</v>
      </c>
      <c r="U100" s="499">
        <f t="shared" si="30"/>
        <v>0</v>
      </c>
      <c r="V100" s="499">
        <f t="shared" si="30"/>
        <v>0</v>
      </c>
      <c r="W100" s="499">
        <f t="shared" si="30"/>
        <v>0</v>
      </c>
      <c r="X100" s="499">
        <f t="shared" si="30"/>
        <v>0</v>
      </c>
      <c r="Y100" s="499">
        <f t="shared" si="30"/>
        <v>0</v>
      </c>
      <c r="Z100" s="499">
        <f t="shared" si="30"/>
        <v>0</v>
      </c>
      <c r="AA100" s="499">
        <f t="shared" si="30"/>
        <v>0</v>
      </c>
      <c r="AB100" s="499">
        <f t="shared" si="30"/>
        <v>0</v>
      </c>
      <c r="AC100" s="499">
        <f t="shared" si="30"/>
        <v>0</v>
      </c>
      <c r="AD100" s="499">
        <f t="shared" si="30"/>
        <v>0</v>
      </c>
      <c r="AE100" s="499">
        <f t="shared" si="30"/>
        <v>0</v>
      </c>
      <c r="AF100" s="499">
        <f t="shared" si="30"/>
        <v>0</v>
      </c>
      <c r="AG100" s="499">
        <f t="shared" si="30"/>
        <v>0</v>
      </c>
    </row>
    <row r="101" spans="1:33" s="124" customFormat="1" ht="14.25" customHeight="1">
      <c r="A101" s="137" t="s">
        <v>86</v>
      </c>
      <c r="B101" s="138">
        <f>B57</f>
        <v>0</v>
      </c>
      <c r="C101" s="139"/>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row>
    <row r="102" spans="1:33" s="125" customFormat="1" ht="14.25" customHeight="1">
      <c r="A102" s="116"/>
      <c r="B102" s="144">
        <f>B58</f>
        <v>0</v>
      </c>
      <c r="C102" s="140" t="str">
        <f>C14</f>
        <v>tk/aastas</v>
      </c>
      <c r="D102" s="141">
        <f>D58-D14</f>
        <v>0</v>
      </c>
      <c r="E102" s="141">
        <f aca="true" t="shared" si="31" ref="E102:AG104">E58-E14</f>
        <v>0</v>
      </c>
      <c r="F102" s="141">
        <f t="shared" si="31"/>
        <v>0</v>
      </c>
      <c r="G102" s="141">
        <f t="shared" si="31"/>
        <v>0</v>
      </c>
      <c r="H102" s="141">
        <f t="shared" si="31"/>
        <v>0</v>
      </c>
      <c r="I102" s="141">
        <f t="shared" si="31"/>
        <v>0</v>
      </c>
      <c r="J102" s="141">
        <f t="shared" si="31"/>
        <v>0</v>
      </c>
      <c r="K102" s="141">
        <f t="shared" si="31"/>
        <v>0</v>
      </c>
      <c r="L102" s="141">
        <f t="shared" si="31"/>
        <v>0</v>
      </c>
      <c r="M102" s="141">
        <f t="shared" si="31"/>
        <v>0</v>
      </c>
      <c r="N102" s="141">
        <f t="shared" si="31"/>
        <v>0</v>
      </c>
      <c r="O102" s="141">
        <f t="shared" si="31"/>
        <v>0</v>
      </c>
      <c r="P102" s="141">
        <f t="shared" si="31"/>
        <v>0</v>
      </c>
      <c r="Q102" s="141">
        <f t="shared" si="31"/>
        <v>0</v>
      </c>
      <c r="R102" s="141">
        <f t="shared" si="31"/>
        <v>0</v>
      </c>
      <c r="S102" s="141">
        <f t="shared" si="31"/>
        <v>0</v>
      </c>
      <c r="T102" s="141">
        <f t="shared" si="31"/>
        <v>0</v>
      </c>
      <c r="U102" s="141">
        <f t="shared" si="31"/>
        <v>0</v>
      </c>
      <c r="V102" s="141">
        <f t="shared" si="31"/>
        <v>0</v>
      </c>
      <c r="W102" s="141">
        <f t="shared" si="31"/>
        <v>0</v>
      </c>
      <c r="X102" s="141">
        <f t="shared" si="31"/>
        <v>0</v>
      </c>
      <c r="Y102" s="141">
        <f t="shared" si="31"/>
        <v>0</v>
      </c>
      <c r="Z102" s="141">
        <f t="shared" si="31"/>
        <v>0</v>
      </c>
      <c r="AA102" s="141">
        <f t="shared" si="31"/>
        <v>0</v>
      </c>
      <c r="AB102" s="141">
        <f t="shared" si="31"/>
        <v>0</v>
      </c>
      <c r="AC102" s="141">
        <f t="shared" si="31"/>
        <v>0</v>
      </c>
      <c r="AD102" s="141">
        <f t="shared" si="31"/>
        <v>0</v>
      </c>
      <c r="AE102" s="141">
        <f t="shared" si="31"/>
        <v>0</v>
      </c>
      <c r="AF102" s="141">
        <f t="shared" si="31"/>
        <v>0</v>
      </c>
      <c r="AG102" s="141">
        <f t="shared" si="31"/>
        <v>0</v>
      </c>
    </row>
    <row r="103" spans="1:33" s="125" customFormat="1" ht="14.25" customHeight="1">
      <c r="A103" s="116"/>
      <c r="B103" s="144">
        <f>B59</f>
        <v>0</v>
      </c>
      <c r="C103" s="140" t="str">
        <f>C15</f>
        <v>EUR/ühik</v>
      </c>
      <c r="D103" s="141">
        <f>D59-D15</f>
        <v>0</v>
      </c>
      <c r="E103" s="141">
        <f t="shared" si="31"/>
        <v>0</v>
      </c>
      <c r="F103" s="141">
        <f t="shared" si="31"/>
        <v>0</v>
      </c>
      <c r="G103" s="141">
        <f t="shared" si="31"/>
        <v>0</v>
      </c>
      <c r="H103" s="141">
        <f t="shared" si="31"/>
        <v>0</v>
      </c>
      <c r="I103" s="141">
        <f t="shared" si="31"/>
        <v>0</v>
      </c>
      <c r="J103" s="141">
        <f t="shared" si="31"/>
        <v>0</v>
      </c>
      <c r="K103" s="141">
        <f t="shared" si="31"/>
        <v>0</v>
      </c>
      <c r="L103" s="141">
        <f t="shared" si="31"/>
        <v>0</v>
      </c>
      <c r="M103" s="141">
        <f t="shared" si="31"/>
        <v>0</v>
      </c>
      <c r="N103" s="141">
        <f t="shared" si="31"/>
        <v>0</v>
      </c>
      <c r="O103" s="141">
        <f t="shared" si="31"/>
        <v>0</v>
      </c>
      <c r="P103" s="141">
        <f t="shared" si="31"/>
        <v>0</v>
      </c>
      <c r="Q103" s="141">
        <f t="shared" si="31"/>
        <v>0</v>
      </c>
      <c r="R103" s="141">
        <f t="shared" si="31"/>
        <v>0</v>
      </c>
      <c r="S103" s="141">
        <f t="shared" si="31"/>
        <v>0</v>
      </c>
      <c r="T103" s="141">
        <f t="shared" si="31"/>
        <v>0</v>
      </c>
      <c r="U103" s="141">
        <f t="shared" si="31"/>
        <v>0</v>
      </c>
      <c r="V103" s="141">
        <f t="shared" si="31"/>
        <v>0</v>
      </c>
      <c r="W103" s="141">
        <f t="shared" si="31"/>
        <v>0</v>
      </c>
      <c r="X103" s="141">
        <f t="shared" si="31"/>
        <v>0</v>
      </c>
      <c r="Y103" s="141">
        <f t="shared" si="31"/>
        <v>0</v>
      </c>
      <c r="Z103" s="141">
        <f t="shared" si="31"/>
        <v>0</v>
      </c>
      <c r="AA103" s="141">
        <f t="shared" si="31"/>
        <v>0</v>
      </c>
      <c r="AB103" s="141">
        <f t="shared" si="31"/>
        <v>0</v>
      </c>
      <c r="AC103" s="141">
        <f t="shared" si="31"/>
        <v>0</v>
      </c>
      <c r="AD103" s="141">
        <f t="shared" si="31"/>
        <v>0</v>
      </c>
      <c r="AE103" s="141">
        <f t="shared" si="31"/>
        <v>0</v>
      </c>
      <c r="AF103" s="141">
        <f t="shared" si="31"/>
        <v>0</v>
      </c>
      <c r="AG103" s="141">
        <f t="shared" si="31"/>
        <v>0</v>
      </c>
    </row>
    <row r="104" spans="1:33" s="125" customFormat="1" ht="14.25" customHeight="1">
      <c r="A104" s="115"/>
      <c r="B104" s="490" t="str">
        <f>B101&amp;" kokku"</f>
        <v>0 kokku</v>
      </c>
      <c r="C104" s="491" t="str">
        <f>C16</f>
        <v>EUR/aastas</v>
      </c>
      <c r="D104" s="499">
        <f>D60-D16</f>
        <v>0</v>
      </c>
      <c r="E104" s="499">
        <f t="shared" si="31"/>
        <v>0</v>
      </c>
      <c r="F104" s="499">
        <f t="shared" si="31"/>
        <v>0</v>
      </c>
      <c r="G104" s="499">
        <f t="shared" si="31"/>
        <v>0</v>
      </c>
      <c r="H104" s="499">
        <f t="shared" si="31"/>
        <v>0</v>
      </c>
      <c r="I104" s="499">
        <f t="shared" si="31"/>
        <v>0</v>
      </c>
      <c r="J104" s="499">
        <f t="shared" si="31"/>
        <v>0</v>
      </c>
      <c r="K104" s="499">
        <f t="shared" si="31"/>
        <v>0</v>
      </c>
      <c r="L104" s="499">
        <f t="shared" si="31"/>
        <v>0</v>
      </c>
      <c r="M104" s="499">
        <f t="shared" si="31"/>
        <v>0</v>
      </c>
      <c r="N104" s="499">
        <f t="shared" si="31"/>
        <v>0</v>
      </c>
      <c r="O104" s="499">
        <f t="shared" si="31"/>
        <v>0</v>
      </c>
      <c r="P104" s="499">
        <f t="shared" si="31"/>
        <v>0</v>
      </c>
      <c r="Q104" s="499">
        <f t="shared" si="31"/>
        <v>0</v>
      </c>
      <c r="R104" s="499">
        <f t="shared" si="31"/>
        <v>0</v>
      </c>
      <c r="S104" s="499">
        <f t="shared" si="31"/>
        <v>0</v>
      </c>
      <c r="T104" s="499">
        <f t="shared" si="31"/>
        <v>0</v>
      </c>
      <c r="U104" s="499">
        <f t="shared" si="31"/>
        <v>0</v>
      </c>
      <c r="V104" s="499">
        <f t="shared" si="31"/>
        <v>0</v>
      </c>
      <c r="W104" s="499">
        <f t="shared" si="31"/>
        <v>0</v>
      </c>
      <c r="X104" s="499">
        <f t="shared" si="31"/>
        <v>0</v>
      </c>
      <c r="Y104" s="499">
        <f t="shared" si="31"/>
        <v>0</v>
      </c>
      <c r="Z104" s="499">
        <f t="shared" si="31"/>
        <v>0</v>
      </c>
      <c r="AA104" s="499">
        <f t="shared" si="31"/>
        <v>0</v>
      </c>
      <c r="AB104" s="499">
        <f t="shared" si="31"/>
        <v>0</v>
      </c>
      <c r="AC104" s="499">
        <f t="shared" si="31"/>
        <v>0</v>
      </c>
      <c r="AD104" s="499">
        <f t="shared" si="31"/>
        <v>0</v>
      </c>
      <c r="AE104" s="499">
        <f t="shared" si="31"/>
        <v>0</v>
      </c>
      <c r="AF104" s="499">
        <f t="shared" si="31"/>
        <v>0</v>
      </c>
      <c r="AG104" s="499">
        <f t="shared" si="31"/>
        <v>0</v>
      </c>
    </row>
    <row r="105" spans="1:33" s="124" customFormat="1" ht="14.25" customHeight="1">
      <c r="A105" s="137" t="s">
        <v>87</v>
      </c>
      <c r="B105" s="138">
        <f>B61</f>
        <v>0</v>
      </c>
      <c r="C105" s="139"/>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row>
    <row r="106" spans="1:33" s="125" customFormat="1" ht="14.25" customHeight="1">
      <c r="A106" s="116"/>
      <c r="B106" s="144">
        <f>B62</f>
        <v>0</v>
      </c>
      <c r="C106" s="140">
        <f>C18</f>
        <v>0</v>
      </c>
      <c r="D106" s="141">
        <f>D62-D18</f>
        <v>0</v>
      </c>
      <c r="E106" s="141">
        <f aca="true" t="shared" si="32" ref="E106:AG108">E62-E18</f>
        <v>0</v>
      </c>
      <c r="F106" s="141">
        <f t="shared" si="32"/>
        <v>0</v>
      </c>
      <c r="G106" s="141">
        <f t="shared" si="32"/>
        <v>0</v>
      </c>
      <c r="H106" s="141">
        <f t="shared" si="32"/>
        <v>0</v>
      </c>
      <c r="I106" s="141">
        <f t="shared" si="32"/>
        <v>0</v>
      </c>
      <c r="J106" s="141">
        <f t="shared" si="32"/>
        <v>0</v>
      </c>
      <c r="K106" s="141">
        <f t="shared" si="32"/>
        <v>0</v>
      </c>
      <c r="L106" s="141">
        <f t="shared" si="32"/>
        <v>0</v>
      </c>
      <c r="M106" s="141">
        <f t="shared" si="32"/>
        <v>0</v>
      </c>
      <c r="N106" s="141">
        <f t="shared" si="32"/>
        <v>0</v>
      </c>
      <c r="O106" s="141">
        <f t="shared" si="32"/>
        <v>0</v>
      </c>
      <c r="P106" s="141">
        <f t="shared" si="32"/>
        <v>0</v>
      </c>
      <c r="Q106" s="141">
        <f t="shared" si="32"/>
        <v>0</v>
      </c>
      <c r="R106" s="141">
        <f t="shared" si="32"/>
        <v>0</v>
      </c>
      <c r="S106" s="141">
        <f t="shared" si="32"/>
        <v>0</v>
      </c>
      <c r="T106" s="141">
        <f t="shared" si="32"/>
        <v>0</v>
      </c>
      <c r="U106" s="141">
        <f t="shared" si="32"/>
        <v>0</v>
      </c>
      <c r="V106" s="141">
        <f t="shared" si="32"/>
        <v>0</v>
      </c>
      <c r="W106" s="141">
        <f t="shared" si="32"/>
        <v>0</v>
      </c>
      <c r="X106" s="141">
        <f t="shared" si="32"/>
        <v>0</v>
      </c>
      <c r="Y106" s="141">
        <f t="shared" si="32"/>
        <v>0</v>
      </c>
      <c r="Z106" s="141">
        <f t="shared" si="32"/>
        <v>0</v>
      </c>
      <c r="AA106" s="141">
        <f t="shared" si="32"/>
        <v>0</v>
      </c>
      <c r="AB106" s="141">
        <f t="shared" si="32"/>
        <v>0</v>
      </c>
      <c r="AC106" s="141">
        <f t="shared" si="32"/>
        <v>0</v>
      </c>
      <c r="AD106" s="141">
        <f t="shared" si="32"/>
        <v>0</v>
      </c>
      <c r="AE106" s="141">
        <f t="shared" si="32"/>
        <v>0</v>
      </c>
      <c r="AF106" s="141">
        <f t="shared" si="32"/>
        <v>0</v>
      </c>
      <c r="AG106" s="141">
        <f t="shared" si="32"/>
        <v>0</v>
      </c>
    </row>
    <row r="107" spans="1:33" s="125" customFormat="1" ht="14.25" customHeight="1">
      <c r="A107" s="116"/>
      <c r="B107" s="144">
        <f>B63</f>
        <v>0</v>
      </c>
      <c r="C107" s="140" t="str">
        <f>C19</f>
        <v>EUR/ühik</v>
      </c>
      <c r="D107" s="141">
        <f>D63-D19</f>
        <v>0</v>
      </c>
      <c r="E107" s="141">
        <f t="shared" si="32"/>
        <v>0</v>
      </c>
      <c r="F107" s="141">
        <f t="shared" si="32"/>
        <v>0</v>
      </c>
      <c r="G107" s="141">
        <f t="shared" si="32"/>
        <v>0</v>
      </c>
      <c r="H107" s="141">
        <f t="shared" si="32"/>
        <v>0</v>
      </c>
      <c r="I107" s="141">
        <f t="shared" si="32"/>
        <v>0</v>
      </c>
      <c r="J107" s="141">
        <f t="shared" si="32"/>
        <v>0</v>
      </c>
      <c r="K107" s="141">
        <f t="shared" si="32"/>
        <v>0</v>
      </c>
      <c r="L107" s="141">
        <f t="shared" si="32"/>
        <v>0</v>
      </c>
      <c r="M107" s="141">
        <f t="shared" si="32"/>
        <v>0</v>
      </c>
      <c r="N107" s="141">
        <f t="shared" si="32"/>
        <v>0</v>
      </c>
      <c r="O107" s="141">
        <f t="shared" si="32"/>
        <v>0</v>
      </c>
      <c r="P107" s="141">
        <f t="shared" si="32"/>
        <v>0</v>
      </c>
      <c r="Q107" s="141">
        <f t="shared" si="32"/>
        <v>0</v>
      </c>
      <c r="R107" s="141">
        <f t="shared" si="32"/>
        <v>0</v>
      </c>
      <c r="S107" s="141">
        <f t="shared" si="32"/>
        <v>0</v>
      </c>
      <c r="T107" s="141">
        <f t="shared" si="32"/>
        <v>0</v>
      </c>
      <c r="U107" s="141">
        <f t="shared" si="32"/>
        <v>0</v>
      </c>
      <c r="V107" s="141">
        <f t="shared" si="32"/>
        <v>0</v>
      </c>
      <c r="W107" s="141">
        <f t="shared" si="32"/>
        <v>0</v>
      </c>
      <c r="X107" s="141">
        <f t="shared" si="32"/>
        <v>0</v>
      </c>
      <c r="Y107" s="141">
        <f t="shared" si="32"/>
        <v>0</v>
      </c>
      <c r="Z107" s="141">
        <f t="shared" si="32"/>
        <v>0</v>
      </c>
      <c r="AA107" s="141">
        <f t="shared" si="32"/>
        <v>0</v>
      </c>
      <c r="AB107" s="141">
        <f t="shared" si="32"/>
        <v>0</v>
      </c>
      <c r="AC107" s="141">
        <f t="shared" si="32"/>
        <v>0</v>
      </c>
      <c r="AD107" s="141">
        <f t="shared" si="32"/>
        <v>0</v>
      </c>
      <c r="AE107" s="141">
        <f t="shared" si="32"/>
        <v>0</v>
      </c>
      <c r="AF107" s="141">
        <f t="shared" si="32"/>
        <v>0</v>
      </c>
      <c r="AG107" s="141">
        <f t="shared" si="32"/>
        <v>0</v>
      </c>
    </row>
    <row r="108" spans="1:33" s="125" customFormat="1" ht="14.25" customHeight="1">
      <c r="A108" s="115"/>
      <c r="B108" s="490" t="str">
        <f>B105&amp;" kokku"</f>
        <v>0 kokku</v>
      </c>
      <c r="C108" s="491" t="str">
        <f>C20</f>
        <v>EUR/aastas</v>
      </c>
      <c r="D108" s="499">
        <f>D64-D20</f>
        <v>0</v>
      </c>
      <c r="E108" s="499">
        <f t="shared" si="32"/>
        <v>0</v>
      </c>
      <c r="F108" s="499">
        <f t="shared" si="32"/>
        <v>0</v>
      </c>
      <c r="G108" s="499">
        <f t="shared" si="32"/>
        <v>0</v>
      </c>
      <c r="H108" s="499">
        <f t="shared" si="32"/>
        <v>0</v>
      </c>
      <c r="I108" s="499">
        <f t="shared" si="32"/>
        <v>0</v>
      </c>
      <c r="J108" s="499">
        <f t="shared" si="32"/>
        <v>0</v>
      </c>
      <c r="K108" s="499">
        <f t="shared" si="32"/>
        <v>0</v>
      </c>
      <c r="L108" s="499">
        <f t="shared" si="32"/>
        <v>0</v>
      </c>
      <c r="M108" s="499">
        <f t="shared" si="32"/>
        <v>0</v>
      </c>
      <c r="N108" s="499">
        <f t="shared" si="32"/>
        <v>0</v>
      </c>
      <c r="O108" s="499">
        <f t="shared" si="32"/>
        <v>0</v>
      </c>
      <c r="P108" s="499">
        <f t="shared" si="32"/>
        <v>0</v>
      </c>
      <c r="Q108" s="499">
        <f t="shared" si="32"/>
        <v>0</v>
      </c>
      <c r="R108" s="499">
        <f t="shared" si="32"/>
        <v>0</v>
      </c>
      <c r="S108" s="499">
        <f t="shared" si="32"/>
        <v>0</v>
      </c>
      <c r="T108" s="499">
        <f t="shared" si="32"/>
        <v>0</v>
      </c>
      <c r="U108" s="499">
        <f t="shared" si="32"/>
        <v>0</v>
      </c>
      <c r="V108" s="499">
        <f t="shared" si="32"/>
        <v>0</v>
      </c>
      <c r="W108" s="499">
        <f t="shared" si="32"/>
        <v>0</v>
      </c>
      <c r="X108" s="499">
        <f t="shared" si="32"/>
        <v>0</v>
      </c>
      <c r="Y108" s="499">
        <f t="shared" si="32"/>
        <v>0</v>
      </c>
      <c r="Z108" s="499">
        <f t="shared" si="32"/>
        <v>0</v>
      </c>
      <c r="AA108" s="499">
        <f t="shared" si="32"/>
        <v>0</v>
      </c>
      <c r="AB108" s="499">
        <f t="shared" si="32"/>
        <v>0</v>
      </c>
      <c r="AC108" s="499">
        <f t="shared" si="32"/>
        <v>0</v>
      </c>
      <c r="AD108" s="499">
        <f t="shared" si="32"/>
        <v>0</v>
      </c>
      <c r="AE108" s="499">
        <f t="shared" si="32"/>
        <v>0</v>
      </c>
      <c r="AF108" s="499">
        <f t="shared" si="32"/>
        <v>0</v>
      </c>
      <c r="AG108" s="499">
        <f t="shared" si="32"/>
        <v>0</v>
      </c>
    </row>
    <row r="109" spans="1:33" s="124" customFormat="1" ht="14.25" customHeight="1">
      <c r="A109" s="137" t="s">
        <v>88</v>
      </c>
      <c r="B109" s="138">
        <f>B65</f>
        <v>0</v>
      </c>
      <c r="C109" s="139"/>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row>
    <row r="110" spans="1:33" s="125" customFormat="1" ht="14.25" customHeight="1">
      <c r="A110" s="116"/>
      <c r="B110" s="144">
        <f>B66</f>
        <v>0</v>
      </c>
      <c r="C110" s="140">
        <f>C22</f>
        <v>0</v>
      </c>
      <c r="D110" s="141">
        <f>D66-D22</f>
        <v>0</v>
      </c>
      <c r="E110" s="141">
        <f aca="true" t="shared" si="33" ref="E110:AG112">E66-E22</f>
        <v>0</v>
      </c>
      <c r="F110" s="141">
        <f t="shared" si="33"/>
        <v>0</v>
      </c>
      <c r="G110" s="141">
        <f t="shared" si="33"/>
        <v>0</v>
      </c>
      <c r="H110" s="141">
        <f t="shared" si="33"/>
        <v>0</v>
      </c>
      <c r="I110" s="141">
        <f t="shared" si="33"/>
        <v>0</v>
      </c>
      <c r="J110" s="141">
        <f t="shared" si="33"/>
        <v>0</v>
      </c>
      <c r="K110" s="141">
        <f t="shared" si="33"/>
        <v>0</v>
      </c>
      <c r="L110" s="141">
        <f t="shared" si="33"/>
        <v>0</v>
      </c>
      <c r="M110" s="141">
        <f t="shared" si="33"/>
        <v>0</v>
      </c>
      <c r="N110" s="141">
        <f t="shared" si="33"/>
        <v>0</v>
      </c>
      <c r="O110" s="141">
        <f t="shared" si="33"/>
        <v>0</v>
      </c>
      <c r="P110" s="141">
        <f t="shared" si="33"/>
        <v>0</v>
      </c>
      <c r="Q110" s="141">
        <f t="shared" si="33"/>
        <v>0</v>
      </c>
      <c r="R110" s="141">
        <f t="shared" si="33"/>
        <v>0</v>
      </c>
      <c r="S110" s="141">
        <f t="shared" si="33"/>
        <v>0</v>
      </c>
      <c r="T110" s="141">
        <f t="shared" si="33"/>
        <v>0</v>
      </c>
      <c r="U110" s="141">
        <f t="shared" si="33"/>
        <v>0</v>
      </c>
      <c r="V110" s="141">
        <f t="shared" si="33"/>
        <v>0</v>
      </c>
      <c r="W110" s="141">
        <f t="shared" si="33"/>
        <v>0</v>
      </c>
      <c r="X110" s="141">
        <f t="shared" si="33"/>
        <v>0</v>
      </c>
      <c r="Y110" s="141">
        <f t="shared" si="33"/>
        <v>0</v>
      </c>
      <c r="Z110" s="141">
        <f t="shared" si="33"/>
        <v>0</v>
      </c>
      <c r="AA110" s="141">
        <f t="shared" si="33"/>
        <v>0</v>
      </c>
      <c r="AB110" s="141">
        <f t="shared" si="33"/>
        <v>0</v>
      </c>
      <c r="AC110" s="141">
        <f t="shared" si="33"/>
        <v>0</v>
      </c>
      <c r="AD110" s="141">
        <f t="shared" si="33"/>
        <v>0</v>
      </c>
      <c r="AE110" s="141">
        <f t="shared" si="33"/>
        <v>0</v>
      </c>
      <c r="AF110" s="141">
        <f t="shared" si="33"/>
        <v>0</v>
      </c>
      <c r="AG110" s="141">
        <f t="shared" si="33"/>
        <v>0</v>
      </c>
    </row>
    <row r="111" spans="1:33" s="125" customFormat="1" ht="14.25" customHeight="1">
      <c r="A111" s="116"/>
      <c r="B111" s="144">
        <f>B67</f>
        <v>0</v>
      </c>
      <c r="C111" s="140" t="str">
        <f>C23</f>
        <v>EUR/ühik</v>
      </c>
      <c r="D111" s="141">
        <f>D67-D23</f>
        <v>0</v>
      </c>
      <c r="E111" s="141">
        <f t="shared" si="33"/>
        <v>0</v>
      </c>
      <c r="F111" s="141">
        <f t="shared" si="33"/>
        <v>0</v>
      </c>
      <c r="G111" s="141">
        <f t="shared" si="33"/>
        <v>0</v>
      </c>
      <c r="H111" s="141">
        <f t="shared" si="33"/>
        <v>0</v>
      </c>
      <c r="I111" s="141">
        <f t="shared" si="33"/>
        <v>0</v>
      </c>
      <c r="J111" s="141">
        <f t="shared" si="33"/>
        <v>0</v>
      </c>
      <c r="K111" s="141">
        <f t="shared" si="33"/>
        <v>0</v>
      </c>
      <c r="L111" s="141">
        <f t="shared" si="33"/>
        <v>0</v>
      </c>
      <c r="M111" s="141">
        <f t="shared" si="33"/>
        <v>0</v>
      </c>
      <c r="N111" s="141">
        <f t="shared" si="33"/>
        <v>0</v>
      </c>
      <c r="O111" s="141">
        <f t="shared" si="33"/>
        <v>0</v>
      </c>
      <c r="P111" s="141">
        <f t="shared" si="33"/>
        <v>0</v>
      </c>
      <c r="Q111" s="141">
        <f t="shared" si="33"/>
        <v>0</v>
      </c>
      <c r="R111" s="141">
        <f t="shared" si="33"/>
        <v>0</v>
      </c>
      <c r="S111" s="141">
        <f t="shared" si="33"/>
        <v>0</v>
      </c>
      <c r="T111" s="141">
        <f t="shared" si="33"/>
        <v>0</v>
      </c>
      <c r="U111" s="141">
        <f t="shared" si="33"/>
        <v>0</v>
      </c>
      <c r="V111" s="141">
        <f t="shared" si="33"/>
        <v>0</v>
      </c>
      <c r="W111" s="141">
        <f t="shared" si="33"/>
        <v>0</v>
      </c>
      <c r="X111" s="141">
        <f t="shared" si="33"/>
        <v>0</v>
      </c>
      <c r="Y111" s="141">
        <f t="shared" si="33"/>
        <v>0</v>
      </c>
      <c r="Z111" s="141">
        <f t="shared" si="33"/>
        <v>0</v>
      </c>
      <c r="AA111" s="141">
        <f t="shared" si="33"/>
        <v>0</v>
      </c>
      <c r="AB111" s="141">
        <f t="shared" si="33"/>
        <v>0</v>
      </c>
      <c r="AC111" s="141">
        <f t="shared" si="33"/>
        <v>0</v>
      </c>
      <c r="AD111" s="141">
        <f t="shared" si="33"/>
        <v>0</v>
      </c>
      <c r="AE111" s="141">
        <f t="shared" si="33"/>
        <v>0</v>
      </c>
      <c r="AF111" s="141">
        <f t="shared" si="33"/>
        <v>0</v>
      </c>
      <c r="AG111" s="141">
        <f t="shared" si="33"/>
        <v>0</v>
      </c>
    </row>
    <row r="112" spans="1:33" s="125" customFormat="1" ht="14.25" customHeight="1">
      <c r="A112" s="115"/>
      <c r="B112" s="490" t="str">
        <f>B109&amp;" kokku"</f>
        <v>0 kokku</v>
      </c>
      <c r="C112" s="491" t="str">
        <f>C24</f>
        <v>EUR/aastas</v>
      </c>
      <c r="D112" s="499">
        <f>D68-D24</f>
        <v>0</v>
      </c>
      <c r="E112" s="499">
        <f t="shared" si="33"/>
        <v>0</v>
      </c>
      <c r="F112" s="499">
        <f t="shared" si="33"/>
        <v>0</v>
      </c>
      <c r="G112" s="499">
        <f t="shared" si="33"/>
        <v>0</v>
      </c>
      <c r="H112" s="499">
        <f t="shared" si="33"/>
        <v>0</v>
      </c>
      <c r="I112" s="499">
        <f t="shared" si="33"/>
        <v>0</v>
      </c>
      <c r="J112" s="499">
        <f t="shared" si="33"/>
        <v>0</v>
      </c>
      <c r="K112" s="499">
        <f t="shared" si="33"/>
        <v>0</v>
      </c>
      <c r="L112" s="499">
        <f t="shared" si="33"/>
        <v>0</v>
      </c>
      <c r="M112" s="499">
        <f t="shared" si="33"/>
        <v>0</v>
      </c>
      <c r="N112" s="499">
        <f t="shared" si="33"/>
        <v>0</v>
      </c>
      <c r="O112" s="499">
        <f t="shared" si="33"/>
        <v>0</v>
      </c>
      <c r="P112" s="499">
        <f t="shared" si="33"/>
        <v>0</v>
      </c>
      <c r="Q112" s="499">
        <f t="shared" si="33"/>
        <v>0</v>
      </c>
      <c r="R112" s="499">
        <f t="shared" si="33"/>
        <v>0</v>
      </c>
      <c r="S112" s="499">
        <f t="shared" si="33"/>
        <v>0</v>
      </c>
      <c r="T112" s="499">
        <f t="shared" si="33"/>
        <v>0</v>
      </c>
      <c r="U112" s="499">
        <f t="shared" si="33"/>
        <v>0</v>
      </c>
      <c r="V112" s="499">
        <f t="shared" si="33"/>
        <v>0</v>
      </c>
      <c r="W112" s="499">
        <f t="shared" si="33"/>
        <v>0</v>
      </c>
      <c r="X112" s="499">
        <f t="shared" si="33"/>
        <v>0</v>
      </c>
      <c r="Y112" s="499">
        <f t="shared" si="33"/>
        <v>0</v>
      </c>
      <c r="Z112" s="499">
        <f t="shared" si="33"/>
        <v>0</v>
      </c>
      <c r="AA112" s="499">
        <f t="shared" si="33"/>
        <v>0</v>
      </c>
      <c r="AB112" s="499">
        <f t="shared" si="33"/>
        <v>0</v>
      </c>
      <c r="AC112" s="499">
        <f t="shared" si="33"/>
        <v>0</v>
      </c>
      <c r="AD112" s="499">
        <f t="shared" si="33"/>
        <v>0</v>
      </c>
      <c r="AE112" s="499">
        <f t="shared" si="33"/>
        <v>0</v>
      </c>
      <c r="AF112" s="499">
        <f t="shared" si="33"/>
        <v>0</v>
      </c>
      <c r="AG112" s="499">
        <f t="shared" si="33"/>
        <v>0</v>
      </c>
    </row>
    <row r="113" spans="1:33" s="124" customFormat="1" ht="14.25" customHeight="1">
      <c r="A113" s="137" t="s">
        <v>89</v>
      </c>
      <c r="B113" s="138">
        <f>B69</f>
        <v>0</v>
      </c>
      <c r="C113" s="139"/>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row>
    <row r="114" spans="1:33" s="125" customFormat="1" ht="14.25" customHeight="1">
      <c r="A114" s="116"/>
      <c r="B114" s="144">
        <f>B70</f>
        <v>0</v>
      </c>
      <c r="C114" s="140">
        <f>C26</f>
        <v>0</v>
      </c>
      <c r="D114" s="141">
        <f>D70-D26</f>
        <v>0</v>
      </c>
      <c r="E114" s="141">
        <f aca="true" t="shared" si="34" ref="E114:AG116">E70-E26</f>
        <v>0</v>
      </c>
      <c r="F114" s="141">
        <f t="shared" si="34"/>
        <v>0</v>
      </c>
      <c r="G114" s="141">
        <f t="shared" si="34"/>
        <v>0</v>
      </c>
      <c r="H114" s="141">
        <f t="shared" si="34"/>
        <v>0</v>
      </c>
      <c r="I114" s="141">
        <f t="shared" si="34"/>
        <v>0</v>
      </c>
      <c r="J114" s="141">
        <f t="shared" si="34"/>
        <v>0</v>
      </c>
      <c r="K114" s="141">
        <f t="shared" si="34"/>
        <v>0</v>
      </c>
      <c r="L114" s="141">
        <f t="shared" si="34"/>
        <v>0</v>
      </c>
      <c r="M114" s="141">
        <f t="shared" si="34"/>
        <v>0</v>
      </c>
      <c r="N114" s="141">
        <f t="shared" si="34"/>
        <v>0</v>
      </c>
      <c r="O114" s="141">
        <f t="shared" si="34"/>
        <v>0</v>
      </c>
      <c r="P114" s="141">
        <f t="shared" si="34"/>
        <v>0</v>
      </c>
      <c r="Q114" s="141">
        <f t="shared" si="34"/>
        <v>0</v>
      </c>
      <c r="R114" s="141">
        <f t="shared" si="34"/>
        <v>0</v>
      </c>
      <c r="S114" s="141">
        <f t="shared" si="34"/>
        <v>0</v>
      </c>
      <c r="T114" s="141">
        <f t="shared" si="34"/>
        <v>0</v>
      </c>
      <c r="U114" s="141">
        <f t="shared" si="34"/>
        <v>0</v>
      </c>
      <c r="V114" s="141">
        <f t="shared" si="34"/>
        <v>0</v>
      </c>
      <c r="W114" s="141">
        <f t="shared" si="34"/>
        <v>0</v>
      </c>
      <c r="X114" s="141">
        <f t="shared" si="34"/>
        <v>0</v>
      </c>
      <c r="Y114" s="141">
        <f t="shared" si="34"/>
        <v>0</v>
      </c>
      <c r="Z114" s="141">
        <f t="shared" si="34"/>
        <v>0</v>
      </c>
      <c r="AA114" s="141">
        <f t="shared" si="34"/>
        <v>0</v>
      </c>
      <c r="AB114" s="141">
        <f t="shared" si="34"/>
        <v>0</v>
      </c>
      <c r="AC114" s="141">
        <f t="shared" si="34"/>
        <v>0</v>
      </c>
      <c r="AD114" s="141">
        <f t="shared" si="34"/>
        <v>0</v>
      </c>
      <c r="AE114" s="141">
        <f t="shared" si="34"/>
        <v>0</v>
      </c>
      <c r="AF114" s="141">
        <f t="shared" si="34"/>
        <v>0</v>
      </c>
      <c r="AG114" s="141">
        <f t="shared" si="34"/>
        <v>0</v>
      </c>
    </row>
    <row r="115" spans="1:33" s="125" customFormat="1" ht="14.25" customHeight="1">
      <c r="A115" s="116"/>
      <c r="B115" s="144">
        <f>B71</f>
        <v>0</v>
      </c>
      <c r="C115" s="140" t="str">
        <f>C27</f>
        <v>EUR/ühik</v>
      </c>
      <c r="D115" s="141">
        <f>D71-D27</f>
        <v>0</v>
      </c>
      <c r="E115" s="141">
        <f t="shared" si="34"/>
        <v>0</v>
      </c>
      <c r="F115" s="141">
        <f t="shared" si="34"/>
        <v>0</v>
      </c>
      <c r="G115" s="141">
        <f t="shared" si="34"/>
        <v>0</v>
      </c>
      <c r="H115" s="141">
        <f t="shared" si="34"/>
        <v>0</v>
      </c>
      <c r="I115" s="141">
        <f t="shared" si="34"/>
        <v>0</v>
      </c>
      <c r="J115" s="141">
        <f t="shared" si="34"/>
        <v>0</v>
      </c>
      <c r="K115" s="141">
        <f t="shared" si="34"/>
        <v>0</v>
      </c>
      <c r="L115" s="141">
        <f t="shared" si="34"/>
        <v>0</v>
      </c>
      <c r="M115" s="141">
        <f t="shared" si="34"/>
        <v>0</v>
      </c>
      <c r="N115" s="141">
        <f t="shared" si="34"/>
        <v>0</v>
      </c>
      <c r="O115" s="141">
        <f t="shared" si="34"/>
        <v>0</v>
      </c>
      <c r="P115" s="141">
        <f t="shared" si="34"/>
        <v>0</v>
      </c>
      <c r="Q115" s="141">
        <f t="shared" si="34"/>
        <v>0</v>
      </c>
      <c r="R115" s="141">
        <f t="shared" si="34"/>
        <v>0</v>
      </c>
      <c r="S115" s="141">
        <f t="shared" si="34"/>
        <v>0</v>
      </c>
      <c r="T115" s="141">
        <f t="shared" si="34"/>
        <v>0</v>
      </c>
      <c r="U115" s="141">
        <f t="shared" si="34"/>
        <v>0</v>
      </c>
      <c r="V115" s="141">
        <f t="shared" si="34"/>
        <v>0</v>
      </c>
      <c r="W115" s="141">
        <f t="shared" si="34"/>
        <v>0</v>
      </c>
      <c r="X115" s="141">
        <f t="shared" si="34"/>
        <v>0</v>
      </c>
      <c r="Y115" s="141">
        <f t="shared" si="34"/>
        <v>0</v>
      </c>
      <c r="Z115" s="141">
        <f t="shared" si="34"/>
        <v>0</v>
      </c>
      <c r="AA115" s="141">
        <f t="shared" si="34"/>
        <v>0</v>
      </c>
      <c r="AB115" s="141">
        <f t="shared" si="34"/>
        <v>0</v>
      </c>
      <c r="AC115" s="141">
        <f t="shared" si="34"/>
        <v>0</v>
      </c>
      <c r="AD115" s="141">
        <f t="shared" si="34"/>
        <v>0</v>
      </c>
      <c r="AE115" s="141">
        <f t="shared" si="34"/>
        <v>0</v>
      </c>
      <c r="AF115" s="141">
        <f t="shared" si="34"/>
        <v>0</v>
      </c>
      <c r="AG115" s="141">
        <f t="shared" si="34"/>
        <v>0</v>
      </c>
    </row>
    <row r="116" spans="1:33" s="125" customFormat="1" ht="14.25" customHeight="1">
      <c r="A116" s="115"/>
      <c r="B116" s="490" t="str">
        <f>B113&amp;" kokku"</f>
        <v>0 kokku</v>
      </c>
      <c r="C116" s="491" t="str">
        <f>C28</f>
        <v>EUR/aastas</v>
      </c>
      <c r="D116" s="499">
        <f>D72-D28</f>
        <v>0</v>
      </c>
      <c r="E116" s="499">
        <f t="shared" si="34"/>
        <v>0</v>
      </c>
      <c r="F116" s="499">
        <f t="shared" si="34"/>
        <v>0</v>
      </c>
      <c r="G116" s="499">
        <f t="shared" si="34"/>
        <v>0</v>
      </c>
      <c r="H116" s="499">
        <f t="shared" si="34"/>
        <v>0</v>
      </c>
      <c r="I116" s="499">
        <f t="shared" si="34"/>
        <v>0</v>
      </c>
      <c r="J116" s="499">
        <f t="shared" si="34"/>
        <v>0</v>
      </c>
      <c r="K116" s="499">
        <f t="shared" si="34"/>
        <v>0</v>
      </c>
      <c r="L116" s="499">
        <f t="shared" si="34"/>
        <v>0</v>
      </c>
      <c r="M116" s="499">
        <f t="shared" si="34"/>
        <v>0</v>
      </c>
      <c r="N116" s="499">
        <f t="shared" si="34"/>
        <v>0</v>
      </c>
      <c r="O116" s="499">
        <f t="shared" si="34"/>
        <v>0</v>
      </c>
      <c r="P116" s="499">
        <f t="shared" si="34"/>
        <v>0</v>
      </c>
      <c r="Q116" s="499">
        <f t="shared" si="34"/>
        <v>0</v>
      </c>
      <c r="R116" s="499">
        <f t="shared" si="34"/>
        <v>0</v>
      </c>
      <c r="S116" s="499">
        <f t="shared" si="34"/>
        <v>0</v>
      </c>
      <c r="T116" s="499">
        <f t="shared" si="34"/>
        <v>0</v>
      </c>
      <c r="U116" s="499">
        <f t="shared" si="34"/>
        <v>0</v>
      </c>
      <c r="V116" s="499">
        <f t="shared" si="34"/>
        <v>0</v>
      </c>
      <c r="W116" s="499">
        <f t="shared" si="34"/>
        <v>0</v>
      </c>
      <c r="X116" s="499">
        <f t="shared" si="34"/>
        <v>0</v>
      </c>
      <c r="Y116" s="499">
        <f t="shared" si="34"/>
        <v>0</v>
      </c>
      <c r="Z116" s="499">
        <f t="shared" si="34"/>
        <v>0</v>
      </c>
      <c r="AA116" s="499">
        <f t="shared" si="34"/>
        <v>0</v>
      </c>
      <c r="AB116" s="499">
        <f t="shared" si="34"/>
        <v>0</v>
      </c>
      <c r="AC116" s="499">
        <f t="shared" si="34"/>
        <v>0</v>
      </c>
      <c r="AD116" s="499">
        <f t="shared" si="34"/>
        <v>0</v>
      </c>
      <c r="AE116" s="499">
        <f t="shared" si="34"/>
        <v>0</v>
      </c>
      <c r="AF116" s="499">
        <f t="shared" si="34"/>
        <v>0</v>
      </c>
      <c r="AG116" s="499">
        <f t="shared" si="34"/>
        <v>0</v>
      </c>
    </row>
    <row r="117" spans="1:33" s="124" customFormat="1" ht="14.25" customHeight="1">
      <c r="A117" s="137" t="s">
        <v>90</v>
      </c>
      <c r="B117" s="138">
        <f>B73</f>
        <v>0</v>
      </c>
      <c r="C117" s="139"/>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row>
    <row r="118" spans="1:33" s="125" customFormat="1" ht="14.25" customHeight="1">
      <c r="A118" s="116"/>
      <c r="B118" s="144">
        <f>B74</f>
        <v>0</v>
      </c>
      <c r="C118" s="140">
        <f>C30</f>
        <v>0</v>
      </c>
      <c r="D118" s="141">
        <f>D74-D30</f>
        <v>0</v>
      </c>
      <c r="E118" s="141">
        <f aca="true" t="shared" si="35" ref="E118:AG120">E74-E30</f>
        <v>0</v>
      </c>
      <c r="F118" s="141">
        <f t="shared" si="35"/>
        <v>0</v>
      </c>
      <c r="G118" s="141">
        <f t="shared" si="35"/>
        <v>0</v>
      </c>
      <c r="H118" s="141">
        <f t="shared" si="35"/>
        <v>0</v>
      </c>
      <c r="I118" s="141">
        <f t="shared" si="35"/>
        <v>0</v>
      </c>
      <c r="J118" s="141">
        <f t="shared" si="35"/>
        <v>0</v>
      </c>
      <c r="K118" s="141">
        <f t="shared" si="35"/>
        <v>0</v>
      </c>
      <c r="L118" s="141">
        <f t="shared" si="35"/>
        <v>0</v>
      </c>
      <c r="M118" s="141">
        <f t="shared" si="35"/>
        <v>0</v>
      </c>
      <c r="N118" s="141">
        <f t="shared" si="35"/>
        <v>0</v>
      </c>
      <c r="O118" s="141">
        <f t="shared" si="35"/>
        <v>0</v>
      </c>
      <c r="P118" s="141">
        <f t="shared" si="35"/>
        <v>0</v>
      </c>
      <c r="Q118" s="141">
        <f t="shared" si="35"/>
        <v>0</v>
      </c>
      <c r="R118" s="141">
        <f t="shared" si="35"/>
        <v>0</v>
      </c>
      <c r="S118" s="141">
        <f t="shared" si="35"/>
        <v>0</v>
      </c>
      <c r="T118" s="141">
        <f t="shared" si="35"/>
        <v>0</v>
      </c>
      <c r="U118" s="141">
        <f t="shared" si="35"/>
        <v>0</v>
      </c>
      <c r="V118" s="141">
        <f t="shared" si="35"/>
        <v>0</v>
      </c>
      <c r="W118" s="141">
        <f t="shared" si="35"/>
        <v>0</v>
      </c>
      <c r="X118" s="141">
        <f t="shared" si="35"/>
        <v>0</v>
      </c>
      <c r="Y118" s="141">
        <f t="shared" si="35"/>
        <v>0</v>
      </c>
      <c r="Z118" s="141">
        <f t="shared" si="35"/>
        <v>0</v>
      </c>
      <c r="AA118" s="141">
        <f t="shared" si="35"/>
        <v>0</v>
      </c>
      <c r="AB118" s="141">
        <f t="shared" si="35"/>
        <v>0</v>
      </c>
      <c r="AC118" s="141">
        <f t="shared" si="35"/>
        <v>0</v>
      </c>
      <c r="AD118" s="141">
        <f t="shared" si="35"/>
        <v>0</v>
      </c>
      <c r="AE118" s="141">
        <f t="shared" si="35"/>
        <v>0</v>
      </c>
      <c r="AF118" s="141">
        <f t="shared" si="35"/>
        <v>0</v>
      </c>
      <c r="AG118" s="141">
        <f t="shared" si="35"/>
        <v>0</v>
      </c>
    </row>
    <row r="119" spans="1:33" s="125" customFormat="1" ht="14.25" customHeight="1">
      <c r="A119" s="116"/>
      <c r="B119" s="144">
        <f>B75</f>
        <v>0</v>
      </c>
      <c r="C119" s="140" t="str">
        <f>C31</f>
        <v>EUR/ühik</v>
      </c>
      <c r="D119" s="141">
        <f>D75-D31</f>
        <v>0</v>
      </c>
      <c r="E119" s="141">
        <f t="shared" si="35"/>
        <v>0</v>
      </c>
      <c r="F119" s="141">
        <f t="shared" si="35"/>
        <v>0</v>
      </c>
      <c r="G119" s="141">
        <f t="shared" si="35"/>
        <v>0</v>
      </c>
      <c r="H119" s="141">
        <f t="shared" si="35"/>
        <v>0</v>
      </c>
      <c r="I119" s="141">
        <f t="shared" si="35"/>
        <v>0</v>
      </c>
      <c r="J119" s="141">
        <f t="shared" si="35"/>
        <v>0</v>
      </c>
      <c r="K119" s="141">
        <f t="shared" si="35"/>
        <v>0</v>
      </c>
      <c r="L119" s="141">
        <f t="shared" si="35"/>
        <v>0</v>
      </c>
      <c r="M119" s="141">
        <f t="shared" si="35"/>
        <v>0</v>
      </c>
      <c r="N119" s="141">
        <f t="shared" si="35"/>
        <v>0</v>
      </c>
      <c r="O119" s="141">
        <f t="shared" si="35"/>
        <v>0</v>
      </c>
      <c r="P119" s="141">
        <f t="shared" si="35"/>
        <v>0</v>
      </c>
      <c r="Q119" s="141">
        <f t="shared" si="35"/>
        <v>0</v>
      </c>
      <c r="R119" s="141">
        <f t="shared" si="35"/>
        <v>0</v>
      </c>
      <c r="S119" s="141">
        <f t="shared" si="35"/>
        <v>0</v>
      </c>
      <c r="T119" s="141">
        <f t="shared" si="35"/>
        <v>0</v>
      </c>
      <c r="U119" s="141">
        <f t="shared" si="35"/>
        <v>0</v>
      </c>
      <c r="V119" s="141">
        <f t="shared" si="35"/>
        <v>0</v>
      </c>
      <c r="W119" s="141">
        <f t="shared" si="35"/>
        <v>0</v>
      </c>
      <c r="X119" s="141">
        <f t="shared" si="35"/>
        <v>0</v>
      </c>
      <c r="Y119" s="141">
        <f t="shared" si="35"/>
        <v>0</v>
      </c>
      <c r="Z119" s="141">
        <f t="shared" si="35"/>
        <v>0</v>
      </c>
      <c r="AA119" s="141">
        <f t="shared" si="35"/>
        <v>0</v>
      </c>
      <c r="AB119" s="141">
        <f t="shared" si="35"/>
        <v>0</v>
      </c>
      <c r="AC119" s="141">
        <f t="shared" si="35"/>
        <v>0</v>
      </c>
      <c r="AD119" s="141">
        <f t="shared" si="35"/>
        <v>0</v>
      </c>
      <c r="AE119" s="141">
        <f t="shared" si="35"/>
        <v>0</v>
      </c>
      <c r="AF119" s="141">
        <f t="shared" si="35"/>
        <v>0</v>
      </c>
      <c r="AG119" s="141">
        <f t="shared" si="35"/>
        <v>0</v>
      </c>
    </row>
    <row r="120" spans="1:33" s="125" customFormat="1" ht="14.25" customHeight="1">
      <c r="A120" s="115"/>
      <c r="B120" s="490" t="str">
        <f>B117&amp;" kokku"</f>
        <v>0 kokku</v>
      </c>
      <c r="C120" s="491" t="str">
        <f>C32</f>
        <v>EUR/aastas</v>
      </c>
      <c r="D120" s="499">
        <f>D76-D32</f>
        <v>0</v>
      </c>
      <c r="E120" s="499">
        <f t="shared" si="35"/>
        <v>0</v>
      </c>
      <c r="F120" s="499">
        <f t="shared" si="35"/>
        <v>0</v>
      </c>
      <c r="G120" s="499">
        <f t="shared" si="35"/>
        <v>0</v>
      </c>
      <c r="H120" s="499">
        <f t="shared" si="35"/>
        <v>0</v>
      </c>
      <c r="I120" s="499">
        <f t="shared" si="35"/>
        <v>0</v>
      </c>
      <c r="J120" s="499">
        <f t="shared" si="35"/>
        <v>0</v>
      </c>
      <c r="K120" s="499">
        <f t="shared" si="35"/>
        <v>0</v>
      </c>
      <c r="L120" s="499">
        <f t="shared" si="35"/>
        <v>0</v>
      </c>
      <c r="M120" s="499">
        <f t="shared" si="35"/>
        <v>0</v>
      </c>
      <c r="N120" s="499">
        <f t="shared" si="35"/>
        <v>0</v>
      </c>
      <c r="O120" s="499">
        <f t="shared" si="35"/>
        <v>0</v>
      </c>
      <c r="P120" s="499">
        <f t="shared" si="35"/>
        <v>0</v>
      </c>
      <c r="Q120" s="499">
        <f t="shared" si="35"/>
        <v>0</v>
      </c>
      <c r="R120" s="499">
        <f t="shared" si="35"/>
        <v>0</v>
      </c>
      <c r="S120" s="499">
        <f t="shared" si="35"/>
        <v>0</v>
      </c>
      <c r="T120" s="499">
        <f t="shared" si="35"/>
        <v>0</v>
      </c>
      <c r="U120" s="499">
        <f t="shared" si="35"/>
        <v>0</v>
      </c>
      <c r="V120" s="499">
        <f t="shared" si="35"/>
        <v>0</v>
      </c>
      <c r="W120" s="499">
        <f t="shared" si="35"/>
        <v>0</v>
      </c>
      <c r="X120" s="499">
        <f t="shared" si="35"/>
        <v>0</v>
      </c>
      <c r="Y120" s="499">
        <f t="shared" si="35"/>
        <v>0</v>
      </c>
      <c r="Z120" s="499">
        <f t="shared" si="35"/>
        <v>0</v>
      </c>
      <c r="AA120" s="499">
        <f t="shared" si="35"/>
        <v>0</v>
      </c>
      <c r="AB120" s="499">
        <f t="shared" si="35"/>
        <v>0</v>
      </c>
      <c r="AC120" s="499">
        <f t="shared" si="35"/>
        <v>0</v>
      </c>
      <c r="AD120" s="499">
        <f t="shared" si="35"/>
        <v>0</v>
      </c>
      <c r="AE120" s="499">
        <f t="shared" si="35"/>
        <v>0</v>
      </c>
      <c r="AF120" s="499">
        <f t="shared" si="35"/>
        <v>0</v>
      </c>
      <c r="AG120" s="499">
        <f t="shared" si="35"/>
        <v>0</v>
      </c>
    </row>
    <row r="121" spans="1:33" s="125" customFormat="1" ht="14.25" customHeight="1">
      <c r="A121" s="137" t="s">
        <v>91</v>
      </c>
      <c r="B121" s="138">
        <f>B77</f>
        <v>0</v>
      </c>
      <c r="C121" s="139"/>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row>
    <row r="122" spans="1:33" s="125" customFormat="1" ht="14.25" customHeight="1">
      <c r="A122" s="116"/>
      <c r="B122" s="144">
        <f>B78</f>
        <v>0</v>
      </c>
      <c r="C122" s="140">
        <f>C34</f>
        <v>0</v>
      </c>
      <c r="D122" s="141">
        <f>D78-D34</f>
        <v>0</v>
      </c>
      <c r="E122" s="141">
        <f aca="true" t="shared" si="36" ref="E122:AG124">E78-E34</f>
        <v>0</v>
      </c>
      <c r="F122" s="141">
        <f t="shared" si="36"/>
        <v>0</v>
      </c>
      <c r="G122" s="141">
        <f t="shared" si="36"/>
        <v>0</v>
      </c>
      <c r="H122" s="141">
        <f t="shared" si="36"/>
        <v>0</v>
      </c>
      <c r="I122" s="141">
        <f t="shared" si="36"/>
        <v>0</v>
      </c>
      <c r="J122" s="141">
        <f t="shared" si="36"/>
        <v>0</v>
      </c>
      <c r="K122" s="141">
        <f t="shared" si="36"/>
        <v>0</v>
      </c>
      <c r="L122" s="141">
        <f t="shared" si="36"/>
        <v>0</v>
      </c>
      <c r="M122" s="141">
        <f t="shared" si="36"/>
        <v>0</v>
      </c>
      <c r="N122" s="141">
        <f t="shared" si="36"/>
        <v>0</v>
      </c>
      <c r="O122" s="141">
        <f t="shared" si="36"/>
        <v>0</v>
      </c>
      <c r="P122" s="141">
        <f t="shared" si="36"/>
        <v>0</v>
      </c>
      <c r="Q122" s="141">
        <f t="shared" si="36"/>
        <v>0</v>
      </c>
      <c r="R122" s="141">
        <f t="shared" si="36"/>
        <v>0</v>
      </c>
      <c r="S122" s="141">
        <f t="shared" si="36"/>
        <v>0</v>
      </c>
      <c r="T122" s="141">
        <f t="shared" si="36"/>
        <v>0</v>
      </c>
      <c r="U122" s="141">
        <f t="shared" si="36"/>
        <v>0</v>
      </c>
      <c r="V122" s="141">
        <f t="shared" si="36"/>
        <v>0</v>
      </c>
      <c r="W122" s="141">
        <f t="shared" si="36"/>
        <v>0</v>
      </c>
      <c r="X122" s="141">
        <f t="shared" si="36"/>
        <v>0</v>
      </c>
      <c r="Y122" s="141">
        <f t="shared" si="36"/>
        <v>0</v>
      </c>
      <c r="Z122" s="141">
        <f t="shared" si="36"/>
        <v>0</v>
      </c>
      <c r="AA122" s="141">
        <f t="shared" si="36"/>
        <v>0</v>
      </c>
      <c r="AB122" s="141">
        <f t="shared" si="36"/>
        <v>0</v>
      </c>
      <c r="AC122" s="141">
        <f t="shared" si="36"/>
        <v>0</v>
      </c>
      <c r="AD122" s="141">
        <f t="shared" si="36"/>
        <v>0</v>
      </c>
      <c r="AE122" s="141">
        <f t="shared" si="36"/>
        <v>0</v>
      </c>
      <c r="AF122" s="141">
        <f t="shared" si="36"/>
        <v>0</v>
      </c>
      <c r="AG122" s="141">
        <f t="shared" si="36"/>
        <v>0</v>
      </c>
    </row>
    <row r="123" spans="1:33" s="125" customFormat="1" ht="14.25" customHeight="1">
      <c r="A123" s="116"/>
      <c r="B123" s="144">
        <f>B79</f>
        <v>0</v>
      </c>
      <c r="C123" s="140" t="str">
        <f>C35</f>
        <v>EUR/ühik</v>
      </c>
      <c r="D123" s="141">
        <f>D79-D35</f>
        <v>0</v>
      </c>
      <c r="E123" s="141">
        <f t="shared" si="36"/>
        <v>0</v>
      </c>
      <c r="F123" s="141">
        <f t="shared" si="36"/>
        <v>0</v>
      </c>
      <c r="G123" s="141">
        <f t="shared" si="36"/>
        <v>0</v>
      </c>
      <c r="H123" s="141">
        <f t="shared" si="36"/>
        <v>0</v>
      </c>
      <c r="I123" s="141">
        <f t="shared" si="36"/>
        <v>0</v>
      </c>
      <c r="J123" s="141">
        <f t="shared" si="36"/>
        <v>0</v>
      </c>
      <c r="K123" s="141">
        <f t="shared" si="36"/>
        <v>0</v>
      </c>
      <c r="L123" s="141">
        <f t="shared" si="36"/>
        <v>0</v>
      </c>
      <c r="M123" s="141">
        <f t="shared" si="36"/>
        <v>0</v>
      </c>
      <c r="N123" s="141">
        <f t="shared" si="36"/>
        <v>0</v>
      </c>
      <c r="O123" s="141">
        <f t="shared" si="36"/>
        <v>0</v>
      </c>
      <c r="P123" s="141">
        <f t="shared" si="36"/>
        <v>0</v>
      </c>
      <c r="Q123" s="141">
        <f t="shared" si="36"/>
        <v>0</v>
      </c>
      <c r="R123" s="141">
        <f t="shared" si="36"/>
        <v>0</v>
      </c>
      <c r="S123" s="141">
        <f t="shared" si="36"/>
        <v>0</v>
      </c>
      <c r="T123" s="141">
        <f t="shared" si="36"/>
        <v>0</v>
      </c>
      <c r="U123" s="141">
        <f t="shared" si="36"/>
        <v>0</v>
      </c>
      <c r="V123" s="141">
        <f t="shared" si="36"/>
        <v>0</v>
      </c>
      <c r="W123" s="141">
        <f t="shared" si="36"/>
        <v>0</v>
      </c>
      <c r="X123" s="141">
        <f t="shared" si="36"/>
        <v>0</v>
      </c>
      <c r="Y123" s="141">
        <f t="shared" si="36"/>
        <v>0</v>
      </c>
      <c r="Z123" s="141">
        <f t="shared" si="36"/>
        <v>0</v>
      </c>
      <c r="AA123" s="141">
        <f t="shared" si="36"/>
        <v>0</v>
      </c>
      <c r="AB123" s="141">
        <f t="shared" si="36"/>
        <v>0</v>
      </c>
      <c r="AC123" s="141">
        <f t="shared" si="36"/>
        <v>0</v>
      </c>
      <c r="AD123" s="141">
        <f t="shared" si="36"/>
        <v>0</v>
      </c>
      <c r="AE123" s="141">
        <f t="shared" si="36"/>
        <v>0</v>
      </c>
      <c r="AF123" s="141">
        <f t="shared" si="36"/>
        <v>0</v>
      </c>
      <c r="AG123" s="141">
        <f t="shared" si="36"/>
        <v>0</v>
      </c>
    </row>
    <row r="124" spans="1:33" s="125" customFormat="1" ht="14.25" customHeight="1">
      <c r="A124" s="115"/>
      <c r="B124" s="490" t="str">
        <f>B121&amp;" kokku"</f>
        <v>0 kokku</v>
      </c>
      <c r="C124" s="491" t="str">
        <f>C36</f>
        <v>EUR/aastas</v>
      </c>
      <c r="D124" s="499">
        <f>D80-D36</f>
        <v>0</v>
      </c>
      <c r="E124" s="499">
        <f t="shared" si="36"/>
        <v>0</v>
      </c>
      <c r="F124" s="499">
        <f t="shared" si="36"/>
        <v>0</v>
      </c>
      <c r="G124" s="499">
        <f t="shared" si="36"/>
        <v>0</v>
      </c>
      <c r="H124" s="499">
        <f t="shared" si="36"/>
        <v>0</v>
      </c>
      <c r="I124" s="499">
        <f t="shared" si="36"/>
        <v>0</v>
      </c>
      <c r="J124" s="499">
        <f t="shared" si="36"/>
        <v>0</v>
      </c>
      <c r="K124" s="499">
        <f t="shared" si="36"/>
        <v>0</v>
      </c>
      <c r="L124" s="499">
        <f t="shared" si="36"/>
        <v>0</v>
      </c>
      <c r="M124" s="499">
        <f t="shared" si="36"/>
        <v>0</v>
      </c>
      <c r="N124" s="499">
        <f t="shared" si="36"/>
        <v>0</v>
      </c>
      <c r="O124" s="499">
        <f t="shared" si="36"/>
        <v>0</v>
      </c>
      <c r="P124" s="499">
        <f t="shared" si="36"/>
        <v>0</v>
      </c>
      <c r="Q124" s="499">
        <f t="shared" si="36"/>
        <v>0</v>
      </c>
      <c r="R124" s="499">
        <f t="shared" si="36"/>
        <v>0</v>
      </c>
      <c r="S124" s="499">
        <f t="shared" si="36"/>
        <v>0</v>
      </c>
      <c r="T124" s="499">
        <f t="shared" si="36"/>
        <v>0</v>
      </c>
      <c r="U124" s="499">
        <f t="shared" si="36"/>
        <v>0</v>
      </c>
      <c r="V124" s="499">
        <f t="shared" si="36"/>
        <v>0</v>
      </c>
      <c r="W124" s="499">
        <f t="shared" si="36"/>
        <v>0</v>
      </c>
      <c r="X124" s="499">
        <f t="shared" si="36"/>
        <v>0</v>
      </c>
      <c r="Y124" s="499">
        <f t="shared" si="36"/>
        <v>0</v>
      </c>
      <c r="Z124" s="499">
        <f t="shared" si="36"/>
        <v>0</v>
      </c>
      <c r="AA124" s="499">
        <f t="shared" si="36"/>
        <v>0</v>
      </c>
      <c r="AB124" s="499">
        <f t="shared" si="36"/>
        <v>0</v>
      </c>
      <c r="AC124" s="499">
        <f t="shared" si="36"/>
        <v>0</v>
      </c>
      <c r="AD124" s="499">
        <f t="shared" si="36"/>
        <v>0</v>
      </c>
      <c r="AE124" s="499">
        <f t="shared" si="36"/>
        <v>0</v>
      </c>
      <c r="AF124" s="499">
        <f t="shared" si="36"/>
        <v>0</v>
      </c>
      <c r="AG124" s="499">
        <f t="shared" si="36"/>
        <v>0</v>
      </c>
    </row>
    <row r="125" spans="1:33" s="125" customFormat="1" ht="14.25" customHeight="1">
      <c r="A125" s="137" t="s">
        <v>92</v>
      </c>
      <c r="B125" s="138">
        <f>B81</f>
        <v>0</v>
      </c>
      <c r="C125" s="139"/>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row>
    <row r="126" spans="1:33" s="125" customFormat="1" ht="14.25" customHeight="1">
      <c r="A126" s="116"/>
      <c r="B126" s="144">
        <f>B82</f>
        <v>0</v>
      </c>
      <c r="C126" s="140">
        <f>C38</f>
        <v>0</v>
      </c>
      <c r="D126" s="141">
        <f>D82-D38</f>
        <v>0</v>
      </c>
      <c r="E126" s="141">
        <f aca="true" t="shared" si="37" ref="E126:AG128">E82-E38</f>
        <v>0</v>
      </c>
      <c r="F126" s="141">
        <f t="shared" si="37"/>
        <v>0</v>
      </c>
      <c r="G126" s="141">
        <f t="shared" si="37"/>
        <v>0</v>
      </c>
      <c r="H126" s="141">
        <f t="shared" si="37"/>
        <v>0</v>
      </c>
      <c r="I126" s="141">
        <f t="shared" si="37"/>
        <v>0</v>
      </c>
      <c r="J126" s="141">
        <f t="shared" si="37"/>
        <v>0</v>
      </c>
      <c r="K126" s="141">
        <f t="shared" si="37"/>
        <v>0</v>
      </c>
      <c r="L126" s="141">
        <f t="shared" si="37"/>
        <v>0</v>
      </c>
      <c r="M126" s="141">
        <f t="shared" si="37"/>
        <v>0</v>
      </c>
      <c r="N126" s="141">
        <f t="shared" si="37"/>
        <v>0</v>
      </c>
      <c r="O126" s="141">
        <f t="shared" si="37"/>
        <v>0</v>
      </c>
      <c r="P126" s="141">
        <f t="shared" si="37"/>
        <v>0</v>
      </c>
      <c r="Q126" s="141">
        <f t="shared" si="37"/>
        <v>0</v>
      </c>
      <c r="R126" s="141">
        <f t="shared" si="37"/>
        <v>0</v>
      </c>
      <c r="S126" s="141">
        <f t="shared" si="37"/>
        <v>0</v>
      </c>
      <c r="T126" s="141">
        <f t="shared" si="37"/>
        <v>0</v>
      </c>
      <c r="U126" s="141">
        <f t="shared" si="37"/>
        <v>0</v>
      </c>
      <c r="V126" s="141">
        <f t="shared" si="37"/>
        <v>0</v>
      </c>
      <c r="W126" s="141">
        <f t="shared" si="37"/>
        <v>0</v>
      </c>
      <c r="X126" s="141">
        <f t="shared" si="37"/>
        <v>0</v>
      </c>
      <c r="Y126" s="141">
        <f t="shared" si="37"/>
        <v>0</v>
      </c>
      <c r="Z126" s="141">
        <f t="shared" si="37"/>
        <v>0</v>
      </c>
      <c r="AA126" s="141">
        <f t="shared" si="37"/>
        <v>0</v>
      </c>
      <c r="AB126" s="141">
        <f t="shared" si="37"/>
        <v>0</v>
      </c>
      <c r="AC126" s="141">
        <f t="shared" si="37"/>
        <v>0</v>
      </c>
      <c r="AD126" s="141">
        <f t="shared" si="37"/>
        <v>0</v>
      </c>
      <c r="AE126" s="141">
        <f t="shared" si="37"/>
        <v>0</v>
      </c>
      <c r="AF126" s="141">
        <f t="shared" si="37"/>
        <v>0</v>
      </c>
      <c r="AG126" s="141">
        <f t="shared" si="37"/>
        <v>0</v>
      </c>
    </row>
    <row r="127" spans="1:33" s="125" customFormat="1" ht="14.25" customHeight="1">
      <c r="A127" s="116"/>
      <c r="B127" s="144">
        <f>B83</f>
        <v>0</v>
      </c>
      <c r="C127" s="140" t="str">
        <f>C39</f>
        <v>EUR/ühik</v>
      </c>
      <c r="D127" s="141">
        <f>D83-D39</f>
        <v>0</v>
      </c>
      <c r="E127" s="141">
        <f t="shared" si="37"/>
        <v>0</v>
      </c>
      <c r="F127" s="141">
        <f t="shared" si="37"/>
        <v>0</v>
      </c>
      <c r="G127" s="141">
        <f t="shared" si="37"/>
        <v>0</v>
      </c>
      <c r="H127" s="141">
        <f t="shared" si="37"/>
        <v>0</v>
      </c>
      <c r="I127" s="141">
        <f t="shared" si="37"/>
        <v>0</v>
      </c>
      <c r="J127" s="141">
        <f t="shared" si="37"/>
        <v>0</v>
      </c>
      <c r="K127" s="141">
        <f t="shared" si="37"/>
        <v>0</v>
      </c>
      <c r="L127" s="141">
        <f t="shared" si="37"/>
        <v>0</v>
      </c>
      <c r="M127" s="141">
        <f t="shared" si="37"/>
        <v>0</v>
      </c>
      <c r="N127" s="141">
        <f t="shared" si="37"/>
        <v>0</v>
      </c>
      <c r="O127" s="141">
        <f t="shared" si="37"/>
        <v>0</v>
      </c>
      <c r="P127" s="141">
        <f t="shared" si="37"/>
        <v>0</v>
      </c>
      <c r="Q127" s="141">
        <f t="shared" si="37"/>
        <v>0</v>
      </c>
      <c r="R127" s="141">
        <f t="shared" si="37"/>
        <v>0</v>
      </c>
      <c r="S127" s="141">
        <f t="shared" si="37"/>
        <v>0</v>
      </c>
      <c r="T127" s="141">
        <f t="shared" si="37"/>
        <v>0</v>
      </c>
      <c r="U127" s="141">
        <f t="shared" si="37"/>
        <v>0</v>
      </c>
      <c r="V127" s="141">
        <f t="shared" si="37"/>
        <v>0</v>
      </c>
      <c r="W127" s="141">
        <f t="shared" si="37"/>
        <v>0</v>
      </c>
      <c r="X127" s="141">
        <f t="shared" si="37"/>
        <v>0</v>
      </c>
      <c r="Y127" s="141">
        <f t="shared" si="37"/>
        <v>0</v>
      </c>
      <c r="Z127" s="141">
        <f t="shared" si="37"/>
        <v>0</v>
      </c>
      <c r="AA127" s="141">
        <f t="shared" si="37"/>
        <v>0</v>
      </c>
      <c r="AB127" s="141">
        <f t="shared" si="37"/>
        <v>0</v>
      </c>
      <c r="AC127" s="141">
        <f t="shared" si="37"/>
        <v>0</v>
      </c>
      <c r="AD127" s="141">
        <f t="shared" si="37"/>
        <v>0</v>
      </c>
      <c r="AE127" s="141">
        <f t="shared" si="37"/>
        <v>0</v>
      </c>
      <c r="AF127" s="141">
        <f t="shared" si="37"/>
        <v>0</v>
      </c>
      <c r="AG127" s="141">
        <f t="shared" si="37"/>
        <v>0</v>
      </c>
    </row>
    <row r="128" spans="1:33" s="125" customFormat="1" ht="14.25" customHeight="1">
      <c r="A128" s="115"/>
      <c r="B128" s="490" t="str">
        <f>B125&amp;" kokku"</f>
        <v>0 kokku</v>
      </c>
      <c r="C128" s="491" t="str">
        <f>C40</f>
        <v>EUR/aastas</v>
      </c>
      <c r="D128" s="499">
        <f>D84-D40</f>
        <v>0</v>
      </c>
      <c r="E128" s="499">
        <f t="shared" si="37"/>
        <v>0</v>
      </c>
      <c r="F128" s="499">
        <f t="shared" si="37"/>
        <v>0</v>
      </c>
      <c r="G128" s="499">
        <f t="shared" si="37"/>
        <v>0</v>
      </c>
      <c r="H128" s="499">
        <f t="shared" si="37"/>
        <v>0</v>
      </c>
      <c r="I128" s="499">
        <f t="shared" si="37"/>
        <v>0</v>
      </c>
      <c r="J128" s="499">
        <f t="shared" si="37"/>
        <v>0</v>
      </c>
      <c r="K128" s="499">
        <f t="shared" si="37"/>
        <v>0</v>
      </c>
      <c r="L128" s="499">
        <f t="shared" si="37"/>
        <v>0</v>
      </c>
      <c r="M128" s="499">
        <f t="shared" si="37"/>
        <v>0</v>
      </c>
      <c r="N128" s="499">
        <f t="shared" si="37"/>
        <v>0</v>
      </c>
      <c r="O128" s="499">
        <f t="shared" si="37"/>
        <v>0</v>
      </c>
      <c r="P128" s="499">
        <f t="shared" si="37"/>
        <v>0</v>
      </c>
      <c r="Q128" s="499">
        <f t="shared" si="37"/>
        <v>0</v>
      </c>
      <c r="R128" s="499">
        <f t="shared" si="37"/>
        <v>0</v>
      </c>
      <c r="S128" s="499">
        <f t="shared" si="37"/>
        <v>0</v>
      </c>
      <c r="T128" s="499">
        <f t="shared" si="37"/>
        <v>0</v>
      </c>
      <c r="U128" s="499">
        <f t="shared" si="37"/>
        <v>0</v>
      </c>
      <c r="V128" s="499">
        <f t="shared" si="37"/>
        <v>0</v>
      </c>
      <c r="W128" s="499">
        <f t="shared" si="37"/>
        <v>0</v>
      </c>
      <c r="X128" s="499">
        <f t="shared" si="37"/>
        <v>0</v>
      </c>
      <c r="Y128" s="499">
        <f t="shared" si="37"/>
        <v>0</v>
      </c>
      <c r="Z128" s="499">
        <f t="shared" si="37"/>
        <v>0</v>
      </c>
      <c r="AA128" s="499">
        <f t="shared" si="37"/>
        <v>0</v>
      </c>
      <c r="AB128" s="499">
        <f t="shared" si="37"/>
        <v>0</v>
      </c>
      <c r="AC128" s="499">
        <f t="shared" si="37"/>
        <v>0</v>
      </c>
      <c r="AD128" s="499">
        <f t="shared" si="37"/>
        <v>0</v>
      </c>
      <c r="AE128" s="499">
        <f t="shared" si="37"/>
        <v>0</v>
      </c>
      <c r="AF128" s="499">
        <f t="shared" si="37"/>
        <v>0</v>
      </c>
      <c r="AG128" s="499">
        <f t="shared" si="37"/>
        <v>0</v>
      </c>
    </row>
    <row r="129" spans="1:33" s="125" customFormat="1" ht="14.25" customHeight="1">
      <c r="A129" s="137" t="s">
        <v>93</v>
      </c>
      <c r="B129" s="138">
        <f>B85</f>
        <v>0</v>
      </c>
      <c r="C129" s="139"/>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row>
    <row r="130" spans="1:33" s="125" customFormat="1" ht="14.25" customHeight="1">
      <c r="A130" s="116"/>
      <c r="B130" s="144">
        <f>B86</f>
        <v>0</v>
      </c>
      <c r="C130" s="140">
        <f>C42</f>
        <v>0</v>
      </c>
      <c r="D130" s="141">
        <f>D86-D42</f>
        <v>0</v>
      </c>
      <c r="E130" s="141">
        <f aca="true" t="shared" si="38" ref="E130:AG132">E86-E42</f>
        <v>0</v>
      </c>
      <c r="F130" s="141">
        <f t="shared" si="38"/>
        <v>0</v>
      </c>
      <c r="G130" s="141">
        <f t="shared" si="38"/>
        <v>0</v>
      </c>
      <c r="H130" s="141">
        <f t="shared" si="38"/>
        <v>0</v>
      </c>
      <c r="I130" s="141">
        <f t="shared" si="38"/>
        <v>0</v>
      </c>
      <c r="J130" s="141">
        <f t="shared" si="38"/>
        <v>0</v>
      </c>
      <c r="K130" s="141">
        <f t="shared" si="38"/>
        <v>0</v>
      </c>
      <c r="L130" s="141">
        <f t="shared" si="38"/>
        <v>0</v>
      </c>
      <c r="M130" s="141">
        <f t="shared" si="38"/>
        <v>0</v>
      </c>
      <c r="N130" s="141">
        <f t="shared" si="38"/>
        <v>0</v>
      </c>
      <c r="O130" s="141">
        <f t="shared" si="38"/>
        <v>0</v>
      </c>
      <c r="P130" s="141">
        <f t="shared" si="38"/>
        <v>0</v>
      </c>
      <c r="Q130" s="141">
        <f t="shared" si="38"/>
        <v>0</v>
      </c>
      <c r="R130" s="141">
        <f t="shared" si="38"/>
        <v>0</v>
      </c>
      <c r="S130" s="141">
        <f t="shared" si="38"/>
        <v>0</v>
      </c>
      <c r="T130" s="141">
        <f t="shared" si="38"/>
        <v>0</v>
      </c>
      <c r="U130" s="141">
        <f t="shared" si="38"/>
        <v>0</v>
      </c>
      <c r="V130" s="141">
        <f t="shared" si="38"/>
        <v>0</v>
      </c>
      <c r="W130" s="141">
        <f t="shared" si="38"/>
        <v>0</v>
      </c>
      <c r="X130" s="141">
        <f t="shared" si="38"/>
        <v>0</v>
      </c>
      <c r="Y130" s="141">
        <f t="shared" si="38"/>
        <v>0</v>
      </c>
      <c r="Z130" s="141">
        <f t="shared" si="38"/>
        <v>0</v>
      </c>
      <c r="AA130" s="141">
        <f t="shared" si="38"/>
        <v>0</v>
      </c>
      <c r="AB130" s="141">
        <f t="shared" si="38"/>
        <v>0</v>
      </c>
      <c r="AC130" s="141">
        <f t="shared" si="38"/>
        <v>0</v>
      </c>
      <c r="AD130" s="141">
        <f t="shared" si="38"/>
        <v>0</v>
      </c>
      <c r="AE130" s="141">
        <f t="shared" si="38"/>
        <v>0</v>
      </c>
      <c r="AF130" s="141">
        <f t="shared" si="38"/>
        <v>0</v>
      </c>
      <c r="AG130" s="141">
        <f t="shared" si="38"/>
        <v>0</v>
      </c>
    </row>
    <row r="131" spans="1:33" s="125" customFormat="1" ht="14.25" customHeight="1">
      <c r="A131" s="116"/>
      <c r="B131" s="144">
        <f>B87</f>
        <v>0</v>
      </c>
      <c r="C131" s="140" t="str">
        <f>C43</f>
        <v>EUR/ühik</v>
      </c>
      <c r="D131" s="141">
        <f>D87-D43</f>
        <v>0</v>
      </c>
      <c r="E131" s="141">
        <f t="shared" si="38"/>
        <v>0</v>
      </c>
      <c r="F131" s="141">
        <f t="shared" si="38"/>
        <v>0</v>
      </c>
      <c r="G131" s="141">
        <f t="shared" si="38"/>
        <v>0</v>
      </c>
      <c r="H131" s="141">
        <f t="shared" si="38"/>
        <v>0</v>
      </c>
      <c r="I131" s="141">
        <f t="shared" si="38"/>
        <v>0</v>
      </c>
      <c r="J131" s="141">
        <f t="shared" si="38"/>
        <v>0</v>
      </c>
      <c r="K131" s="141">
        <f t="shared" si="38"/>
        <v>0</v>
      </c>
      <c r="L131" s="141">
        <f t="shared" si="38"/>
        <v>0</v>
      </c>
      <c r="M131" s="141">
        <f t="shared" si="38"/>
        <v>0</v>
      </c>
      <c r="N131" s="141">
        <f t="shared" si="38"/>
        <v>0</v>
      </c>
      <c r="O131" s="141">
        <f t="shared" si="38"/>
        <v>0</v>
      </c>
      <c r="P131" s="141">
        <f t="shared" si="38"/>
        <v>0</v>
      </c>
      <c r="Q131" s="141">
        <f t="shared" si="38"/>
        <v>0</v>
      </c>
      <c r="R131" s="141">
        <f t="shared" si="38"/>
        <v>0</v>
      </c>
      <c r="S131" s="141">
        <f t="shared" si="38"/>
        <v>0</v>
      </c>
      <c r="T131" s="141">
        <f t="shared" si="38"/>
        <v>0</v>
      </c>
      <c r="U131" s="141">
        <f t="shared" si="38"/>
        <v>0</v>
      </c>
      <c r="V131" s="141">
        <f t="shared" si="38"/>
        <v>0</v>
      </c>
      <c r="W131" s="141">
        <f t="shared" si="38"/>
        <v>0</v>
      </c>
      <c r="X131" s="141">
        <f t="shared" si="38"/>
        <v>0</v>
      </c>
      <c r="Y131" s="141">
        <f t="shared" si="38"/>
        <v>0</v>
      </c>
      <c r="Z131" s="141">
        <f t="shared" si="38"/>
        <v>0</v>
      </c>
      <c r="AA131" s="141">
        <f t="shared" si="38"/>
        <v>0</v>
      </c>
      <c r="AB131" s="141">
        <f t="shared" si="38"/>
        <v>0</v>
      </c>
      <c r="AC131" s="141">
        <f t="shared" si="38"/>
        <v>0</v>
      </c>
      <c r="AD131" s="141">
        <f t="shared" si="38"/>
        <v>0</v>
      </c>
      <c r="AE131" s="141">
        <f t="shared" si="38"/>
        <v>0</v>
      </c>
      <c r="AF131" s="141">
        <f t="shared" si="38"/>
        <v>0</v>
      </c>
      <c r="AG131" s="141">
        <f t="shared" si="38"/>
        <v>0</v>
      </c>
    </row>
    <row r="132" spans="1:33" s="125" customFormat="1" ht="14.25" customHeight="1">
      <c r="A132" s="115"/>
      <c r="B132" s="490" t="str">
        <f>B129&amp;" kokku"</f>
        <v>0 kokku</v>
      </c>
      <c r="C132" s="491" t="str">
        <f>C44</f>
        <v>EUR/aastas</v>
      </c>
      <c r="D132" s="499">
        <f>D88-D44</f>
        <v>0</v>
      </c>
      <c r="E132" s="499">
        <f t="shared" si="38"/>
        <v>0</v>
      </c>
      <c r="F132" s="499">
        <f t="shared" si="38"/>
        <v>0</v>
      </c>
      <c r="G132" s="499">
        <f t="shared" si="38"/>
        <v>0</v>
      </c>
      <c r="H132" s="499">
        <f t="shared" si="38"/>
        <v>0</v>
      </c>
      <c r="I132" s="499">
        <f t="shared" si="38"/>
        <v>0</v>
      </c>
      <c r="J132" s="499">
        <f t="shared" si="38"/>
        <v>0</v>
      </c>
      <c r="K132" s="499">
        <f t="shared" si="38"/>
        <v>0</v>
      </c>
      <c r="L132" s="499">
        <f t="shared" si="38"/>
        <v>0</v>
      </c>
      <c r="M132" s="499">
        <f t="shared" si="38"/>
        <v>0</v>
      </c>
      <c r="N132" s="499">
        <f t="shared" si="38"/>
        <v>0</v>
      </c>
      <c r="O132" s="499">
        <f t="shared" si="38"/>
        <v>0</v>
      </c>
      <c r="P132" s="499">
        <f t="shared" si="38"/>
        <v>0</v>
      </c>
      <c r="Q132" s="499">
        <f t="shared" si="38"/>
        <v>0</v>
      </c>
      <c r="R132" s="499">
        <f t="shared" si="38"/>
        <v>0</v>
      </c>
      <c r="S132" s="499">
        <f t="shared" si="38"/>
        <v>0</v>
      </c>
      <c r="T132" s="499">
        <f t="shared" si="38"/>
        <v>0</v>
      </c>
      <c r="U132" s="499">
        <f t="shared" si="38"/>
        <v>0</v>
      </c>
      <c r="V132" s="499">
        <f t="shared" si="38"/>
        <v>0</v>
      </c>
      <c r="W132" s="499">
        <f t="shared" si="38"/>
        <v>0</v>
      </c>
      <c r="X132" s="499">
        <f t="shared" si="38"/>
        <v>0</v>
      </c>
      <c r="Y132" s="499">
        <f t="shared" si="38"/>
        <v>0</v>
      </c>
      <c r="Z132" s="499">
        <f t="shared" si="38"/>
        <v>0</v>
      </c>
      <c r="AA132" s="499">
        <f t="shared" si="38"/>
        <v>0</v>
      </c>
      <c r="AB132" s="499">
        <f t="shared" si="38"/>
        <v>0</v>
      </c>
      <c r="AC132" s="499">
        <f t="shared" si="38"/>
        <v>0</v>
      </c>
      <c r="AD132" s="499">
        <f t="shared" si="38"/>
        <v>0</v>
      </c>
      <c r="AE132" s="499">
        <f t="shared" si="38"/>
        <v>0</v>
      </c>
      <c r="AF132" s="499">
        <f t="shared" si="38"/>
        <v>0</v>
      </c>
      <c r="AG132" s="499">
        <f t="shared" si="38"/>
        <v>0</v>
      </c>
    </row>
    <row r="133" spans="1:33" s="125" customFormat="1" ht="14.25" customHeight="1">
      <c r="A133" s="137" t="s">
        <v>94</v>
      </c>
      <c r="B133" s="138">
        <f>B89</f>
        <v>0</v>
      </c>
      <c r="C133" s="139"/>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row>
    <row r="134" spans="1:33" s="125" customFormat="1" ht="14.25" customHeight="1">
      <c r="A134" s="116"/>
      <c r="B134" s="144">
        <f>B90</f>
        <v>0</v>
      </c>
      <c r="C134" s="140">
        <f>C46</f>
        <v>0</v>
      </c>
      <c r="D134" s="141">
        <f>D90-D46</f>
        <v>0</v>
      </c>
      <c r="E134" s="141">
        <f aca="true" t="shared" si="39" ref="E134:AG136">E90-E46</f>
        <v>0</v>
      </c>
      <c r="F134" s="141">
        <f t="shared" si="39"/>
        <v>0</v>
      </c>
      <c r="G134" s="141">
        <f t="shared" si="39"/>
        <v>0</v>
      </c>
      <c r="H134" s="141">
        <f t="shared" si="39"/>
        <v>0</v>
      </c>
      <c r="I134" s="141">
        <f t="shared" si="39"/>
        <v>0</v>
      </c>
      <c r="J134" s="141">
        <f t="shared" si="39"/>
        <v>0</v>
      </c>
      <c r="K134" s="141">
        <f t="shared" si="39"/>
        <v>0</v>
      </c>
      <c r="L134" s="141">
        <f t="shared" si="39"/>
        <v>0</v>
      </c>
      <c r="M134" s="141">
        <f t="shared" si="39"/>
        <v>0</v>
      </c>
      <c r="N134" s="141">
        <f t="shared" si="39"/>
        <v>0</v>
      </c>
      <c r="O134" s="141">
        <f t="shared" si="39"/>
        <v>0</v>
      </c>
      <c r="P134" s="141">
        <f t="shared" si="39"/>
        <v>0</v>
      </c>
      <c r="Q134" s="141">
        <f t="shared" si="39"/>
        <v>0</v>
      </c>
      <c r="R134" s="141">
        <f t="shared" si="39"/>
        <v>0</v>
      </c>
      <c r="S134" s="141">
        <f t="shared" si="39"/>
        <v>0</v>
      </c>
      <c r="T134" s="141">
        <f t="shared" si="39"/>
        <v>0</v>
      </c>
      <c r="U134" s="141">
        <f t="shared" si="39"/>
        <v>0</v>
      </c>
      <c r="V134" s="141">
        <f t="shared" si="39"/>
        <v>0</v>
      </c>
      <c r="W134" s="141">
        <f t="shared" si="39"/>
        <v>0</v>
      </c>
      <c r="X134" s="141">
        <f t="shared" si="39"/>
        <v>0</v>
      </c>
      <c r="Y134" s="141">
        <f t="shared" si="39"/>
        <v>0</v>
      </c>
      <c r="Z134" s="141">
        <f t="shared" si="39"/>
        <v>0</v>
      </c>
      <c r="AA134" s="141">
        <f t="shared" si="39"/>
        <v>0</v>
      </c>
      <c r="AB134" s="141">
        <f t="shared" si="39"/>
        <v>0</v>
      </c>
      <c r="AC134" s="141">
        <f t="shared" si="39"/>
        <v>0</v>
      </c>
      <c r="AD134" s="141">
        <f t="shared" si="39"/>
        <v>0</v>
      </c>
      <c r="AE134" s="141">
        <f t="shared" si="39"/>
        <v>0</v>
      </c>
      <c r="AF134" s="141">
        <f t="shared" si="39"/>
        <v>0</v>
      </c>
      <c r="AG134" s="141">
        <f t="shared" si="39"/>
        <v>0</v>
      </c>
    </row>
    <row r="135" spans="1:33" s="125" customFormat="1" ht="14.25" customHeight="1">
      <c r="A135" s="116"/>
      <c r="B135" s="144">
        <f>B91</f>
        <v>0</v>
      </c>
      <c r="C135" s="140" t="str">
        <f>C47</f>
        <v>EUR/ühik</v>
      </c>
      <c r="D135" s="141">
        <f>D91-D47</f>
        <v>0</v>
      </c>
      <c r="E135" s="141">
        <f t="shared" si="39"/>
        <v>0</v>
      </c>
      <c r="F135" s="141">
        <f t="shared" si="39"/>
        <v>0</v>
      </c>
      <c r="G135" s="141">
        <f t="shared" si="39"/>
        <v>0</v>
      </c>
      <c r="H135" s="141">
        <f t="shared" si="39"/>
        <v>0</v>
      </c>
      <c r="I135" s="141">
        <f t="shared" si="39"/>
        <v>0</v>
      </c>
      <c r="J135" s="141">
        <f t="shared" si="39"/>
        <v>0</v>
      </c>
      <c r="K135" s="141">
        <f t="shared" si="39"/>
        <v>0</v>
      </c>
      <c r="L135" s="141">
        <f t="shared" si="39"/>
        <v>0</v>
      </c>
      <c r="M135" s="141">
        <f t="shared" si="39"/>
        <v>0</v>
      </c>
      <c r="N135" s="141">
        <f t="shared" si="39"/>
        <v>0</v>
      </c>
      <c r="O135" s="141">
        <f t="shared" si="39"/>
        <v>0</v>
      </c>
      <c r="P135" s="141">
        <f t="shared" si="39"/>
        <v>0</v>
      </c>
      <c r="Q135" s="141">
        <f t="shared" si="39"/>
        <v>0</v>
      </c>
      <c r="R135" s="141">
        <f t="shared" si="39"/>
        <v>0</v>
      </c>
      <c r="S135" s="141">
        <f t="shared" si="39"/>
        <v>0</v>
      </c>
      <c r="T135" s="141">
        <f t="shared" si="39"/>
        <v>0</v>
      </c>
      <c r="U135" s="141">
        <f t="shared" si="39"/>
        <v>0</v>
      </c>
      <c r="V135" s="141">
        <f t="shared" si="39"/>
        <v>0</v>
      </c>
      <c r="W135" s="141">
        <f t="shared" si="39"/>
        <v>0</v>
      </c>
      <c r="X135" s="141">
        <f t="shared" si="39"/>
        <v>0</v>
      </c>
      <c r="Y135" s="141">
        <f t="shared" si="39"/>
        <v>0</v>
      </c>
      <c r="Z135" s="141">
        <f t="shared" si="39"/>
        <v>0</v>
      </c>
      <c r="AA135" s="141">
        <f t="shared" si="39"/>
        <v>0</v>
      </c>
      <c r="AB135" s="141">
        <f t="shared" si="39"/>
        <v>0</v>
      </c>
      <c r="AC135" s="141">
        <f t="shared" si="39"/>
        <v>0</v>
      </c>
      <c r="AD135" s="141">
        <f t="shared" si="39"/>
        <v>0</v>
      </c>
      <c r="AE135" s="141">
        <f t="shared" si="39"/>
        <v>0</v>
      </c>
      <c r="AF135" s="141">
        <f t="shared" si="39"/>
        <v>0</v>
      </c>
      <c r="AG135" s="141">
        <f t="shared" si="39"/>
        <v>0</v>
      </c>
    </row>
    <row r="136" spans="1:33" s="125" customFormat="1" ht="14.25" customHeight="1">
      <c r="A136" s="115"/>
      <c r="B136" s="490" t="str">
        <f>B133&amp;" kokku"</f>
        <v>0 kokku</v>
      </c>
      <c r="C136" s="491" t="str">
        <f>C48</f>
        <v>EUR/aastas</v>
      </c>
      <c r="D136" s="499">
        <f>D92-D48</f>
        <v>0</v>
      </c>
      <c r="E136" s="499">
        <f t="shared" si="39"/>
        <v>0</v>
      </c>
      <c r="F136" s="499">
        <f t="shared" si="39"/>
        <v>0</v>
      </c>
      <c r="G136" s="499">
        <f t="shared" si="39"/>
        <v>0</v>
      </c>
      <c r="H136" s="499">
        <f t="shared" si="39"/>
        <v>0</v>
      </c>
      <c r="I136" s="499">
        <f t="shared" si="39"/>
        <v>0</v>
      </c>
      <c r="J136" s="499">
        <f t="shared" si="39"/>
        <v>0</v>
      </c>
      <c r="K136" s="499">
        <f t="shared" si="39"/>
        <v>0</v>
      </c>
      <c r="L136" s="499">
        <f t="shared" si="39"/>
        <v>0</v>
      </c>
      <c r="M136" s="499">
        <f t="shared" si="39"/>
        <v>0</v>
      </c>
      <c r="N136" s="499">
        <f t="shared" si="39"/>
        <v>0</v>
      </c>
      <c r="O136" s="499">
        <f t="shared" si="39"/>
        <v>0</v>
      </c>
      <c r="P136" s="499">
        <f t="shared" si="39"/>
        <v>0</v>
      </c>
      <c r="Q136" s="499">
        <f t="shared" si="39"/>
        <v>0</v>
      </c>
      <c r="R136" s="499">
        <f t="shared" si="39"/>
        <v>0</v>
      </c>
      <c r="S136" s="499">
        <f t="shared" si="39"/>
        <v>0</v>
      </c>
      <c r="T136" s="499">
        <f t="shared" si="39"/>
        <v>0</v>
      </c>
      <c r="U136" s="499">
        <f t="shared" si="39"/>
        <v>0</v>
      </c>
      <c r="V136" s="499">
        <f t="shared" si="39"/>
        <v>0</v>
      </c>
      <c r="W136" s="499">
        <f t="shared" si="39"/>
        <v>0</v>
      </c>
      <c r="X136" s="499">
        <f t="shared" si="39"/>
        <v>0</v>
      </c>
      <c r="Y136" s="499">
        <f t="shared" si="39"/>
        <v>0</v>
      </c>
      <c r="Z136" s="499">
        <f t="shared" si="39"/>
        <v>0</v>
      </c>
      <c r="AA136" s="499">
        <f t="shared" si="39"/>
        <v>0</v>
      </c>
      <c r="AB136" s="499">
        <f t="shared" si="39"/>
        <v>0</v>
      </c>
      <c r="AC136" s="499">
        <f t="shared" si="39"/>
        <v>0</v>
      </c>
      <c r="AD136" s="499">
        <f t="shared" si="39"/>
        <v>0</v>
      </c>
      <c r="AE136" s="499">
        <f t="shared" si="39"/>
        <v>0</v>
      </c>
      <c r="AF136" s="499">
        <f t="shared" si="39"/>
        <v>0</v>
      </c>
      <c r="AG136" s="499">
        <f t="shared" si="39"/>
        <v>0</v>
      </c>
    </row>
    <row r="137" spans="1:33" s="124" customFormat="1" ht="14.25" customHeight="1">
      <c r="A137" s="569" t="s">
        <v>29</v>
      </c>
      <c r="B137" s="570"/>
      <c r="C137" s="492" t="str">
        <f>C49</f>
        <v>EUR/aastas</v>
      </c>
      <c r="D137" s="496">
        <f aca="true" t="shared" si="40" ref="D137:AG137">D100+D104+D108+D112+D116+D120+D124+D128+D132+D136</f>
        <v>0</v>
      </c>
      <c r="E137" s="496">
        <f t="shared" si="40"/>
        <v>0</v>
      </c>
      <c r="F137" s="496">
        <f t="shared" si="40"/>
        <v>0</v>
      </c>
      <c r="G137" s="496">
        <f t="shared" si="40"/>
        <v>0</v>
      </c>
      <c r="H137" s="496">
        <f t="shared" si="40"/>
        <v>0</v>
      </c>
      <c r="I137" s="496">
        <f t="shared" si="40"/>
        <v>0</v>
      </c>
      <c r="J137" s="496">
        <f t="shared" si="40"/>
        <v>0</v>
      </c>
      <c r="K137" s="496">
        <f t="shared" si="40"/>
        <v>0</v>
      </c>
      <c r="L137" s="496">
        <f t="shared" si="40"/>
        <v>0</v>
      </c>
      <c r="M137" s="496">
        <f t="shared" si="40"/>
        <v>0</v>
      </c>
      <c r="N137" s="496">
        <f t="shared" si="40"/>
        <v>0</v>
      </c>
      <c r="O137" s="496">
        <f t="shared" si="40"/>
        <v>0</v>
      </c>
      <c r="P137" s="496">
        <f t="shared" si="40"/>
        <v>0</v>
      </c>
      <c r="Q137" s="496">
        <f t="shared" si="40"/>
        <v>0</v>
      </c>
      <c r="R137" s="496">
        <f t="shared" si="40"/>
        <v>0</v>
      </c>
      <c r="S137" s="496">
        <f t="shared" si="40"/>
        <v>0</v>
      </c>
      <c r="T137" s="496">
        <f t="shared" si="40"/>
        <v>0</v>
      </c>
      <c r="U137" s="496">
        <f t="shared" si="40"/>
        <v>0</v>
      </c>
      <c r="V137" s="496">
        <f t="shared" si="40"/>
        <v>0</v>
      </c>
      <c r="W137" s="496">
        <f t="shared" si="40"/>
        <v>0</v>
      </c>
      <c r="X137" s="496">
        <f t="shared" si="40"/>
        <v>0</v>
      </c>
      <c r="Y137" s="496">
        <f t="shared" si="40"/>
        <v>0</v>
      </c>
      <c r="Z137" s="496">
        <f t="shared" si="40"/>
        <v>0</v>
      </c>
      <c r="AA137" s="496">
        <f t="shared" si="40"/>
        <v>0</v>
      </c>
      <c r="AB137" s="496">
        <f t="shared" si="40"/>
        <v>0</v>
      </c>
      <c r="AC137" s="496">
        <f t="shared" si="40"/>
        <v>0</v>
      </c>
      <c r="AD137" s="496">
        <f t="shared" si="40"/>
        <v>0</v>
      </c>
      <c r="AE137" s="496">
        <f t="shared" si="40"/>
        <v>0</v>
      </c>
      <c r="AF137" s="496">
        <f t="shared" si="40"/>
        <v>0</v>
      </c>
      <c r="AG137" s="496">
        <f t="shared" si="40"/>
        <v>0</v>
      </c>
    </row>
  </sheetData>
  <sheetProtection selectLockedCells="1"/>
  <mergeCells count="4">
    <mergeCell ref="A137:B137"/>
    <mergeCell ref="B4:C4"/>
    <mergeCell ref="A49:B49"/>
    <mergeCell ref="A93:B93"/>
  </mergeCells>
  <conditionalFormatting sqref="D3:AG3">
    <cfRule type="cellIs" priority="2" dxfId="14" operator="between" stopIfTrue="1">
      <formula>#REF!</formula>
      <formula>#REF!</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4"/>
  <dimension ref="B1:AG110"/>
  <sheetViews>
    <sheetView zoomScalePageLayoutView="0" workbookViewId="0" topLeftCell="A1">
      <pane xSplit="3" ySplit="3" topLeftCell="D70" activePane="bottomRight" state="frozen"/>
      <selection pane="topLeft" activeCell="A1" sqref="A1"/>
      <selection pane="topRight" activeCell="C1" sqref="C1"/>
      <selection pane="bottomLeft" activeCell="A4" sqref="A4"/>
      <selection pane="bottomRight" activeCell="X45" sqref="D45:X45"/>
    </sheetView>
  </sheetViews>
  <sheetFormatPr defaultColWidth="9.140625" defaultRowHeight="15"/>
  <cols>
    <col min="1" max="1" width="5.421875" style="112" customWidth="1"/>
    <col min="2" max="2" width="51.28125" style="112" customWidth="1"/>
    <col min="3" max="3" width="14.28125" style="112" customWidth="1"/>
    <col min="4" max="32" width="9.00390625" style="112" customWidth="1"/>
    <col min="33" max="33" width="9.140625" style="112" bestFit="1" customWidth="1"/>
    <col min="34" max="16384" width="9.140625" style="112" customWidth="1"/>
  </cols>
  <sheetData>
    <row r="1" spans="2:21" s="258" customFormat="1" ht="12.75">
      <c r="B1" s="127"/>
      <c r="C1" s="127"/>
      <c r="D1" s="453"/>
      <c r="E1" s="453"/>
      <c r="F1" s="453"/>
      <c r="G1" s="453"/>
      <c r="H1" s="127"/>
      <c r="I1" s="127"/>
      <c r="J1" s="127"/>
      <c r="K1" s="127"/>
      <c r="L1" s="127"/>
      <c r="M1" s="127"/>
      <c r="N1" s="127"/>
      <c r="O1" s="127"/>
      <c r="P1" s="127"/>
      <c r="Q1" s="127"/>
      <c r="R1" s="127"/>
      <c r="S1" s="454"/>
      <c r="T1" s="454"/>
      <c r="U1" s="454"/>
    </row>
    <row r="2" spans="2:21" s="258" customFormat="1" ht="12.75">
      <c r="B2" s="259"/>
      <c r="C2" s="127"/>
      <c r="D2" s="127"/>
      <c r="E2" s="127"/>
      <c r="F2" s="127"/>
      <c r="G2" s="127"/>
      <c r="H2" s="127"/>
      <c r="I2" s="127"/>
      <c r="J2" s="127"/>
      <c r="K2" s="127"/>
      <c r="L2" s="127"/>
      <c r="M2" s="127"/>
      <c r="N2" s="127"/>
      <c r="O2" s="127"/>
      <c r="P2" s="127"/>
      <c r="Q2" s="127"/>
      <c r="R2" s="127"/>
      <c r="S2" s="127"/>
      <c r="T2" s="127"/>
      <c r="U2" s="127"/>
    </row>
    <row r="3" spans="2:33" s="258" customFormat="1" ht="12.75">
      <c r="B3" s="574" t="s">
        <v>277</v>
      </c>
      <c r="C3" s="575"/>
      <c r="D3" s="500">
        <f>4_Tulud!D3</f>
        <v>1900</v>
      </c>
      <c r="E3" s="500">
        <f>4_Tulud!E3</f>
      </c>
      <c r="F3" s="500">
        <f>4_Tulud!F3</f>
      </c>
      <c r="G3" s="500">
        <f>4_Tulud!G3</f>
      </c>
      <c r="H3" s="500">
        <f>4_Tulud!H3</f>
      </c>
      <c r="I3" s="500">
        <f>4_Tulud!I3</f>
      </c>
      <c r="J3" s="500">
        <f>4_Tulud!J3</f>
      </c>
      <c r="K3" s="500">
        <f>4_Tulud!K3</f>
      </c>
      <c r="L3" s="500">
        <f>4_Tulud!L3</f>
      </c>
      <c r="M3" s="500">
        <f>4_Tulud!M3</f>
      </c>
      <c r="N3" s="500">
        <f>4_Tulud!N3</f>
      </c>
      <c r="O3" s="500">
        <f>4_Tulud!O3</f>
      </c>
      <c r="P3" s="500">
        <f>4_Tulud!P3</f>
      </c>
      <c r="Q3" s="500">
        <f>4_Tulud!Q3</f>
      </c>
      <c r="R3" s="500">
        <f>4_Tulud!R3</f>
      </c>
      <c r="S3" s="500">
        <f>4_Tulud!S3</f>
      </c>
      <c r="T3" s="500">
        <f>4_Tulud!T3</f>
      </c>
      <c r="U3" s="500">
        <f>4_Tulud!U3</f>
      </c>
      <c r="V3" s="500">
        <f>4_Tulud!V3</f>
      </c>
      <c r="W3" s="500">
        <f>4_Tulud!W3</f>
      </c>
      <c r="X3" s="500">
        <f>4_Tulud!X3</f>
      </c>
      <c r="Y3" s="500">
        <f>4_Tulud!Y3</f>
      </c>
      <c r="Z3" s="500">
        <f>4_Tulud!Z3</f>
      </c>
      <c r="AA3" s="500">
        <f>4_Tulud!AA3</f>
      </c>
      <c r="AB3" s="500">
        <f>4_Tulud!AB3</f>
      </c>
      <c r="AC3" s="500">
        <f>4_Tulud!AC3</f>
      </c>
      <c r="AD3" s="500">
        <f>4_Tulud!AD3</f>
      </c>
      <c r="AE3" s="500">
        <f>4_Tulud!AE3</f>
      </c>
      <c r="AF3" s="500">
        <f>4_Tulud!AF3</f>
      </c>
      <c r="AG3" s="500">
        <f>4_Tulud!AG3</f>
      </c>
    </row>
    <row r="4" spans="2:33" s="265" customFormat="1" ht="12.75">
      <c r="B4" s="580"/>
      <c r="C4" s="580"/>
      <c r="D4" s="135"/>
      <c r="E4" s="135"/>
      <c r="F4" s="135"/>
      <c r="G4" s="135"/>
      <c r="H4" s="135"/>
      <c r="I4" s="136"/>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s="265" customFormat="1" ht="12.75">
      <c r="B5" s="220" t="s">
        <v>278</v>
      </c>
      <c r="C5" s="134"/>
      <c r="D5" s="135"/>
      <c r="E5" s="135"/>
      <c r="F5" s="135"/>
      <c r="G5" s="135"/>
      <c r="H5" s="135"/>
      <c r="I5" s="136"/>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2:33" s="265" customFormat="1" ht="12.75">
      <c r="B6" s="134"/>
      <c r="C6" s="134"/>
      <c r="D6" s="135"/>
      <c r="E6" s="135"/>
      <c r="F6" s="135"/>
      <c r="G6" s="135"/>
      <c r="H6" s="135"/>
      <c r="I6" s="136"/>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2:33" s="265" customFormat="1" ht="18">
      <c r="B7" s="482" t="s">
        <v>297</v>
      </c>
      <c r="C7" s="134"/>
      <c r="D7" s="135"/>
      <c r="E7" s="135"/>
      <c r="F7" s="135"/>
      <c r="G7" s="135"/>
      <c r="H7" s="135"/>
      <c r="I7" s="136"/>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113" customFormat="1" ht="15"/>
    <row r="9" spans="2:33" s="267" customFormat="1" ht="14.25">
      <c r="B9" s="167" t="s">
        <v>296</v>
      </c>
      <c r="C9" s="168" t="s">
        <v>11</v>
      </c>
      <c r="D9" s="581" t="s">
        <v>239</v>
      </c>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row>
    <row r="10" spans="2:33" s="158" customFormat="1" ht="15">
      <c r="B10" s="270"/>
      <c r="C10" s="256" t="s">
        <v>14</v>
      </c>
      <c r="D10" s="365"/>
      <c r="E10" s="366"/>
      <c r="F10" s="366"/>
      <c r="G10" s="366"/>
      <c r="H10" s="366"/>
      <c r="I10" s="366"/>
      <c r="J10" s="366"/>
      <c r="K10" s="366"/>
      <c r="L10" s="366"/>
      <c r="M10" s="366"/>
      <c r="N10" s="366"/>
      <c r="O10" s="366"/>
      <c r="P10" s="366"/>
      <c r="Q10" s="366"/>
      <c r="R10" s="366"/>
      <c r="S10" s="366"/>
      <c r="T10" s="366"/>
      <c r="U10" s="366"/>
      <c r="V10" s="366"/>
      <c r="W10" s="366"/>
      <c r="X10" s="367"/>
      <c r="Y10" s="367"/>
      <c r="Z10" s="367"/>
      <c r="AA10" s="367"/>
      <c r="AB10" s="367"/>
      <c r="AC10" s="367"/>
      <c r="AD10" s="367"/>
      <c r="AE10" s="367"/>
      <c r="AF10" s="367"/>
      <c r="AG10" s="391"/>
    </row>
    <row r="11" spans="2:33" s="158" customFormat="1" ht="15">
      <c r="B11" s="270"/>
      <c r="C11" s="256" t="s">
        <v>14</v>
      </c>
      <c r="D11" s="221"/>
      <c r="E11" s="161"/>
      <c r="F11" s="161"/>
      <c r="G11" s="161"/>
      <c r="H11" s="161"/>
      <c r="I11" s="162"/>
      <c r="J11" s="162"/>
      <c r="K11" s="163"/>
      <c r="L11" s="163"/>
      <c r="M11" s="163"/>
      <c r="N11" s="163"/>
      <c r="O11" s="163"/>
      <c r="P11" s="163"/>
      <c r="Q11" s="163"/>
      <c r="R11" s="163"/>
      <c r="S11" s="163"/>
      <c r="T11" s="163"/>
      <c r="U11" s="163"/>
      <c r="V11" s="163"/>
      <c r="W11" s="163"/>
      <c r="X11" s="163"/>
      <c r="Y11" s="163"/>
      <c r="Z11" s="163"/>
      <c r="AA11" s="163"/>
      <c r="AB11" s="163"/>
      <c r="AC11" s="163"/>
      <c r="AD11" s="163"/>
      <c r="AE11" s="163"/>
      <c r="AF11" s="367"/>
      <c r="AG11" s="391"/>
    </row>
    <row r="12" spans="2:33" s="158" customFormat="1" ht="15">
      <c r="B12" s="270"/>
      <c r="C12" s="256" t="s">
        <v>14</v>
      </c>
      <c r="D12" s="22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367"/>
      <c r="AG12" s="391"/>
    </row>
    <row r="13" spans="2:33" s="157" customFormat="1" ht="15">
      <c r="B13" s="270"/>
      <c r="C13" s="256" t="s">
        <v>14</v>
      </c>
      <c r="D13" s="221"/>
      <c r="E13" s="161"/>
      <c r="F13" s="161"/>
      <c r="G13" s="161"/>
      <c r="H13" s="161"/>
      <c r="I13" s="161"/>
      <c r="J13" s="161"/>
      <c r="K13" s="161"/>
      <c r="L13" s="164"/>
      <c r="M13" s="164"/>
      <c r="N13" s="164"/>
      <c r="O13" s="164"/>
      <c r="P13" s="164"/>
      <c r="Q13" s="164"/>
      <c r="R13" s="164"/>
      <c r="S13" s="164"/>
      <c r="T13" s="164"/>
      <c r="U13" s="164"/>
      <c r="V13" s="164"/>
      <c r="W13" s="164"/>
      <c r="X13" s="164"/>
      <c r="Y13" s="164"/>
      <c r="Z13" s="164"/>
      <c r="AA13" s="164"/>
      <c r="AB13" s="164"/>
      <c r="AC13" s="164"/>
      <c r="AD13" s="164"/>
      <c r="AE13" s="164"/>
      <c r="AF13" s="367"/>
      <c r="AG13" s="391"/>
    </row>
    <row r="14" spans="2:33" s="158" customFormat="1" ht="15">
      <c r="B14" s="270"/>
      <c r="C14" s="256" t="s">
        <v>14</v>
      </c>
      <c r="D14" s="221"/>
      <c r="E14" s="161"/>
      <c r="F14" s="161"/>
      <c r="G14" s="161"/>
      <c r="H14" s="161"/>
      <c r="I14" s="162"/>
      <c r="J14" s="162"/>
      <c r="K14" s="163"/>
      <c r="L14" s="163"/>
      <c r="M14" s="163"/>
      <c r="N14" s="163"/>
      <c r="O14" s="163"/>
      <c r="P14" s="163"/>
      <c r="Q14" s="163"/>
      <c r="R14" s="163"/>
      <c r="S14" s="163"/>
      <c r="T14" s="163"/>
      <c r="U14" s="163"/>
      <c r="V14" s="163"/>
      <c r="W14" s="163"/>
      <c r="X14" s="163"/>
      <c r="Y14" s="163"/>
      <c r="Z14" s="163"/>
      <c r="AA14" s="163"/>
      <c r="AB14" s="163"/>
      <c r="AC14" s="163"/>
      <c r="AD14" s="163"/>
      <c r="AE14" s="163"/>
      <c r="AF14" s="367"/>
      <c r="AG14" s="391"/>
    </row>
    <row r="15" spans="2:33" s="158" customFormat="1" ht="15">
      <c r="B15" s="270"/>
      <c r="C15" s="256" t="s">
        <v>14</v>
      </c>
      <c r="D15" s="221"/>
      <c r="E15" s="161"/>
      <c r="F15" s="161"/>
      <c r="G15" s="161"/>
      <c r="H15" s="161"/>
      <c r="I15" s="162"/>
      <c r="J15" s="162"/>
      <c r="K15" s="163"/>
      <c r="L15" s="163"/>
      <c r="M15" s="163"/>
      <c r="N15" s="163"/>
      <c r="O15" s="163"/>
      <c r="P15" s="163"/>
      <c r="Q15" s="163"/>
      <c r="R15" s="163"/>
      <c r="S15" s="163"/>
      <c r="T15" s="163"/>
      <c r="U15" s="163"/>
      <c r="V15" s="163"/>
      <c r="W15" s="163"/>
      <c r="X15" s="163"/>
      <c r="Y15" s="163"/>
      <c r="Z15" s="163"/>
      <c r="AA15" s="163"/>
      <c r="AB15" s="163"/>
      <c r="AC15" s="163"/>
      <c r="AD15" s="163"/>
      <c r="AE15" s="163"/>
      <c r="AF15" s="367"/>
      <c r="AG15" s="391"/>
    </row>
    <row r="16" spans="2:33" s="158" customFormat="1" ht="15">
      <c r="B16" s="270"/>
      <c r="C16" s="256" t="s">
        <v>14</v>
      </c>
      <c r="D16" s="22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367"/>
      <c r="AG16" s="391"/>
    </row>
    <row r="17" spans="2:33" s="157" customFormat="1" ht="15">
      <c r="B17" s="270"/>
      <c r="C17" s="256" t="s">
        <v>14</v>
      </c>
      <c r="D17" s="22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367"/>
      <c r="AG17" s="391"/>
    </row>
    <row r="18" spans="2:33" s="158" customFormat="1" ht="15">
      <c r="B18" s="270"/>
      <c r="C18" s="256" t="s">
        <v>14</v>
      </c>
      <c r="D18" s="22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367"/>
      <c r="AG18" s="391"/>
    </row>
    <row r="19" spans="2:33" s="158" customFormat="1" ht="15">
      <c r="B19" s="270"/>
      <c r="C19" s="256" t="s">
        <v>14</v>
      </c>
      <c r="D19" s="22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367"/>
      <c r="AG19" s="391"/>
    </row>
    <row r="20" spans="2:33" s="158" customFormat="1" ht="15">
      <c r="B20" s="270"/>
      <c r="C20" s="256" t="s">
        <v>14</v>
      </c>
      <c r="D20" s="22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367"/>
      <c r="AG20" s="391"/>
    </row>
    <row r="21" spans="2:33" s="157" customFormat="1" ht="15">
      <c r="B21" s="270"/>
      <c r="C21" s="256" t="s">
        <v>14</v>
      </c>
      <c r="D21" s="22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367"/>
      <c r="AG21" s="391"/>
    </row>
    <row r="22" spans="2:33" s="158" customFormat="1" ht="15">
      <c r="B22" s="270"/>
      <c r="C22" s="256" t="s">
        <v>14</v>
      </c>
      <c r="D22" s="22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367"/>
      <c r="AG22" s="391"/>
    </row>
    <row r="23" spans="2:33" s="158" customFormat="1" ht="15">
      <c r="B23" s="270"/>
      <c r="C23" s="256" t="s">
        <v>14</v>
      </c>
      <c r="D23" s="22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367"/>
      <c r="AG23" s="391"/>
    </row>
    <row r="24" spans="2:33" s="158" customFormat="1" ht="15">
      <c r="B24" s="270"/>
      <c r="C24" s="256" t="s">
        <v>14</v>
      </c>
      <c r="D24" s="22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367"/>
      <c r="AG24" s="391"/>
    </row>
    <row r="25" spans="2:33" s="157" customFormat="1" ht="15">
      <c r="B25" s="270"/>
      <c r="C25" s="256" t="s">
        <v>14</v>
      </c>
      <c r="D25" s="22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367"/>
      <c r="AG25" s="391"/>
    </row>
    <row r="26" spans="2:33" s="158" customFormat="1" ht="15">
      <c r="B26" s="270"/>
      <c r="C26" s="256" t="s">
        <v>14</v>
      </c>
      <c r="D26" s="22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367"/>
      <c r="AG26" s="391"/>
    </row>
    <row r="27" spans="2:33" s="158" customFormat="1" ht="15">
      <c r="B27" s="270"/>
      <c r="C27" s="256" t="s">
        <v>14</v>
      </c>
      <c r="D27" s="22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367"/>
      <c r="AG27" s="391"/>
    </row>
    <row r="28" spans="2:33" s="158" customFormat="1" ht="15">
      <c r="B28" s="270"/>
      <c r="C28" s="256" t="s">
        <v>14</v>
      </c>
      <c r="D28" s="22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367"/>
      <c r="AG28" s="391"/>
    </row>
    <row r="29" spans="2:33" s="158" customFormat="1" ht="15">
      <c r="B29" s="270"/>
      <c r="C29" s="256" t="s">
        <v>14</v>
      </c>
      <c r="D29" s="22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367"/>
      <c r="AG29" s="391"/>
    </row>
    <row r="30" spans="2:33" s="158" customFormat="1" ht="15">
      <c r="B30" s="270"/>
      <c r="C30" s="256" t="s">
        <v>14</v>
      </c>
      <c r="D30" s="22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367"/>
      <c r="AG30" s="391"/>
    </row>
    <row r="31" spans="2:33" s="158" customFormat="1" ht="15">
      <c r="B31" s="270"/>
      <c r="C31" s="256" t="s">
        <v>14</v>
      </c>
      <c r="D31" s="22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367"/>
      <c r="AG31" s="391"/>
    </row>
    <row r="32" spans="2:33" s="158" customFormat="1" ht="15">
      <c r="B32" s="270"/>
      <c r="C32" s="256" t="s">
        <v>14</v>
      </c>
      <c r="D32" s="22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367"/>
      <c r="AG32" s="391"/>
    </row>
    <row r="33" spans="2:33" s="158" customFormat="1" ht="15">
      <c r="B33" s="270"/>
      <c r="C33" s="256" t="s">
        <v>14</v>
      </c>
      <c r="D33" s="22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367"/>
      <c r="AG33" s="391"/>
    </row>
    <row r="34" spans="2:33" s="158" customFormat="1" ht="15">
      <c r="B34" s="270"/>
      <c r="C34" s="256" t="s">
        <v>14</v>
      </c>
      <c r="D34" s="22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367"/>
      <c r="AG34" s="391"/>
    </row>
    <row r="35" spans="2:33" s="158" customFormat="1" ht="15">
      <c r="B35" s="270"/>
      <c r="C35" s="256" t="s">
        <v>14</v>
      </c>
      <c r="D35" s="22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367"/>
      <c r="AG35" s="391"/>
    </row>
    <row r="36" spans="2:33" s="158" customFormat="1" ht="15">
      <c r="B36" s="270"/>
      <c r="C36" s="256" t="s">
        <v>14</v>
      </c>
      <c r="D36" s="22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367"/>
      <c r="AG36" s="391"/>
    </row>
    <row r="37" spans="2:33" s="158" customFormat="1" ht="15">
      <c r="B37" s="270"/>
      <c r="C37" s="256" t="s">
        <v>14</v>
      </c>
      <c r="D37" s="22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367"/>
      <c r="AG37" s="391"/>
    </row>
    <row r="38" spans="2:33" s="158" customFormat="1" ht="15">
      <c r="B38" s="270"/>
      <c r="C38" s="256" t="s">
        <v>14</v>
      </c>
      <c r="D38" s="22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367"/>
      <c r="AG38" s="391"/>
    </row>
    <row r="39" spans="2:33" s="158" customFormat="1" ht="15">
      <c r="B39" s="270"/>
      <c r="C39" s="256" t="s">
        <v>14</v>
      </c>
      <c r="D39" s="22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367"/>
      <c r="AG39" s="391"/>
    </row>
    <row r="40" spans="2:33" s="268" customFormat="1" ht="12.75">
      <c r="B40" s="578"/>
      <c r="C40" s="578"/>
      <c r="D40" s="160">
        <f>SUM(D10:D39)</f>
        <v>0</v>
      </c>
      <c r="E40" s="160">
        <f aca="true" t="shared" si="0" ref="E40:AG40">SUM(E10:E39)</f>
        <v>0</v>
      </c>
      <c r="F40" s="160">
        <f t="shared" si="0"/>
        <v>0</v>
      </c>
      <c r="G40" s="160">
        <f t="shared" si="0"/>
        <v>0</v>
      </c>
      <c r="H40" s="160">
        <f t="shared" si="0"/>
        <v>0</v>
      </c>
      <c r="I40" s="160">
        <f t="shared" si="0"/>
        <v>0</v>
      </c>
      <c r="J40" s="160">
        <f t="shared" si="0"/>
        <v>0</v>
      </c>
      <c r="K40" s="160">
        <f t="shared" si="0"/>
        <v>0</v>
      </c>
      <c r="L40" s="160">
        <f t="shared" si="0"/>
        <v>0</v>
      </c>
      <c r="M40" s="160">
        <f t="shared" si="0"/>
        <v>0</v>
      </c>
      <c r="N40" s="160">
        <f t="shared" si="0"/>
        <v>0</v>
      </c>
      <c r="O40" s="160">
        <f t="shared" si="0"/>
        <v>0</v>
      </c>
      <c r="P40" s="160">
        <f t="shared" si="0"/>
        <v>0</v>
      </c>
      <c r="Q40" s="160">
        <f t="shared" si="0"/>
        <v>0</v>
      </c>
      <c r="R40" s="160">
        <f t="shared" si="0"/>
        <v>0</v>
      </c>
      <c r="S40" s="160">
        <f t="shared" si="0"/>
        <v>0</v>
      </c>
      <c r="T40" s="160">
        <f t="shared" si="0"/>
        <v>0</v>
      </c>
      <c r="U40" s="160">
        <f t="shared" si="0"/>
        <v>0</v>
      </c>
      <c r="V40" s="160">
        <f t="shared" si="0"/>
        <v>0</v>
      </c>
      <c r="W40" s="160">
        <f t="shared" si="0"/>
        <v>0</v>
      </c>
      <c r="X40" s="160">
        <f t="shared" si="0"/>
        <v>0</v>
      </c>
      <c r="Y40" s="160">
        <f t="shared" si="0"/>
        <v>0</v>
      </c>
      <c r="Z40" s="160">
        <f t="shared" si="0"/>
        <v>0</v>
      </c>
      <c r="AA40" s="160">
        <f t="shared" si="0"/>
        <v>0</v>
      </c>
      <c r="AB40" s="160">
        <f t="shared" si="0"/>
        <v>0</v>
      </c>
      <c r="AC40" s="160">
        <f t="shared" si="0"/>
        <v>0</v>
      </c>
      <c r="AD40" s="160">
        <f t="shared" si="0"/>
        <v>0</v>
      </c>
      <c r="AE40" s="160">
        <f t="shared" si="0"/>
        <v>0</v>
      </c>
      <c r="AF40" s="160">
        <f t="shared" si="0"/>
        <v>0</v>
      </c>
      <c r="AG40" s="160">
        <f t="shared" si="0"/>
        <v>0</v>
      </c>
    </row>
    <row r="41" spans="2:33" s="268" customFormat="1" ht="15">
      <c r="B41" s="152"/>
      <c r="C41" s="15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row>
    <row r="42" spans="2:33" s="265" customFormat="1" ht="18">
      <c r="B42" s="482" t="s">
        <v>202</v>
      </c>
      <c r="C42" s="134"/>
      <c r="D42" s="135"/>
      <c r="E42" s="135"/>
      <c r="F42" s="135"/>
      <c r="G42" s="135"/>
      <c r="H42" s="135"/>
      <c r="I42" s="136"/>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113" customFormat="1" ht="15"/>
    <row r="44" spans="2:33" s="267" customFormat="1" ht="14.25">
      <c r="B44" s="167" t="s">
        <v>84</v>
      </c>
      <c r="C44" s="168" t="s">
        <v>11</v>
      </c>
      <c r="D44" s="576"/>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row>
    <row r="45" spans="2:33" s="158" customFormat="1" ht="15">
      <c r="B45" s="151">
        <f>IF(B10&lt;&gt;"",B10,"")</f>
      </c>
      <c r="C45" s="155" t="str">
        <f>IF(C10&lt;&gt;"",C10,"")</f>
        <v>EUR/aastas</v>
      </c>
      <c r="D45" s="365"/>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7"/>
      <c r="AC45" s="367"/>
      <c r="AD45" s="367"/>
      <c r="AE45" s="367"/>
      <c r="AF45" s="367"/>
      <c r="AG45" s="367"/>
    </row>
    <row r="46" spans="2:33" s="158" customFormat="1" ht="15">
      <c r="B46" s="151">
        <f aca="true" t="shared" si="1" ref="B46:C61">IF(B11&lt;&gt;"",B11,"")</f>
      </c>
      <c r="C46" s="155" t="str">
        <f t="shared" si="1"/>
        <v>EUR/aastas</v>
      </c>
      <c r="D46" s="221"/>
      <c r="E46" s="161"/>
      <c r="F46" s="161"/>
      <c r="G46" s="161"/>
      <c r="H46" s="161"/>
      <c r="I46" s="162"/>
      <c r="J46" s="162"/>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2:33" s="158" customFormat="1" ht="15">
      <c r="B47" s="151">
        <f>IF(B12&lt;&gt;"",B12,"")</f>
      </c>
      <c r="C47" s="155" t="str">
        <f t="shared" si="1"/>
        <v>EUR/aastas</v>
      </c>
      <c r="D47" s="22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2:33" s="157" customFormat="1" ht="15">
      <c r="B48" s="151">
        <f>IF(B13&lt;&gt;"",B13,"")</f>
      </c>
      <c r="C48" s="155" t="str">
        <f t="shared" si="1"/>
        <v>EUR/aastas</v>
      </c>
      <c r="D48" s="221"/>
      <c r="E48" s="161"/>
      <c r="F48" s="161"/>
      <c r="G48" s="161"/>
      <c r="H48" s="161"/>
      <c r="I48" s="161"/>
      <c r="J48" s="161"/>
      <c r="K48" s="161"/>
      <c r="L48" s="164"/>
      <c r="M48" s="164"/>
      <c r="N48" s="164"/>
      <c r="O48" s="164"/>
      <c r="P48" s="164"/>
      <c r="Q48" s="164"/>
      <c r="R48" s="164"/>
      <c r="S48" s="164"/>
      <c r="T48" s="164"/>
      <c r="U48" s="164"/>
      <c r="V48" s="164"/>
      <c r="W48" s="164"/>
      <c r="X48" s="164"/>
      <c r="Y48" s="164"/>
      <c r="Z48" s="164"/>
      <c r="AA48" s="164"/>
      <c r="AB48" s="164"/>
      <c r="AC48" s="164"/>
      <c r="AD48" s="164"/>
      <c r="AE48" s="164"/>
      <c r="AF48" s="164"/>
      <c r="AG48" s="164"/>
    </row>
    <row r="49" spans="2:33" s="158" customFormat="1" ht="15">
      <c r="B49" s="151">
        <f>IF(B14&lt;&gt;"",B14,"")</f>
      </c>
      <c r="C49" s="155" t="str">
        <f t="shared" si="1"/>
        <v>EUR/aastas</v>
      </c>
      <c r="D49" s="221"/>
      <c r="E49" s="161"/>
      <c r="F49" s="161"/>
      <c r="G49" s="161"/>
      <c r="H49" s="161"/>
      <c r="I49" s="162"/>
      <c r="J49" s="162"/>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row r="50" spans="2:33" s="158" customFormat="1" ht="15">
      <c r="B50" s="151">
        <f t="shared" si="1"/>
      </c>
      <c r="C50" s="155" t="str">
        <f t="shared" si="1"/>
        <v>EUR/aastas</v>
      </c>
      <c r="D50" s="221"/>
      <c r="E50" s="161"/>
      <c r="F50" s="161"/>
      <c r="G50" s="161"/>
      <c r="H50" s="161"/>
      <c r="I50" s="162"/>
      <c r="J50" s="162"/>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row>
    <row r="51" spans="2:33" s="158" customFormat="1" ht="15">
      <c r="B51" s="151">
        <f t="shared" si="1"/>
      </c>
      <c r="C51" s="155" t="str">
        <f t="shared" si="1"/>
        <v>EUR/aastas</v>
      </c>
      <c r="D51" s="22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row>
    <row r="52" spans="2:33" s="157" customFormat="1" ht="15">
      <c r="B52" s="151">
        <f t="shared" si="1"/>
      </c>
      <c r="C52" s="155" t="str">
        <f t="shared" si="1"/>
        <v>EUR/aastas</v>
      </c>
      <c r="D52" s="22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row>
    <row r="53" spans="2:33" s="158" customFormat="1" ht="15">
      <c r="B53" s="151">
        <f t="shared" si="1"/>
      </c>
      <c r="C53" s="155" t="str">
        <f t="shared" si="1"/>
        <v>EUR/aastas</v>
      </c>
      <c r="D53" s="22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pans="2:33" s="158" customFormat="1" ht="15">
      <c r="B54" s="151">
        <f t="shared" si="1"/>
      </c>
      <c r="C54" s="155" t="str">
        <f t="shared" si="1"/>
        <v>EUR/aastas</v>
      </c>
      <c r="D54" s="22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row>
    <row r="55" spans="2:33" s="158" customFormat="1" ht="15">
      <c r="B55" s="151">
        <f t="shared" si="1"/>
      </c>
      <c r="C55" s="155" t="str">
        <f t="shared" si="1"/>
        <v>EUR/aastas</v>
      </c>
      <c r="D55" s="22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row>
    <row r="56" spans="2:33" s="157" customFormat="1" ht="15">
      <c r="B56" s="151">
        <f t="shared" si="1"/>
      </c>
      <c r="C56" s="155" t="str">
        <f t="shared" si="1"/>
        <v>EUR/aastas</v>
      </c>
      <c r="D56" s="22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row>
    <row r="57" spans="2:33" s="158" customFormat="1" ht="15">
      <c r="B57" s="151">
        <f t="shared" si="1"/>
      </c>
      <c r="C57" s="155" t="str">
        <f t="shared" si="1"/>
        <v>EUR/aastas</v>
      </c>
      <c r="D57" s="22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row>
    <row r="58" spans="2:33" s="158" customFormat="1" ht="15">
      <c r="B58" s="151">
        <f t="shared" si="1"/>
      </c>
      <c r="C58" s="155" t="str">
        <f t="shared" si="1"/>
        <v>EUR/aastas</v>
      </c>
      <c r="D58" s="22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row>
    <row r="59" spans="2:33" s="158" customFormat="1" ht="15">
      <c r="B59" s="151">
        <f t="shared" si="1"/>
      </c>
      <c r="C59" s="155" t="str">
        <f t="shared" si="1"/>
        <v>EUR/aastas</v>
      </c>
      <c r="D59" s="22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row>
    <row r="60" spans="2:33" s="157" customFormat="1" ht="15">
      <c r="B60" s="151">
        <f t="shared" si="1"/>
      </c>
      <c r="C60" s="155" t="str">
        <f t="shared" si="1"/>
        <v>EUR/aastas</v>
      </c>
      <c r="D60" s="22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row>
    <row r="61" spans="2:33" s="158" customFormat="1" ht="15">
      <c r="B61" s="151">
        <f t="shared" si="1"/>
      </c>
      <c r="C61" s="155" t="str">
        <f t="shared" si="1"/>
        <v>EUR/aastas</v>
      </c>
      <c r="D61" s="22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row>
    <row r="62" spans="2:33" s="158" customFormat="1" ht="15">
      <c r="B62" s="151">
        <f aca="true" t="shared" si="2" ref="B62:C74">IF(B27&lt;&gt;"",B27,"")</f>
      </c>
      <c r="C62" s="155" t="str">
        <f t="shared" si="2"/>
        <v>EUR/aastas</v>
      </c>
      <c r="D62" s="22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row>
    <row r="63" spans="2:33" s="158" customFormat="1" ht="15">
      <c r="B63" s="151">
        <f t="shared" si="2"/>
      </c>
      <c r="C63" s="155" t="str">
        <f t="shared" si="2"/>
        <v>EUR/aastas</v>
      </c>
      <c r="D63" s="22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row>
    <row r="64" spans="2:33" s="158" customFormat="1" ht="15">
      <c r="B64" s="151">
        <f t="shared" si="2"/>
      </c>
      <c r="C64" s="155" t="str">
        <f t="shared" si="2"/>
        <v>EUR/aastas</v>
      </c>
      <c r="D64" s="22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row>
    <row r="65" spans="2:33" s="158" customFormat="1" ht="15">
      <c r="B65" s="151">
        <f t="shared" si="2"/>
      </c>
      <c r="C65" s="155" t="str">
        <f t="shared" si="2"/>
        <v>EUR/aastas</v>
      </c>
      <c r="D65" s="22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row>
    <row r="66" spans="2:33" s="158" customFormat="1" ht="15">
      <c r="B66" s="151">
        <f t="shared" si="2"/>
      </c>
      <c r="C66" s="155" t="str">
        <f t="shared" si="2"/>
        <v>EUR/aastas</v>
      </c>
      <c r="D66" s="22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row>
    <row r="67" spans="2:33" s="158" customFormat="1" ht="15">
      <c r="B67" s="151">
        <f t="shared" si="2"/>
      </c>
      <c r="C67" s="155" t="str">
        <f t="shared" si="2"/>
        <v>EUR/aastas</v>
      </c>
      <c r="D67" s="22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row>
    <row r="68" spans="2:33" s="158" customFormat="1" ht="15">
      <c r="B68" s="151">
        <f t="shared" si="2"/>
      </c>
      <c r="C68" s="155" t="str">
        <f t="shared" si="2"/>
        <v>EUR/aastas</v>
      </c>
      <c r="D68" s="22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row>
    <row r="69" spans="2:33" s="158" customFormat="1" ht="15">
      <c r="B69" s="151">
        <f t="shared" si="2"/>
      </c>
      <c r="C69" s="155" t="str">
        <f t="shared" si="2"/>
        <v>EUR/aastas</v>
      </c>
      <c r="D69" s="22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row>
    <row r="70" spans="2:33" s="158" customFormat="1" ht="15">
      <c r="B70" s="151">
        <f t="shared" si="2"/>
      </c>
      <c r="C70" s="155" t="str">
        <f t="shared" si="2"/>
        <v>EUR/aastas</v>
      </c>
      <c r="D70" s="22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row>
    <row r="71" spans="2:33" s="158" customFormat="1" ht="15">
      <c r="B71" s="151">
        <f t="shared" si="2"/>
      </c>
      <c r="C71" s="155" t="str">
        <f t="shared" si="2"/>
        <v>EUR/aastas</v>
      </c>
      <c r="D71" s="22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row>
    <row r="72" spans="2:33" s="158" customFormat="1" ht="15">
      <c r="B72" s="151">
        <f t="shared" si="2"/>
      </c>
      <c r="C72" s="155" t="str">
        <f t="shared" si="2"/>
        <v>EUR/aastas</v>
      </c>
      <c r="D72" s="22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row>
    <row r="73" spans="2:33" s="158" customFormat="1" ht="15">
      <c r="B73" s="151">
        <f t="shared" si="2"/>
      </c>
      <c r="C73" s="155" t="str">
        <f t="shared" si="2"/>
        <v>EUR/aastas</v>
      </c>
      <c r="D73" s="22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row>
    <row r="74" spans="2:33" s="158" customFormat="1" ht="15">
      <c r="B74" s="151">
        <f t="shared" si="2"/>
      </c>
      <c r="C74" s="155" t="str">
        <f t="shared" si="2"/>
        <v>EUR/aastas</v>
      </c>
      <c r="D74" s="22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row>
    <row r="75" spans="2:33" s="113" customFormat="1" ht="15">
      <c r="B75" s="578"/>
      <c r="C75" s="578"/>
      <c r="D75" s="160">
        <f aca="true" t="shared" si="3" ref="D75:AG75">SUM(D45:D74)</f>
        <v>0</v>
      </c>
      <c r="E75" s="160">
        <f t="shared" si="3"/>
        <v>0</v>
      </c>
      <c r="F75" s="160">
        <f t="shared" si="3"/>
        <v>0</v>
      </c>
      <c r="G75" s="160">
        <f t="shared" si="3"/>
        <v>0</v>
      </c>
      <c r="H75" s="160">
        <f t="shared" si="3"/>
        <v>0</v>
      </c>
      <c r="I75" s="160">
        <f t="shared" si="3"/>
        <v>0</v>
      </c>
      <c r="J75" s="160">
        <f t="shared" si="3"/>
        <v>0</v>
      </c>
      <c r="K75" s="160">
        <f t="shared" si="3"/>
        <v>0</v>
      </c>
      <c r="L75" s="160">
        <f t="shared" si="3"/>
        <v>0</v>
      </c>
      <c r="M75" s="160">
        <f t="shared" si="3"/>
        <v>0</v>
      </c>
      <c r="N75" s="160">
        <f t="shared" si="3"/>
        <v>0</v>
      </c>
      <c r="O75" s="160">
        <f t="shared" si="3"/>
        <v>0</v>
      </c>
      <c r="P75" s="160">
        <f t="shared" si="3"/>
        <v>0</v>
      </c>
      <c r="Q75" s="160">
        <f t="shared" si="3"/>
        <v>0</v>
      </c>
      <c r="R75" s="160">
        <f t="shared" si="3"/>
        <v>0</v>
      </c>
      <c r="S75" s="160">
        <f t="shared" si="3"/>
        <v>0</v>
      </c>
      <c r="T75" s="160">
        <f t="shared" si="3"/>
        <v>0</v>
      </c>
      <c r="U75" s="160">
        <f t="shared" si="3"/>
        <v>0</v>
      </c>
      <c r="V75" s="160">
        <f t="shared" si="3"/>
        <v>0</v>
      </c>
      <c r="W75" s="160">
        <f t="shared" si="3"/>
        <v>0</v>
      </c>
      <c r="X75" s="160">
        <f t="shared" si="3"/>
        <v>0</v>
      </c>
      <c r="Y75" s="160">
        <f t="shared" si="3"/>
        <v>0</v>
      </c>
      <c r="Z75" s="160">
        <f t="shared" si="3"/>
        <v>0</v>
      </c>
      <c r="AA75" s="160">
        <f t="shared" si="3"/>
        <v>0</v>
      </c>
      <c r="AB75" s="160">
        <f t="shared" si="3"/>
        <v>0</v>
      </c>
      <c r="AC75" s="160">
        <f t="shared" si="3"/>
        <v>0</v>
      </c>
      <c r="AD75" s="160">
        <f t="shared" si="3"/>
        <v>0</v>
      </c>
      <c r="AE75" s="160">
        <f t="shared" si="3"/>
        <v>0</v>
      </c>
      <c r="AF75" s="160">
        <f t="shared" si="3"/>
        <v>0</v>
      </c>
      <c r="AG75" s="160">
        <f t="shared" si="3"/>
        <v>0</v>
      </c>
    </row>
    <row r="76" s="113" customFormat="1" ht="15">
      <c r="AG76" s="269"/>
    </row>
    <row r="77" spans="2:33" s="265" customFormat="1" ht="18">
      <c r="B77" s="482" t="s">
        <v>204</v>
      </c>
      <c r="C77" s="134"/>
      <c r="D77" s="135"/>
      <c r="E77" s="135"/>
      <c r="F77" s="135"/>
      <c r="G77" s="135"/>
      <c r="H77" s="135"/>
      <c r="I77" s="136"/>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row>
    <row r="78" s="113" customFormat="1" ht="15">
      <c r="AG78" s="269"/>
    </row>
    <row r="79" spans="2:33" s="267" customFormat="1" ht="14.25">
      <c r="B79" s="166" t="s">
        <v>84</v>
      </c>
      <c r="C79" s="165" t="s">
        <v>11</v>
      </c>
      <c r="D79" s="576"/>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row>
    <row r="80" spans="2:33" s="268" customFormat="1" ht="15">
      <c r="B80" s="151">
        <f aca="true" t="shared" si="4" ref="B80:C95">IF(B10&lt;&gt;"",B10,"")</f>
      </c>
      <c r="C80" s="155" t="str">
        <f t="shared" si="4"/>
        <v>EUR/aastas</v>
      </c>
      <c r="D80" s="368">
        <f aca="true" t="shared" si="5" ref="D80:AG88">D45-D10</f>
        <v>0</v>
      </c>
      <c r="E80" s="368">
        <f t="shared" si="5"/>
        <v>0</v>
      </c>
      <c r="F80" s="368">
        <f t="shared" si="5"/>
        <v>0</v>
      </c>
      <c r="G80" s="368">
        <f t="shared" si="5"/>
        <v>0</v>
      </c>
      <c r="H80" s="368">
        <f t="shared" si="5"/>
        <v>0</v>
      </c>
      <c r="I80" s="368">
        <f t="shared" si="5"/>
        <v>0</v>
      </c>
      <c r="J80" s="368">
        <f t="shared" si="5"/>
        <v>0</v>
      </c>
      <c r="K80" s="368">
        <f t="shared" si="5"/>
        <v>0</v>
      </c>
      <c r="L80" s="368">
        <f t="shared" si="5"/>
        <v>0</v>
      </c>
      <c r="M80" s="368">
        <f t="shared" si="5"/>
        <v>0</v>
      </c>
      <c r="N80" s="368">
        <f t="shared" si="5"/>
        <v>0</v>
      </c>
      <c r="O80" s="368">
        <f t="shared" si="5"/>
        <v>0</v>
      </c>
      <c r="P80" s="368">
        <f t="shared" si="5"/>
        <v>0</v>
      </c>
      <c r="Q80" s="368">
        <f t="shared" si="5"/>
        <v>0</v>
      </c>
      <c r="R80" s="368">
        <f t="shared" si="5"/>
        <v>0</v>
      </c>
      <c r="S80" s="368">
        <f t="shared" si="5"/>
        <v>0</v>
      </c>
      <c r="T80" s="368">
        <f t="shared" si="5"/>
        <v>0</v>
      </c>
      <c r="U80" s="368">
        <f t="shared" si="5"/>
        <v>0</v>
      </c>
      <c r="V80" s="368">
        <f t="shared" si="5"/>
        <v>0</v>
      </c>
      <c r="W80" s="368">
        <f t="shared" si="5"/>
        <v>0</v>
      </c>
      <c r="X80" s="368">
        <f t="shared" si="5"/>
        <v>0</v>
      </c>
      <c r="Y80" s="368">
        <f t="shared" si="5"/>
        <v>0</v>
      </c>
      <c r="Z80" s="368">
        <f t="shared" si="5"/>
        <v>0</v>
      </c>
      <c r="AA80" s="368">
        <f t="shared" si="5"/>
        <v>0</v>
      </c>
      <c r="AB80" s="368">
        <f t="shared" si="5"/>
        <v>0</v>
      </c>
      <c r="AC80" s="368">
        <f t="shared" si="5"/>
        <v>0</v>
      </c>
      <c r="AD80" s="368">
        <f t="shared" si="5"/>
        <v>0</v>
      </c>
      <c r="AE80" s="368">
        <f t="shared" si="5"/>
        <v>0</v>
      </c>
      <c r="AF80" s="368">
        <f t="shared" si="5"/>
        <v>0</v>
      </c>
      <c r="AG80" s="368">
        <f t="shared" si="5"/>
        <v>0</v>
      </c>
    </row>
    <row r="81" spans="2:33" s="268" customFormat="1" ht="15">
      <c r="B81" s="151">
        <f t="shared" si="4"/>
      </c>
      <c r="C81" s="155" t="str">
        <f t="shared" si="4"/>
        <v>EUR/aastas</v>
      </c>
      <c r="D81" s="156">
        <f t="shared" si="5"/>
        <v>0</v>
      </c>
      <c r="E81" s="156">
        <f t="shared" si="5"/>
        <v>0</v>
      </c>
      <c r="F81" s="156">
        <f t="shared" si="5"/>
        <v>0</v>
      </c>
      <c r="G81" s="156">
        <f t="shared" si="5"/>
        <v>0</v>
      </c>
      <c r="H81" s="156">
        <f t="shared" si="5"/>
        <v>0</v>
      </c>
      <c r="I81" s="156">
        <f t="shared" si="5"/>
        <v>0</v>
      </c>
      <c r="J81" s="156">
        <f t="shared" si="5"/>
        <v>0</v>
      </c>
      <c r="K81" s="156">
        <f t="shared" si="5"/>
        <v>0</v>
      </c>
      <c r="L81" s="156">
        <f t="shared" si="5"/>
        <v>0</v>
      </c>
      <c r="M81" s="156">
        <f t="shared" si="5"/>
        <v>0</v>
      </c>
      <c r="N81" s="156">
        <f t="shared" si="5"/>
        <v>0</v>
      </c>
      <c r="O81" s="156">
        <f t="shared" si="5"/>
        <v>0</v>
      </c>
      <c r="P81" s="156">
        <f t="shared" si="5"/>
        <v>0</v>
      </c>
      <c r="Q81" s="156">
        <f t="shared" si="5"/>
        <v>0</v>
      </c>
      <c r="R81" s="156">
        <f t="shared" si="5"/>
        <v>0</v>
      </c>
      <c r="S81" s="156">
        <f t="shared" si="5"/>
        <v>0</v>
      </c>
      <c r="T81" s="156">
        <f t="shared" si="5"/>
        <v>0</v>
      </c>
      <c r="U81" s="156">
        <f t="shared" si="5"/>
        <v>0</v>
      </c>
      <c r="V81" s="156">
        <f t="shared" si="5"/>
        <v>0</v>
      </c>
      <c r="W81" s="156">
        <f t="shared" si="5"/>
        <v>0</v>
      </c>
      <c r="X81" s="156">
        <f t="shared" si="5"/>
        <v>0</v>
      </c>
      <c r="Y81" s="156">
        <f t="shared" si="5"/>
        <v>0</v>
      </c>
      <c r="Z81" s="156">
        <f t="shared" si="5"/>
        <v>0</v>
      </c>
      <c r="AA81" s="156">
        <f t="shared" si="5"/>
        <v>0</v>
      </c>
      <c r="AB81" s="156">
        <f t="shared" si="5"/>
        <v>0</v>
      </c>
      <c r="AC81" s="156">
        <f t="shared" si="5"/>
        <v>0</v>
      </c>
      <c r="AD81" s="156">
        <f t="shared" si="5"/>
        <v>0</v>
      </c>
      <c r="AE81" s="156">
        <f t="shared" si="5"/>
        <v>0</v>
      </c>
      <c r="AF81" s="156">
        <f t="shared" si="5"/>
        <v>0</v>
      </c>
      <c r="AG81" s="156">
        <f t="shared" si="5"/>
        <v>0</v>
      </c>
    </row>
    <row r="82" spans="2:33" s="268" customFormat="1" ht="15">
      <c r="B82" s="151">
        <f t="shared" si="4"/>
      </c>
      <c r="C82" s="155" t="str">
        <f t="shared" si="4"/>
        <v>EUR/aastas</v>
      </c>
      <c r="D82" s="156">
        <f t="shared" si="5"/>
        <v>0</v>
      </c>
      <c r="E82" s="156">
        <f t="shared" si="5"/>
        <v>0</v>
      </c>
      <c r="F82" s="156">
        <f t="shared" si="5"/>
        <v>0</v>
      </c>
      <c r="G82" s="156">
        <f t="shared" si="5"/>
        <v>0</v>
      </c>
      <c r="H82" s="156">
        <f t="shared" si="5"/>
        <v>0</v>
      </c>
      <c r="I82" s="156">
        <f t="shared" si="5"/>
        <v>0</v>
      </c>
      <c r="J82" s="156">
        <f t="shared" si="5"/>
        <v>0</v>
      </c>
      <c r="K82" s="156">
        <f t="shared" si="5"/>
        <v>0</v>
      </c>
      <c r="L82" s="156">
        <f t="shared" si="5"/>
        <v>0</v>
      </c>
      <c r="M82" s="156">
        <f t="shared" si="5"/>
        <v>0</v>
      </c>
      <c r="N82" s="156">
        <f t="shared" si="5"/>
        <v>0</v>
      </c>
      <c r="O82" s="156">
        <f t="shared" si="5"/>
        <v>0</v>
      </c>
      <c r="P82" s="156">
        <f t="shared" si="5"/>
        <v>0</v>
      </c>
      <c r="Q82" s="156">
        <f t="shared" si="5"/>
        <v>0</v>
      </c>
      <c r="R82" s="156">
        <f t="shared" si="5"/>
        <v>0</v>
      </c>
      <c r="S82" s="156">
        <f t="shared" si="5"/>
        <v>0</v>
      </c>
      <c r="T82" s="156">
        <f t="shared" si="5"/>
        <v>0</v>
      </c>
      <c r="U82" s="156">
        <f t="shared" si="5"/>
        <v>0</v>
      </c>
      <c r="V82" s="156">
        <f t="shared" si="5"/>
        <v>0</v>
      </c>
      <c r="W82" s="156">
        <f t="shared" si="5"/>
        <v>0</v>
      </c>
      <c r="X82" s="156">
        <f t="shared" si="5"/>
        <v>0</v>
      </c>
      <c r="Y82" s="156">
        <f t="shared" si="5"/>
        <v>0</v>
      </c>
      <c r="Z82" s="156">
        <f t="shared" si="5"/>
        <v>0</v>
      </c>
      <c r="AA82" s="156">
        <f t="shared" si="5"/>
        <v>0</v>
      </c>
      <c r="AB82" s="156">
        <f t="shared" si="5"/>
        <v>0</v>
      </c>
      <c r="AC82" s="156">
        <f t="shared" si="5"/>
        <v>0</v>
      </c>
      <c r="AD82" s="156">
        <f t="shared" si="5"/>
        <v>0</v>
      </c>
      <c r="AE82" s="156">
        <f t="shared" si="5"/>
        <v>0</v>
      </c>
      <c r="AF82" s="156">
        <f t="shared" si="5"/>
        <v>0</v>
      </c>
      <c r="AG82" s="156">
        <f t="shared" si="5"/>
        <v>0</v>
      </c>
    </row>
    <row r="83" spans="2:33" s="267" customFormat="1" ht="15">
      <c r="B83" s="151">
        <f t="shared" si="4"/>
      </c>
      <c r="C83" s="155" t="str">
        <f t="shared" si="4"/>
        <v>EUR/aastas</v>
      </c>
      <c r="D83" s="156">
        <f t="shared" si="5"/>
        <v>0</v>
      </c>
      <c r="E83" s="156">
        <f t="shared" si="5"/>
        <v>0</v>
      </c>
      <c r="F83" s="156">
        <f t="shared" si="5"/>
        <v>0</v>
      </c>
      <c r="G83" s="156">
        <f t="shared" si="5"/>
        <v>0</v>
      </c>
      <c r="H83" s="156">
        <f t="shared" si="5"/>
        <v>0</v>
      </c>
      <c r="I83" s="156">
        <f t="shared" si="5"/>
        <v>0</v>
      </c>
      <c r="J83" s="156">
        <f t="shared" si="5"/>
        <v>0</v>
      </c>
      <c r="K83" s="156">
        <f t="shared" si="5"/>
        <v>0</v>
      </c>
      <c r="L83" s="156">
        <f t="shared" si="5"/>
        <v>0</v>
      </c>
      <c r="M83" s="156">
        <f t="shared" si="5"/>
        <v>0</v>
      </c>
      <c r="N83" s="156">
        <f t="shared" si="5"/>
        <v>0</v>
      </c>
      <c r="O83" s="156">
        <f t="shared" si="5"/>
        <v>0</v>
      </c>
      <c r="P83" s="156">
        <f t="shared" si="5"/>
        <v>0</v>
      </c>
      <c r="Q83" s="156">
        <f t="shared" si="5"/>
        <v>0</v>
      </c>
      <c r="R83" s="156">
        <f t="shared" si="5"/>
        <v>0</v>
      </c>
      <c r="S83" s="156">
        <f t="shared" si="5"/>
        <v>0</v>
      </c>
      <c r="T83" s="156">
        <f t="shared" si="5"/>
        <v>0</v>
      </c>
      <c r="U83" s="156">
        <f t="shared" si="5"/>
        <v>0</v>
      </c>
      <c r="V83" s="156">
        <f t="shared" si="5"/>
        <v>0</v>
      </c>
      <c r="W83" s="156">
        <f t="shared" si="5"/>
        <v>0</v>
      </c>
      <c r="X83" s="156">
        <f t="shared" si="5"/>
        <v>0</v>
      </c>
      <c r="Y83" s="156">
        <f t="shared" si="5"/>
        <v>0</v>
      </c>
      <c r="Z83" s="156">
        <f t="shared" si="5"/>
        <v>0</v>
      </c>
      <c r="AA83" s="156">
        <f t="shared" si="5"/>
        <v>0</v>
      </c>
      <c r="AB83" s="156">
        <f t="shared" si="5"/>
        <v>0</v>
      </c>
      <c r="AC83" s="156">
        <f t="shared" si="5"/>
        <v>0</v>
      </c>
      <c r="AD83" s="156">
        <f t="shared" si="5"/>
        <v>0</v>
      </c>
      <c r="AE83" s="156">
        <f t="shared" si="5"/>
        <v>0</v>
      </c>
      <c r="AF83" s="156">
        <f t="shared" si="5"/>
        <v>0</v>
      </c>
      <c r="AG83" s="156">
        <f t="shared" si="5"/>
        <v>0</v>
      </c>
    </row>
    <row r="84" spans="2:33" s="268" customFormat="1" ht="15">
      <c r="B84" s="151">
        <f t="shared" si="4"/>
      </c>
      <c r="C84" s="155" t="str">
        <f t="shared" si="4"/>
        <v>EUR/aastas</v>
      </c>
      <c r="D84" s="156">
        <f t="shared" si="5"/>
        <v>0</v>
      </c>
      <c r="E84" s="156">
        <f t="shared" si="5"/>
        <v>0</v>
      </c>
      <c r="F84" s="156">
        <f t="shared" si="5"/>
        <v>0</v>
      </c>
      <c r="G84" s="156">
        <f t="shared" si="5"/>
        <v>0</v>
      </c>
      <c r="H84" s="156">
        <f t="shared" si="5"/>
        <v>0</v>
      </c>
      <c r="I84" s="156">
        <f t="shared" si="5"/>
        <v>0</v>
      </c>
      <c r="J84" s="156">
        <f t="shared" si="5"/>
        <v>0</v>
      </c>
      <c r="K84" s="156">
        <f t="shared" si="5"/>
        <v>0</v>
      </c>
      <c r="L84" s="156">
        <f t="shared" si="5"/>
        <v>0</v>
      </c>
      <c r="M84" s="156">
        <f t="shared" si="5"/>
        <v>0</v>
      </c>
      <c r="N84" s="156">
        <f t="shared" si="5"/>
        <v>0</v>
      </c>
      <c r="O84" s="156">
        <f t="shared" si="5"/>
        <v>0</v>
      </c>
      <c r="P84" s="156">
        <f t="shared" si="5"/>
        <v>0</v>
      </c>
      <c r="Q84" s="156">
        <f t="shared" si="5"/>
        <v>0</v>
      </c>
      <c r="R84" s="156">
        <f t="shared" si="5"/>
        <v>0</v>
      </c>
      <c r="S84" s="156">
        <f t="shared" si="5"/>
        <v>0</v>
      </c>
      <c r="T84" s="156">
        <f t="shared" si="5"/>
        <v>0</v>
      </c>
      <c r="U84" s="156">
        <f t="shared" si="5"/>
        <v>0</v>
      </c>
      <c r="V84" s="156">
        <f t="shared" si="5"/>
        <v>0</v>
      </c>
      <c r="W84" s="156">
        <f t="shared" si="5"/>
        <v>0</v>
      </c>
      <c r="X84" s="156">
        <f t="shared" si="5"/>
        <v>0</v>
      </c>
      <c r="Y84" s="156">
        <f t="shared" si="5"/>
        <v>0</v>
      </c>
      <c r="Z84" s="156">
        <f t="shared" si="5"/>
        <v>0</v>
      </c>
      <c r="AA84" s="156">
        <f t="shared" si="5"/>
        <v>0</v>
      </c>
      <c r="AB84" s="156">
        <f t="shared" si="5"/>
        <v>0</v>
      </c>
      <c r="AC84" s="156">
        <f t="shared" si="5"/>
        <v>0</v>
      </c>
      <c r="AD84" s="156">
        <f t="shared" si="5"/>
        <v>0</v>
      </c>
      <c r="AE84" s="156">
        <f t="shared" si="5"/>
        <v>0</v>
      </c>
      <c r="AF84" s="156">
        <f t="shared" si="5"/>
        <v>0</v>
      </c>
      <c r="AG84" s="156">
        <f t="shared" si="5"/>
        <v>0</v>
      </c>
    </row>
    <row r="85" spans="2:33" s="268" customFormat="1" ht="15">
      <c r="B85" s="151">
        <f t="shared" si="4"/>
      </c>
      <c r="C85" s="155" t="str">
        <f t="shared" si="4"/>
        <v>EUR/aastas</v>
      </c>
      <c r="D85" s="156">
        <f t="shared" si="5"/>
        <v>0</v>
      </c>
      <c r="E85" s="156">
        <f t="shared" si="5"/>
        <v>0</v>
      </c>
      <c r="F85" s="156">
        <f t="shared" si="5"/>
        <v>0</v>
      </c>
      <c r="G85" s="156">
        <f t="shared" si="5"/>
        <v>0</v>
      </c>
      <c r="H85" s="156">
        <f t="shared" si="5"/>
        <v>0</v>
      </c>
      <c r="I85" s="156">
        <f t="shared" si="5"/>
        <v>0</v>
      </c>
      <c r="J85" s="156">
        <f t="shared" si="5"/>
        <v>0</v>
      </c>
      <c r="K85" s="156">
        <f t="shared" si="5"/>
        <v>0</v>
      </c>
      <c r="L85" s="156">
        <f t="shared" si="5"/>
        <v>0</v>
      </c>
      <c r="M85" s="156">
        <f t="shared" si="5"/>
        <v>0</v>
      </c>
      <c r="N85" s="156">
        <f t="shared" si="5"/>
        <v>0</v>
      </c>
      <c r="O85" s="156">
        <f t="shared" si="5"/>
        <v>0</v>
      </c>
      <c r="P85" s="156">
        <f t="shared" si="5"/>
        <v>0</v>
      </c>
      <c r="Q85" s="156">
        <f t="shared" si="5"/>
        <v>0</v>
      </c>
      <c r="R85" s="156">
        <f t="shared" si="5"/>
        <v>0</v>
      </c>
      <c r="S85" s="156">
        <f t="shared" si="5"/>
        <v>0</v>
      </c>
      <c r="T85" s="156">
        <f t="shared" si="5"/>
        <v>0</v>
      </c>
      <c r="U85" s="156">
        <f t="shared" si="5"/>
        <v>0</v>
      </c>
      <c r="V85" s="156">
        <f t="shared" si="5"/>
        <v>0</v>
      </c>
      <c r="W85" s="156">
        <f t="shared" si="5"/>
        <v>0</v>
      </c>
      <c r="X85" s="156">
        <f t="shared" si="5"/>
        <v>0</v>
      </c>
      <c r="Y85" s="156">
        <f t="shared" si="5"/>
        <v>0</v>
      </c>
      <c r="Z85" s="156">
        <f t="shared" si="5"/>
        <v>0</v>
      </c>
      <c r="AA85" s="156">
        <f t="shared" si="5"/>
        <v>0</v>
      </c>
      <c r="AB85" s="156">
        <f t="shared" si="5"/>
        <v>0</v>
      </c>
      <c r="AC85" s="156">
        <f t="shared" si="5"/>
        <v>0</v>
      </c>
      <c r="AD85" s="156">
        <f t="shared" si="5"/>
        <v>0</v>
      </c>
      <c r="AE85" s="156">
        <f t="shared" si="5"/>
        <v>0</v>
      </c>
      <c r="AF85" s="156">
        <f t="shared" si="5"/>
        <v>0</v>
      </c>
      <c r="AG85" s="156">
        <f t="shared" si="5"/>
        <v>0</v>
      </c>
    </row>
    <row r="86" spans="2:33" s="268" customFormat="1" ht="15">
      <c r="B86" s="151">
        <f t="shared" si="4"/>
      </c>
      <c r="C86" s="155" t="str">
        <f t="shared" si="4"/>
        <v>EUR/aastas</v>
      </c>
      <c r="D86" s="156">
        <f t="shared" si="5"/>
        <v>0</v>
      </c>
      <c r="E86" s="156">
        <f t="shared" si="5"/>
        <v>0</v>
      </c>
      <c r="F86" s="156">
        <f t="shared" si="5"/>
        <v>0</v>
      </c>
      <c r="G86" s="156">
        <f t="shared" si="5"/>
        <v>0</v>
      </c>
      <c r="H86" s="156">
        <f t="shared" si="5"/>
        <v>0</v>
      </c>
      <c r="I86" s="156">
        <f t="shared" si="5"/>
        <v>0</v>
      </c>
      <c r="J86" s="156">
        <f t="shared" si="5"/>
        <v>0</v>
      </c>
      <c r="K86" s="156">
        <f t="shared" si="5"/>
        <v>0</v>
      </c>
      <c r="L86" s="156">
        <f t="shared" si="5"/>
        <v>0</v>
      </c>
      <c r="M86" s="156">
        <f t="shared" si="5"/>
        <v>0</v>
      </c>
      <c r="N86" s="156">
        <f t="shared" si="5"/>
        <v>0</v>
      </c>
      <c r="O86" s="156">
        <f t="shared" si="5"/>
        <v>0</v>
      </c>
      <c r="P86" s="156">
        <f t="shared" si="5"/>
        <v>0</v>
      </c>
      <c r="Q86" s="156">
        <f t="shared" si="5"/>
        <v>0</v>
      </c>
      <c r="R86" s="156">
        <f t="shared" si="5"/>
        <v>0</v>
      </c>
      <c r="S86" s="156">
        <f t="shared" si="5"/>
        <v>0</v>
      </c>
      <c r="T86" s="156">
        <f t="shared" si="5"/>
        <v>0</v>
      </c>
      <c r="U86" s="156">
        <f t="shared" si="5"/>
        <v>0</v>
      </c>
      <c r="V86" s="156">
        <f t="shared" si="5"/>
        <v>0</v>
      </c>
      <c r="W86" s="156">
        <f t="shared" si="5"/>
        <v>0</v>
      </c>
      <c r="X86" s="156">
        <f t="shared" si="5"/>
        <v>0</v>
      </c>
      <c r="Y86" s="156">
        <f t="shared" si="5"/>
        <v>0</v>
      </c>
      <c r="Z86" s="156">
        <f t="shared" si="5"/>
        <v>0</v>
      </c>
      <c r="AA86" s="156">
        <f t="shared" si="5"/>
        <v>0</v>
      </c>
      <c r="AB86" s="156">
        <f t="shared" si="5"/>
        <v>0</v>
      </c>
      <c r="AC86" s="156">
        <f t="shared" si="5"/>
        <v>0</v>
      </c>
      <c r="AD86" s="156">
        <f t="shared" si="5"/>
        <v>0</v>
      </c>
      <c r="AE86" s="156">
        <f t="shared" si="5"/>
        <v>0</v>
      </c>
      <c r="AF86" s="156">
        <f t="shared" si="5"/>
        <v>0</v>
      </c>
      <c r="AG86" s="156">
        <f t="shared" si="5"/>
        <v>0</v>
      </c>
    </row>
    <row r="87" spans="2:33" s="267" customFormat="1" ht="15">
      <c r="B87" s="151">
        <f t="shared" si="4"/>
      </c>
      <c r="C87" s="155" t="str">
        <f t="shared" si="4"/>
        <v>EUR/aastas</v>
      </c>
      <c r="D87" s="156">
        <f t="shared" si="5"/>
        <v>0</v>
      </c>
      <c r="E87" s="156">
        <f t="shared" si="5"/>
        <v>0</v>
      </c>
      <c r="F87" s="156">
        <f t="shared" si="5"/>
        <v>0</v>
      </c>
      <c r="G87" s="156">
        <f t="shared" si="5"/>
        <v>0</v>
      </c>
      <c r="H87" s="156">
        <f t="shared" si="5"/>
        <v>0</v>
      </c>
      <c r="I87" s="156">
        <f t="shared" si="5"/>
        <v>0</v>
      </c>
      <c r="J87" s="156">
        <f t="shared" si="5"/>
        <v>0</v>
      </c>
      <c r="K87" s="156">
        <f t="shared" si="5"/>
        <v>0</v>
      </c>
      <c r="L87" s="156">
        <f t="shared" si="5"/>
        <v>0</v>
      </c>
      <c r="M87" s="156">
        <f t="shared" si="5"/>
        <v>0</v>
      </c>
      <c r="N87" s="156">
        <f t="shared" si="5"/>
        <v>0</v>
      </c>
      <c r="O87" s="156">
        <f t="shared" si="5"/>
        <v>0</v>
      </c>
      <c r="P87" s="156">
        <f t="shared" si="5"/>
        <v>0</v>
      </c>
      <c r="Q87" s="156">
        <f t="shared" si="5"/>
        <v>0</v>
      </c>
      <c r="R87" s="156">
        <f t="shared" si="5"/>
        <v>0</v>
      </c>
      <c r="S87" s="156">
        <f t="shared" si="5"/>
        <v>0</v>
      </c>
      <c r="T87" s="156">
        <f t="shared" si="5"/>
        <v>0</v>
      </c>
      <c r="U87" s="156">
        <f t="shared" si="5"/>
        <v>0</v>
      </c>
      <c r="V87" s="156">
        <f t="shared" si="5"/>
        <v>0</v>
      </c>
      <c r="W87" s="156">
        <f t="shared" si="5"/>
        <v>0</v>
      </c>
      <c r="X87" s="156">
        <f t="shared" si="5"/>
        <v>0</v>
      </c>
      <c r="Y87" s="156">
        <f t="shared" si="5"/>
        <v>0</v>
      </c>
      <c r="Z87" s="156">
        <f t="shared" si="5"/>
        <v>0</v>
      </c>
      <c r="AA87" s="156">
        <f t="shared" si="5"/>
        <v>0</v>
      </c>
      <c r="AB87" s="156">
        <f t="shared" si="5"/>
        <v>0</v>
      </c>
      <c r="AC87" s="156">
        <f t="shared" si="5"/>
        <v>0</v>
      </c>
      <c r="AD87" s="156">
        <f t="shared" si="5"/>
        <v>0</v>
      </c>
      <c r="AE87" s="156">
        <f t="shared" si="5"/>
        <v>0</v>
      </c>
      <c r="AF87" s="156">
        <f t="shared" si="5"/>
        <v>0</v>
      </c>
      <c r="AG87" s="156">
        <f t="shared" si="5"/>
        <v>0</v>
      </c>
    </row>
    <row r="88" spans="2:33" s="268" customFormat="1" ht="15">
      <c r="B88" s="151">
        <f t="shared" si="4"/>
      </c>
      <c r="C88" s="155" t="str">
        <f t="shared" si="4"/>
        <v>EUR/aastas</v>
      </c>
      <c r="D88" s="156">
        <f t="shared" si="5"/>
        <v>0</v>
      </c>
      <c r="E88" s="156">
        <f t="shared" si="5"/>
        <v>0</v>
      </c>
      <c r="F88" s="156">
        <f t="shared" si="5"/>
        <v>0</v>
      </c>
      <c r="G88" s="156">
        <f t="shared" si="5"/>
        <v>0</v>
      </c>
      <c r="H88" s="156">
        <f t="shared" si="5"/>
        <v>0</v>
      </c>
      <c r="I88" s="156">
        <f t="shared" si="5"/>
        <v>0</v>
      </c>
      <c r="J88" s="156">
        <f t="shared" si="5"/>
        <v>0</v>
      </c>
      <c r="K88" s="156">
        <f t="shared" si="5"/>
        <v>0</v>
      </c>
      <c r="L88" s="156">
        <f t="shared" si="5"/>
        <v>0</v>
      </c>
      <c r="M88" s="156">
        <f t="shared" si="5"/>
        <v>0</v>
      </c>
      <c r="N88" s="156">
        <f t="shared" si="5"/>
        <v>0</v>
      </c>
      <c r="O88" s="156">
        <f t="shared" si="5"/>
        <v>0</v>
      </c>
      <c r="P88" s="156">
        <f t="shared" si="5"/>
        <v>0</v>
      </c>
      <c r="Q88" s="156">
        <f t="shared" si="5"/>
        <v>0</v>
      </c>
      <c r="R88" s="156">
        <f t="shared" si="5"/>
        <v>0</v>
      </c>
      <c r="S88" s="156">
        <f aca="true" t="shared" si="6" ref="S88:AG88">S53-S18</f>
        <v>0</v>
      </c>
      <c r="T88" s="156">
        <f t="shared" si="6"/>
        <v>0</v>
      </c>
      <c r="U88" s="156">
        <f t="shared" si="6"/>
        <v>0</v>
      </c>
      <c r="V88" s="156">
        <f t="shared" si="6"/>
        <v>0</v>
      </c>
      <c r="W88" s="156">
        <f t="shared" si="6"/>
        <v>0</v>
      </c>
      <c r="X88" s="156">
        <f t="shared" si="6"/>
        <v>0</v>
      </c>
      <c r="Y88" s="156">
        <f t="shared" si="6"/>
        <v>0</v>
      </c>
      <c r="Z88" s="156">
        <f t="shared" si="6"/>
        <v>0</v>
      </c>
      <c r="AA88" s="156">
        <f t="shared" si="6"/>
        <v>0</v>
      </c>
      <c r="AB88" s="156">
        <f t="shared" si="6"/>
        <v>0</v>
      </c>
      <c r="AC88" s="156">
        <f t="shared" si="6"/>
        <v>0</v>
      </c>
      <c r="AD88" s="156">
        <f t="shared" si="6"/>
        <v>0</v>
      </c>
      <c r="AE88" s="156">
        <f t="shared" si="6"/>
        <v>0</v>
      </c>
      <c r="AF88" s="156">
        <f t="shared" si="6"/>
        <v>0</v>
      </c>
      <c r="AG88" s="156">
        <f t="shared" si="6"/>
        <v>0</v>
      </c>
    </row>
    <row r="89" spans="2:33" s="268" customFormat="1" ht="15">
      <c r="B89" s="151">
        <f t="shared" si="4"/>
      </c>
      <c r="C89" s="155" t="str">
        <f t="shared" si="4"/>
        <v>EUR/aastas</v>
      </c>
      <c r="D89" s="156">
        <f aca="true" t="shared" si="7" ref="D89:AE98">D54-D19</f>
        <v>0</v>
      </c>
      <c r="E89" s="156">
        <f t="shared" si="7"/>
        <v>0</v>
      </c>
      <c r="F89" s="156">
        <f t="shared" si="7"/>
        <v>0</v>
      </c>
      <c r="G89" s="156">
        <f t="shared" si="7"/>
        <v>0</v>
      </c>
      <c r="H89" s="156">
        <f t="shared" si="7"/>
        <v>0</v>
      </c>
      <c r="I89" s="156">
        <f t="shared" si="7"/>
        <v>0</v>
      </c>
      <c r="J89" s="156">
        <f t="shared" si="7"/>
        <v>0</v>
      </c>
      <c r="K89" s="156">
        <f t="shared" si="7"/>
        <v>0</v>
      </c>
      <c r="L89" s="156">
        <f t="shared" si="7"/>
        <v>0</v>
      </c>
      <c r="M89" s="156">
        <f t="shared" si="7"/>
        <v>0</v>
      </c>
      <c r="N89" s="156">
        <f t="shared" si="7"/>
        <v>0</v>
      </c>
      <c r="O89" s="156">
        <f t="shared" si="7"/>
        <v>0</v>
      </c>
      <c r="P89" s="156">
        <f t="shared" si="7"/>
        <v>0</v>
      </c>
      <c r="Q89" s="156">
        <f t="shared" si="7"/>
        <v>0</v>
      </c>
      <c r="R89" s="156">
        <f t="shared" si="7"/>
        <v>0</v>
      </c>
      <c r="S89" s="156">
        <f t="shared" si="7"/>
        <v>0</v>
      </c>
      <c r="T89" s="156">
        <f t="shared" si="7"/>
        <v>0</v>
      </c>
      <c r="U89" s="156">
        <f t="shared" si="7"/>
        <v>0</v>
      </c>
      <c r="V89" s="156">
        <f t="shared" si="7"/>
        <v>0</v>
      </c>
      <c r="W89" s="156">
        <f t="shared" si="7"/>
        <v>0</v>
      </c>
      <c r="X89" s="156">
        <f t="shared" si="7"/>
        <v>0</v>
      </c>
      <c r="Y89" s="156">
        <f t="shared" si="7"/>
        <v>0</v>
      </c>
      <c r="Z89" s="156">
        <f t="shared" si="7"/>
        <v>0</v>
      </c>
      <c r="AA89" s="156">
        <f t="shared" si="7"/>
        <v>0</v>
      </c>
      <c r="AB89" s="156">
        <f t="shared" si="7"/>
        <v>0</v>
      </c>
      <c r="AC89" s="156">
        <f t="shared" si="7"/>
        <v>0</v>
      </c>
      <c r="AD89" s="156">
        <f t="shared" si="7"/>
        <v>0</v>
      </c>
      <c r="AE89" s="156">
        <f t="shared" si="7"/>
        <v>0</v>
      </c>
      <c r="AF89" s="156">
        <f aca="true" t="shared" si="8" ref="AF89:AG103">AF54-AF19</f>
        <v>0</v>
      </c>
      <c r="AG89" s="156">
        <f t="shared" si="8"/>
        <v>0</v>
      </c>
    </row>
    <row r="90" spans="2:33" s="268" customFormat="1" ht="15">
      <c r="B90" s="151">
        <f t="shared" si="4"/>
      </c>
      <c r="C90" s="155" t="str">
        <f t="shared" si="4"/>
        <v>EUR/aastas</v>
      </c>
      <c r="D90" s="156">
        <f t="shared" si="7"/>
        <v>0</v>
      </c>
      <c r="E90" s="156">
        <f t="shared" si="7"/>
        <v>0</v>
      </c>
      <c r="F90" s="156">
        <f t="shared" si="7"/>
        <v>0</v>
      </c>
      <c r="G90" s="156">
        <f t="shared" si="7"/>
        <v>0</v>
      </c>
      <c r="H90" s="156">
        <f t="shared" si="7"/>
        <v>0</v>
      </c>
      <c r="I90" s="156">
        <f t="shared" si="7"/>
        <v>0</v>
      </c>
      <c r="J90" s="156">
        <f t="shared" si="7"/>
        <v>0</v>
      </c>
      <c r="K90" s="156">
        <f t="shared" si="7"/>
        <v>0</v>
      </c>
      <c r="L90" s="156">
        <f t="shared" si="7"/>
        <v>0</v>
      </c>
      <c r="M90" s="156">
        <f t="shared" si="7"/>
        <v>0</v>
      </c>
      <c r="N90" s="156">
        <f t="shared" si="7"/>
        <v>0</v>
      </c>
      <c r="O90" s="156">
        <f t="shared" si="7"/>
        <v>0</v>
      </c>
      <c r="P90" s="156">
        <f t="shared" si="7"/>
        <v>0</v>
      </c>
      <c r="Q90" s="156">
        <f t="shared" si="7"/>
        <v>0</v>
      </c>
      <c r="R90" s="156">
        <f t="shared" si="7"/>
        <v>0</v>
      </c>
      <c r="S90" s="156">
        <f t="shared" si="7"/>
        <v>0</v>
      </c>
      <c r="T90" s="156">
        <f t="shared" si="7"/>
        <v>0</v>
      </c>
      <c r="U90" s="156">
        <f t="shared" si="7"/>
        <v>0</v>
      </c>
      <c r="V90" s="156">
        <f t="shared" si="7"/>
        <v>0</v>
      </c>
      <c r="W90" s="156">
        <f t="shared" si="7"/>
        <v>0</v>
      </c>
      <c r="X90" s="156">
        <f t="shared" si="7"/>
        <v>0</v>
      </c>
      <c r="Y90" s="156">
        <f t="shared" si="7"/>
        <v>0</v>
      </c>
      <c r="Z90" s="156">
        <f t="shared" si="7"/>
        <v>0</v>
      </c>
      <c r="AA90" s="156">
        <f t="shared" si="7"/>
        <v>0</v>
      </c>
      <c r="AB90" s="156">
        <f t="shared" si="7"/>
        <v>0</v>
      </c>
      <c r="AC90" s="156">
        <f t="shared" si="7"/>
        <v>0</v>
      </c>
      <c r="AD90" s="156">
        <f t="shared" si="7"/>
        <v>0</v>
      </c>
      <c r="AE90" s="156">
        <f t="shared" si="7"/>
        <v>0</v>
      </c>
      <c r="AF90" s="156">
        <f t="shared" si="8"/>
        <v>0</v>
      </c>
      <c r="AG90" s="156">
        <f t="shared" si="8"/>
        <v>0</v>
      </c>
    </row>
    <row r="91" spans="2:33" s="267" customFormat="1" ht="15">
      <c r="B91" s="151">
        <f t="shared" si="4"/>
      </c>
      <c r="C91" s="155" t="str">
        <f t="shared" si="4"/>
        <v>EUR/aastas</v>
      </c>
      <c r="D91" s="156">
        <f t="shared" si="7"/>
        <v>0</v>
      </c>
      <c r="E91" s="156">
        <f t="shared" si="7"/>
        <v>0</v>
      </c>
      <c r="F91" s="156">
        <f t="shared" si="7"/>
        <v>0</v>
      </c>
      <c r="G91" s="156">
        <f t="shared" si="7"/>
        <v>0</v>
      </c>
      <c r="H91" s="156">
        <f t="shared" si="7"/>
        <v>0</v>
      </c>
      <c r="I91" s="156">
        <f t="shared" si="7"/>
        <v>0</v>
      </c>
      <c r="J91" s="156">
        <f t="shared" si="7"/>
        <v>0</v>
      </c>
      <c r="K91" s="156">
        <f t="shared" si="7"/>
        <v>0</v>
      </c>
      <c r="L91" s="156">
        <f t="shared" si="7"/>
        <v>0</v>
      </c>
      <c r="M91" s="156">
        <f t="shared" si="7"/>
        <v>0</v>
      </c>
      <c r="N91" s="156">
        <f t="shared" si="7"/>
        <v>0</v>
      </c>
      <c r="O91" s="156">
        <f t="shared" si="7"/>
        <v>0</v>
      </c>
      <c r="P91" s="156">
        <f t="shared" si="7"/>
        <v>0</v>
      </c>
      <c r="Q91" s="156">
        <f t="shared" si="7"/>
        <v>0</v>
      </c>
      <c r="R91" s="156">
        <f t="shared" si="7"/>
        <v>0</v>
      </c>
      <c r="S91" s="156">
        <f t="shared" si="7"/>
        <v>0</v>
      </c>
      <c r="T91" s="156">
        <f t="shared" si="7"/>
        <v>0</v>
      </c>
      <c r="U91" s="156">
        <f t="shared" si="7"/>
        <v>0</v>
      </c>
      <c r="V91" s="156">
        <f t="shared" si="7"/>
        <v>0</v>
      </c>
      <c r="W91" s="156">
        <f t="shared" si="7"/>
        <v>0</v>
      </c>
      <c r="X91" s="156">
        <f t="shared" si="7"/>
        <v>0</v>
      </c>
      <c r="Y91" s="156">
        <f t="shared" si="7"/>
        <v>0</v>
      </c>
      <c r="Z91" s="156">
        <f t="shared" si="7"/>
        <v>0</v>
      </c>
      <c r="AA91" s="156">
        <f t="shared" si="7"/>
        <v>0</v>
      </c>
      <c r="AB91" s="156">
        <f t="shared" si="7"/>
        <v>0</v>
      </c>
      <c r="AC91" s="156">
        <f t="shared" si="7"/>
        <v>0</v>
      </c>
      <c r="AD91" s="156">
        <f t="shared" si="7"/>
        <v>0</v>
      </c>
      <c r="AE91" s="156">
        <f t="shared" si="7"/>
        <v>0</v>
      </c>
      <c r="AF91" s="156">
        <f t="shared" si="8"/>
        <v>0</v>
      </c>
      <c r="AG91" s="156">
        <f t="shared" si="8"/>
        <v>0</v>
      </c>
    </row>
    <row r="92" spans="2:33" s="268" customFormat="1" ht="15">
      <c r="B92" s="151">
        <f t="shared" si="4"/>
      </c>
      <c r="C92" s="155" t="str">
        <f t="shared" si="4"/>
        <v>EUR/aastas</v>
      </c>
      <c r="D92" s="156">
        <f t="shared" si="7"/>
        <v>0</v>
      </c>
      <c r="E92" s="156">
        <f t="shared" si="7"/>
        <v>0</v>
      </c>
      <c r="F92" s="156">
        <f t="shared" si="7"/>
        <v>0</v>
      </c>
      <c r="G92" s="156">
        <f t="shared" si="7"/>
        <v>0</v>
      </c>
      <c r="H92" s="156">
        <f t="shared" si="7"/>
        <v>0</v>
      </c>
      <c r="I92" s="156">
        <f t="shared" si="7"/>
        <v>0</v>
      </c>
      <c r="J92" s="156">
        <f t="shared" si="7"/>
        <v>0</v>
      </c>
      <c r="K92" s="156">
        <f t="shared" si="7"/>
        <v>0</v>
      </c>
      <c r="L92" s="156">
        <f t="shared" si="7"/>
        <v>0</v>
      </c>
      <c r="M92" s="156">
        <f t="shared" si="7"/>
        <v>0</v>
      </c>
      <c r="N92" s="156">
        <f t="shared" si="7"/>
        <v>0</v>
      </c>
      <c r="O92" s="156">
        <f t="shared" si="7"/>
        <v>0</v>
      </c>
      <c r="P92" s="156">
        <f t="shared" si="7"/>
        <v>0</v>
      </c>
      <c r="Q92" s="156">
        <f t="shared" si="7"/>
        <v>0</v>
      </c>
      <c r="R92" s="156">
        <f t="shared" si="7"/>
        <v>0</v>
      </c>
      <c r="S92" s="156">
        <f t="shared" si="7"/>
        <v>0</v>
      </c>
      <c r="T92" s="156">
        <f t="shared" si="7"/>
        <v>0</v>
      </c>
      <c r="U92" s="156">
        <f t="shared" si="7"/>
        <v>0</v>
      </c>
      <c r="V92" s="156">
        <f t="shared" si="7"/>
        <v>0</v>
      </c>
      <c r="W92" s="156">
        <f t="shared" si="7"/>
        <v>0</v>
      </c>
      <c r="X92" s="156">
        <f t="shared" si="7"/>
        <v>0</v>
      </c>
      <c r="Y92" s="156">
        <f t="shared" si="7"/>
        <v>0</v>
      </c>
      <c r="Z92" s="156">
        <f t="shared" si="7"/>
        <v>0</v>
      </c>
      <c r="AA92" s="156">
        <f t="shared" si="7"/>
        <v>0</v>
      </c>
      <c r="AB92" s="156">
        <f t="shared" si="7"/>
        <v>0</v>
      </c>
      <c r="AC92" s="156">
        <f t="shared" si="7"/>
        <v>0</v>
      </c>
      <c r="AD92" s="156">
        <f t="shared" si="7"/>
        <v>0</v>
      </c>
      <c r="AE92" s="156">
        <f t="shared" si="7"/>
        <v>0</v>
      </c>
      <c r="AF92" s="156">
        <f t="shared" si="8"/>
        <v>0</v>
      </c>
      <c r="AG92" s="156">
        <f t="shared" si="8"/>
        <v>0</v>
      </c>
    </row>
    <row r="93" spans="2:33" s="268" customFormat="1" ht="15">
      <c r="B93" s="151">
        <f t="shared" si="4"/>
      </c>
      <c r="C93" s="155" t="str">
        <f t="shared" si="4"/>
        <v>EUR/aastas</v>
      </c>
      <c r="D93" s="156">
        <f t="shared" si="7"/>
        <v>0</v>
      </c>
      <c r="E93" s="156">
        <f t="shared" si="7"/>
        <v>0</v>
      </c>
      <c r="F93" s="156">
        <f t="shared" si="7"/>
        <v>0</v>
      </c>
      <c r="G93" s="156">
        <f t="shared" si="7"/>
        <v>0</v>
      </c>
      <c r="H93" s="156">
        <f t="shared" si="7"/>
        <v>0</v>
      </c>
      <c r="I93" s="156">
        <f t="shared" si="7"/>
        <v>0</v>
      </c>
      <c r="J93" s="156">
        <f t="shared" si="7"/>
        <v>0</v>
      </c>
      <c r="K93" s="156">
        <f t="shared" si="7"/>
        <v>0</v>
      </c>
      <c r="L93" s="156">
        <f t="shared" si="7"/>
        <v>0</v>
      </c>
      <c r="M93" s="156">
        <f t="shared" si="7"/>
        <v>0</v>
      </c>
      <c r="N93" s="156">
        <f t="shared" si="7"/>
        <v>0</v>
      </c>
      <c r="O93" s="156">
        <f t="shared" si="7"/>
        <v>0</v>
      </c>
      <c r="P93" s="156">
        <f t="shared" si="7"/>
        <v>0</v>
      </c>
      <c r="Q93" s="156">
        <f t="shared" si="7"/>
        <v>0</v>
      </c>
      <c r="R93" s="156">
        <f t="shared" si="7"/>
        <v>0</v>
      </c>
      <c r="S93" s="156">
        <f t="shared" si="7"/>
        <v>0</v>
      </c>
      <c r="T93" s="156">
        <f t="shared" si="7"/>
        <v>0</v>
      </c>
      <c r="U93" s="156">
        <f t="shared" si="7"/>
        <v>0</v>
      </c>
      <c r="V93" s="156">
        <f t="shared" si="7"/>
        <v>0</v>
      </c>
      <c r="W93" s="156">
        <f t="shared" si="7"/>
        <v>0</v>
      </c>
      <c r="X93" s="156">
        <f t="shared" si="7"/>
        <v>0</v>
      </c>
      <c r="Y93" s="156">
        <f t="shared" si="7"/>
        <v>0</v>
      </c>
      <c r="Z93" s="156">
        <f t="shared" si="7"/>
        <v>0</v>
      </c>
      <c r="AA93" s="156">
        <f t="shared" si="7"/>
        <v>0</v>
      </c>
      <c r="AB93" s="156">
        <f t="shared" si="7"/>
        <v>0</v>
      </c>
      <c r="AC93" s="156">
        <f t="shared" si="7"/>
        <v>0</v>
      </c>
      <c r="AD93" s="156">
        <f t="shared" si="7"/>
        <v>0</v>
      </c>
      <c r="AE93" s="156">
        <f t="shared" si="7"/>
        <v>0</v>
      </c>
      <c r="AF93" s="156">
        <f t="shared" si="8"/>
        <v>0</v>
      </c>
      <c r="AG93" s="156">
        <f t="shared" si="8"/>
        <v>0</v>
      </c>
    </row>
    <row r="94" spans="2:33" s="268" customFormat="1" ht="15">
      <c r="B94" s="151">
        <f t="shared" si="4"/>
      </c>
      <c r="C94" s="155" t="str">
        <f t="shared" si="4"/>
        <v>EUR/aastas</v>
      </c>
      <c r="D94" s="156">
        <f t="shared" si="7"/>
        <v>0</v>
      </c>
      <c r="E94" s="156">
        <f t="shared" si="7"/>
        <v>0</v>
      </c>
      <c r="F94" s="156">
        <f t="shared" si="7"/>
        <v>0</v>
      </c>
      <c r="G94" s="156">
        <f t="shared" si="7"/>
        <v>0</v>
      </c>
      <c r="H94" s="156">
        <f t="shared" si="7"/>
        <v>0</v>
      </c>
      <c r="I94" s="156">
        <f t="shared" si="7"/>
        <v>0</v>
      </c>
      <c r="J94" s="156">
        <f t="shared" si="7"/>
        <v>0</v>
      </c>
      <c r="K94" s="156">
        <f t="shared" si="7"/>
        <v>0</v>
      </c>
      <c r="L94" s="156">
        <f t="shared" si="7"/>
        <v>0</v>
      </c>
      <c r="M94" s="156">
        <f t="shared" si="7"/>
        <v>0</v>
      </c>
      <c r="N94" s="156">
        <f t="shared" si="7"/>
        <v>0</v>
      </c>
      <c r="O94" s="156">
        <f t="shared" si="7"/>
        <v>0</v>
      </c>
      <c r="P94" s="156">
        <f t="shared" si="7"/>
        <v>0</v>
      </c>
      <c r="Q94" s="156">
        <f t="shared" si="7"/>
        <v>0</v>
      </c>
      <c r="R94" s="156">
        <f t="shared" si="7"/>
        <v>0</v>
      </c>
      <c r="S94" s="156">
        <f t="shared" si="7"/>
        <v>0</v>
      </c>
      <c r="T94" s="156">
        <f t="shared" si="7"/>
        <v>0</v>
      </c>
      <c r="U94" s="156">
        <f t="shared" si="7"/>
        <v>0</v>
      </c>
      <c r="V94" s="156">
        <f t="shared" si="7"/>
        <v>0</v>
      </c>
      <c r="W94" s="156">
        <f t="shared" si="7"/>
        <v>0</v>
      </c>
      <c r="X94" s="156">
        <f t="shared" si="7"/>
        <v>0</v>
      </c>
      <c r="Y94" s="156">
        <f t="shared" si="7"/>
        <v>0</v>
      </c>
      <c r="Z94" s="156">
        <f t="shared" si="7"/>
        <v>0</v>
      </c>
      <c r="AA94" s="156">
        <f t="shared" si="7"/>
        <v>0</v>
      </c>
      <c r="AB94" s="156">
        <f t="shared" si="7"/>
        <v>0</v>
      </c>
      <c r="AC94" s="156">
        <f t="shared" si="7"/>
        <v>0</v>
      </c>
      <c r="AD94" s="156">
        <f t="shared" si="7"/>
        <v>0</v>
      </c>
      <c r="AE94" s="156">
        <f t="shared" si="7"/>
        <v>0</v>
      </c>
      <c r="AF94" s="156">
        <f t="shared" si="8"/>
        <v>0</v>
      </c>
      <c r="AG94" s="156">
        <f t="shared" si="8"/>
        <v>0</v>
      </c>
    </row>
    <row r="95" spans="2:33" s="267" customFormat="1" ht="15">
      <c r="B95" s="151">
        <f t="shared" si="4"/>
      </c>
      <c r="C95" s="155" t="str">
        <f t="shared" si="4"/>
        <v>EUR/aastas</v>
      </c>
      <c r="D95" s="156">
        <f t="shared" si="7"/>
        <v>0</v>
      </c>
      <c r="E95" s="156">
        <f t="shared" si="7"/>
        <v>0</v>
      </c>
      <c r="F95" s="156">
        <f t="shared" si="7"/>
        <v>0</v>
      </c>
      <c r="G95" s="156">
        <f t="shared" si="7"/>
        <v>0</v>
      </c>
      <c r="H95" s="156">
        <f t="shared" si="7"/>
        <v>0</v>
      </c>
      <c r="I95" s="156">
        <f t="shared" si="7"/>
        <v>0</v>
      </c>
      <c r="J95" s="156">
        <f t="shared" si="7"/>
        <v>0</v>
      </c>
      <c r="K95" s="156">
        <f t="shared" si="7"/>
        <v>0</v>
      </c>
      <c r="L95" s="156">
        <f t="shared" si="7"/>
        <v>0</v>
      </c>
      <c r="M95" s="156">
        <f t="shared" si="7"/>
        <v>0</v>
      </c>
      <c r="N95" s="156">
        <f t="shared" si="7"/>
        <v>0</v>
      </c>
      <c r="O95" s="156">
        <f t="shared" si="7"/>
        <v>0</v>
      </c>
      <c r="P95" s="156">
        <f t="shared" si="7"/>
        <v>0</v>
      </c>
      <c r="Q95" s="156">
        <f t="shared" si="7"/>
        <v>0</v>
      </c>
      <c r="R95" s="156">
        <f t="shared" si="7"/>
        <v>0</v>
      </c>
      <c r="S95" s="156">
        <f t="shared" si="7"/>
        <v>0</v>
      </c>
      <c r="T95" s="156">
        <f t="shared" si="7"/>
        <v>0</v>
      </c>
      <c r="U95" s="156">
        <f t="shared" si="7"/>
        <v>0</v>
      </c>
      <c r="V95" s="156">
        <f t="shared" si="7"/>
        <v>0</v>
      </c>
      <c r="W95" s="156">
        <f t="shared" si="7"/>
        <v>0</v>
      </c>
      <c r="X95" s="156">
        <f t="shared" si="7"/>
        <v>0</v>
      </c>
      <c r="Y95" s="156">
        <f t="shared" si="7"/>
        <v>0</v>
      </c>
      <c r="Z95" s="156">
        <f t="shared" si="7"/>
        <v>0</v>
      </c>
      <c r="AA95" s="156">
        <f t="shared" si="7"/>
        <v>0</v>
      </c>
      <c r="AB95" s="156">
        <f t="shared" si="7"/>
        <v>0</v>
      </c>
      <c r="AC95" s="156">
        <f t="shared" si="7"/>
        <v>0</v>
      </c>
      <c r="AD95" s="156">
        <f t="shared" si="7"/>
        <v>0</v>
      </c>
      <c r="AE95" s="156">
        <f t="shared" si="7"/>
        <v>0</v>
      </c>
      <c r="AF95" s="156">
        <f t="shared" si="8"/>
        <v>0</v>
      </c>
      <c r="AG95" s="156">
        <f t="shared" si="8"/>
        <v>0</v>
      </c>
    </row>
    <row r="96" spans="2:33" s="268" customFormat="1" ht="15">
      <c r="B96" s="151">
        <f aca="true" t="shared" si="9" ref="B96:C109">IF(B26&lt;&gt;"",B26,"")</f>
      </c>
      <c r="C96" s="155" t="str">
        <f t="shared" si="9"/>
        <v>EUR/aastas</v>
      </c>
      <c r="D96" s="156">
        <f t="shared" si="7"/>
        <v>0</v>
      </c>
      <c r="E96" s="156">
        <f t="shared" si="7"/>
        <v>0</v>
      </c>
      <c r="F96" s="156">
        <f t="shared" si="7"/>
        <v>0</v>
      </c>
      <c r="G96" s="156">
        <f t="shared" si="7"/>
        <v>0</v>
      </c>
      <c r="H96" s="156">
        <f t="shared" si="7"/>
        <v>0</v>
      </c>
      <c r="I96" s="156">
        <f t="shared" si="7"/>
        <v>0</v>
      </c>
      <c r="J96" s="156">
        <f t="shared" si="7"/>
        <v>0</v>
      </c>
      <c r="K96" s="156">
        <f t="shared" si="7"/>
        <v>0</v>
      </c>
      <c r="L96" s="156">
        <f t="shared" si="7"/>
        <v>0</v>
      </c>
      <c r="M96" s="156">
        <f t="shared" si="7"/>
        <v>0</v>
      </c>
      <c r="N96" s="156">
        <f t="shared" si="7"/>
        <v>0</v>
      </c>
      <c r="O96" s="156">
        <f t="shared" si="7"/>
        <v>0</v>
      </c>
      <c r="P96" s="156">
        <f t="shared" si="7"/>
        <v>0</v>
      </c>
      <c r="Q96" s="156">
        <f t="shared" si="7"/>
        <v>0</v>
      </c>
      <c r="R96" s="156">
        <f t="shared" si="7"/>
        <v>0</v>
      </c>
      <c r="S96" s="156">
        <f t="shared" si="7"/>
        <v>0</v>
      </c>
      <c r="T96" s="156">
        <f t="shared" si="7"/>
        <v>0</v>
      </c>
      <c r="U96" s="156">
        <f t="shared" si="7"/>
        <v>0</v>
      </c>
      <c r="V96" s="156">
        <f t="shared" si="7"/>
        <v>0</v>
      </c>
      <c r="W96" s="156">
        <f t="shared" si="7"/>
        <v>0</v>
      </c>
      <c r="X96" s="156">
        <f t="shared" si="7"/>
        <v>0</v>
      </c>
      <c r="Y96" s="156">
        <f t="shared" si="7"/>
        <v>0</v>
      </c>
      <c r="Z96" s="156">
        <f t="shared" si="7"/>
        <v>0</v>
      </c>
      <c r="AA96" s="156">
        <f t="shared" si="7"/>
        <v>0</v>
      </c>
      <c r="AB96" s="156">
        <f t="shared" si="7"/>
        <v>0</v>
      </c>
      <c r="AC96" s="156">
        <f t="shared" si="7"/>
        <v>0</v>
      </c>
      <c r="AD96" s="156">
        <f t="shared" si="7"/>
        <v>0</v>
      </c>
      <c r="AE96" s="156">
        <f t="shared" si="7"/>
        <v>0</v>
      </c>
      <c r="AF96" s="156">
        <f t="shared" si="8"/>
        <v>0</v>
      </c>
      <c r="AG96" s="156">
        <f t="shared" si="8"/>
        <v>0</v>
      </c>
    </row>
    <row r="97" spans="2:33" s="268" customFormat="1" ht="15">
      <c r="B97" s="151">
        <f t="shared" si="9"/>
      </c>
      <c r="C97" s="155" t="str">
        <f t="shared" si="9"/>
        <v>EUR/aastas</v>
      </c>
      <c r="D97" s="156">
        <f t="shared" si="7"/>
        <v>0</v>
      </c>
      <c r="E97" s="156">
        <f t="shared" si="7"/>
        <v>0</v>
      </c>
      <c r="F97" s="156">
        <f t="shared" si="7"/>
        <v>0</v>
      </c>
      <c r="G97" s="156">
        <f t="shared" si="7"/>
        <v>0</v>
      </c>
      <c r="H97" s="156">
        <f t="shared" si="7"/>
        <v>0</v>
      </c>
      <c r="I97" s="156">
        <f t="shared" si="7"/>
        <v>0</v>
      </c>
      <c r="J97" s="156">
        <f t="shared" si="7"/>
        <v>0</v>
      </c>
      <c r="K97" s="156">
        <f t="shared" si="7"/>
        <v>0</v>
      </c>
      <c r="L97" s="156">
        <f t="shared" si="7"/>
        <v>0</v>
      </c>
      <c r="M97" s="156">
        <f t="shared" si="7"/>
        <v>0</v>
      </c>
      <c r="N97" s="156">
        <f t="shared" si="7"/>
        <v>0</v>
      </c>
      <c r="O97" s="156">
        <f t="shared" si="7"/>
        <v>0</v>
      </c>
      <c r="P97" s="156">
        <f t="shared" si="7"/>
        <v>0</v>
      </c>
      <c r="Q97" s="156">
        <f t="shared" si="7"/>
        <v>0</v>
      </c>
      <c r="R97" s="156">
        <f t="shared" si="7"/>
        <v>0</v>
      </c>
      <c r="S97" s="156">
        <f t="shared" si="7"/>
        <v>0</v>
      </c>
      <c r="T97" s="156">
        <f t="shared" si="7"/>
        <v>0</v>
      </c>
      <c r="U97" s="156">
        <f t="shared" si="7"/>
        <v>0</v>
      </c>
      <c r="V97" s="156">
        <f t="shared" si="7"/>
        <v>0</v>
      </c>
      <c r="W97" s="156">
        <f t="shared" si="7"/>
        <v>0</v>
      </c>
      <c r="X97" s="156">
        <f t="shared" si="7"/>
        <v>0</v>
      </c>
      <c r="Y97" s="156">
        <f t="shared" si="7"/>
        <v>0</v>
      </c>
      <c r="Z97" s="156">
        <f t="shared" si="7"/>
        <v>0</v>
      </c>
      <c r="AA97" s="156">
        <f t="shared" si="7"/>
        <v>0</v>
      </c>
      <c r="AB97" s="156">
        <f t="shared" si="7"/>
        <v>0</v>
      </c>
      <c r="AC97" s="156">
        <f t="shared" si="7"/>
        <v>0</v>
      </c>
      <c r="AD97" s="156">
        <f t="shared" si="7"/>
        <v>0</v>
      </c>
      <c r="AE97" s="156">
        <f t="shared" si="7"/>
        <v>0</v>
      </c>
      <c r="AF97" s="156">
        <f t="shared" si="8"/>
        <v>0</v>
      </c>
      <c r="AG97" s="156">
        <f t="shared" si="8"/>
        <v>0</v>
      </c>
    </row>
    <row r="98" spans="2:33" s="268" customFormat="1" ht="15">
      <c r="B98" s="151">
        <f t="shared" si="9"/>
      </c>
      <c r="C98" s="155" t="str">
        <f t="shared" si="9"/>
        <v>EUR/aastas</v>
      </c>
      <c r="D98" s="156">
        <f t="shared" si="7"/>
        <v>0</v>
      </c>
      <c r="E98" s="156">
        <f t="shared" si="7"/>
        <v>0</v>
      </c>
      <c r="F98" s="156">
        <f t="shared" si="7"/>
        <v>0</v>
      </c>
      <c r="G98" s="156">
        <f aca="true" t="shared" si="10" ref="G98:AE98">G63-G28</f>
        <v>0</v>
      </c>
      <c r="H98" s="156">
        <f t="shared" si="10"/>
        <v>0</v>
      </c>
      <c r="I98" s="156">
        <f t="shared" si="10"/>
        <v>0</v>
      </c>
      <c r="J98" s="156">
        <f t="shared" si="10"/>
        <v>0</v>
      </c>
      <c r="K98" s="156">
        <f t="shared" si="10"/>
        <v>0</v>
      </c>
      <c r="L98" s="156">
        <f t="shared" si="10"/>
        <v>0</v>
      </c>
      <c r="M98" s="156">
        <f t="shared" si="10"/>
        <v>0</v>
      </c>
      <c r="N98" s="156">
        <f t="shared" si="10"/>
        <v>0</v>
      </c>
      <c r="O98" s="156">
        <f t="shared" si="10"/>
        <v>0</v>
      </c>
      <c r="P98" s="156">
        <f t="shared" si="10"/>
        <v>0</v>
      </c>
      <c r="Q98" s="156">
        <f t="shared" si="10"/>
        <v>0</v>
      </c>
      <c r="R98" s="156">
        <f t="shared" si="10"/>
        <v>0</v>
      </c>
      <c r="S98" s="156">
        <f t="shared" si="10"/>
        <v>0</v>
      </c>
      <c r="T98" s="156">
        <f t="shared" si="10"/>
        <v>0</v>
      </c>
      <c r="U98" s="156">
        <f t="shared" si="10"/>
        <v>0</v>
      </c>
      <c r="V98" s="156">
        <f t="shared" si="10"/>
        <v>0</v>
      </c>
      <c r="W98" s="156">
        <f t="shared" si="10"/>
        <v>0</v>
      </c>
      <c r="X98" s="156">
        <f t="shared" si="10"/>
        <v>0</v>
      </c>
      <c r="Y98" s="156">
        <f t="shared" si="10"/>
        <v>0</v>
      </c>
      <c r="Z98" s="156">
        <f t="shared" si="10"/>
        <v>0</v>
      </c>
      <c r="AA98" s="156">
        <f t="shared" si="10"/>
        <v>0</v>
      </c>
      <c r="AB98" s="156">
        <f t="shared" si="10"/>
        <v>0</v>
      </c>
      <c r="AC98" s="156">
        <f t="shared" si="10"/>
        <v>0</v>
      </c>
      <c r="AD98" s="156">
        <f t="shared" si="10"/>
        <v>0</v>
      </c>
      <c r="AE98" s="156">
        <f t="shared" si="10"/>
        <v>0</v>
      </c>
      <c r="AF98" s="156">
        <f t="shared" si="8"/>
        <v>0</v>
      </c>
      <c r="AG98" s="156">
        <f t="shared" si="8"/>
        <v>0</v>
      </c>
    </row>
    <row r="99" spans="2:33" s="268" customFormat="1" ht="15">
      <c r="B99" s="151">
        <f t="shared" si="9"/>
      </c>
      <c r="C99" s="155" t="str">
        <f t="shared" si="9"/>
        <v>EUR/aastas</v>
      </c>
      <c r="D99" s="156">
        <f aca="true" t="shared" si="11" ref="D99:AE108">D64-D29</f>
        <v>0</v>
      </c>
      <c r="E99" s="156">
        <f t="shared" si="11"/>
        <v>0</v>
      </c>
      <c r="F99" s="156">
        <f t="shared" si="11"/>
        <v>0</v>
      </c>
      <c r="G99" s="156">
        <f t="shared" si="11"/>
        <v>0</v>
      </c>
      <c r="H99" s="156">
        <f t="shared" si="11"/>
        <v>0</v>
      </c>
      <c r="I99" s="156">
        <f t="shared" si="11"/>
        <v>0</v>
      </c>
      <c r="J99" s="156">
        <f t="shared" si="11"/>
        <v>0</v>
      </c>
      <c r="K99" s="156">
        <f t="shared" si="11"/>
        <v>0</v>
      </c>
      <c r="L99" s="156">
        <f t="shared" si="11"/>
        <v>0</v>
      </c>
      <c r="M99" s="156">
        <f t="shared" si="11"/>
        <v>0</v>
      </c>
      <c r="N99" s="156">
        <f t="shared" si="11"/>
        <v>0</v>
      </c>
      <c r="O99" s="156">
        <f t="shared" si="11"/>
        <v>0</v>
      </c>
      <c r="P99" s="156">
        <f t="shared" si="11"/>
        <v>0</v>
      </c>
      <c r="Q99" s="156">
        <f t="shared" si="11"/>
        <v>0</v>
      </c>
      <c r="R99" s="156">
        <f t="shared" si="11"/>
        <v>0</v>
      </c>
      <c r="S99" s="156">
        <f t="shared" si="11"/>
        <v>0</v>
      </c>
      <c r="T99" s="156">
        <f t="shared" si="11"/>
        <v>0</v>
      </c>
      <c r="U99" s="156">
        <f t="shared" si="11"/>
        <v>0</v>
      </c>
      <c r="V99" s="156">
        <f t="shared" si="11"/>
        <v>0</v>
      </c>
      <c r="W99" s="156">
        <f t="shared" si="11"/>
        <v>0</v>
      </c>
      <c r="X99" s="156">
        <f t="shared" si="11"/>
        <v>0</v>
      </c>
      <c r="Y99" s="156">
        <f t="shared" si="11"/>
        <v>0</v>
      </c>
      <c r="Z99" s="156">
        <f t="shared" si="11"/>
        <v>0</v>
      </c>
      <c r="AA99" s="156">
        <f t="shared" si="11"/>
        <v>0</v>
      </c>
      <c r="AB99" s="156">
        <f t="shared" si="11"/>
        <v>0</v>
      </c>
      <c r="AC99" s="156">
        <f t="shared" si="11"/>
        <v>0</v>
      </c>
      <c r="AD99" s="156">
        <f t="shared" si="11"/>
        <v>0</v>
      </c>
      <c r="AE99" s="156">
        <f t="shared" si="11"/>
        <v>0</v>
      </c>
      <c r="AF99" s="156">
        <f t="shared" si="8"/>
        <v>0</v>
      </c>
      <c r="AG99" s="156">
        <f t="shared" si="8"/>
        <v>0</v>
      </c>
    </row>
    <row r="100" spans="2:33" s="268" customFormat="1" ht="15">
      <c r="B100" s="151">
        <f t="shared" si="9"/>
      </c>
      <c r="C100" s="155" t="str">
        <f t="shared" si="9"/>
        <v>EUR/aastas</v>
      </c>
      <c r="D100" s="156">
        <f t="shared" si="11"/>
        <v>0</v>
      </c>
      <c r="E100" s="156">
        <f t="shared" si="11"/>
        <v>0</v>
      </c>
      <c r="F100" s="156">
        <f t="shared" si="11"/>
        <v>0</v>
      </c>
      <c r="G100" s="156">
        <f t="shared" si="11"/>
        <v>0</v>
      </c>
      <c r="H100" s="156">
        <f t="shared" si="11"/>
        <v>0</v>
      </c>
      <c r="I100" s="156">
        <f t="shared" si="11"/>
        <v>0</v>
      </c>
      <c r="J100" s="156">
        <f t="shared" si="11"/>
        <v>0</v>
      </c>
      <c r="K100" s="156">
        <f t="shared" si="11"/>
        <v>0</v>
      </c>
      <c r="L100" s="156">
        <f t="shared" si="11"/>
        <v>0</v>
      </c>
      <c r="M100" s="156">
        <f t="shared" si="11"/>
        <v>0</v>
      </c>
      <c r="N100" s="156">
        <f t="shared" si="11"/>
        <v>0</v>
      </c>
      <c r="O100" s="156">
        <f t="shared" si="11"/>
        <v>0</v>
      </c>
      <c r="P100" s="156">
        <f t="shared" si="11"/>
        <v>0</v>
      </c>
      <c r="Q100" s="156">
        <f t="shared" si="11"/>
        <v>0</v>
      </c>
      <c r="R100" s="156">
        <f t="shared" si="11"/>
        <v>0</v>
      </c>
      <c r="S100" s="156">
        <f t="shared" si="11"/>
        <v>0</v>
      </c>
      <c r="T100" s="156">
        <f t="shared" si="11"/>
        <v>0</v>
      </c>
      <c r="U100" s="156">
        <f t="shared" si="11"/>
        <v>0</v>
      </c>
      <c r="V100" s="156">
        <f t="shared" si="11"/>
        <v>0</v>
      </c>
      <c r="W100" s="156">
        <f t="shared" si="11"/>
        <v>0</v>
      </c>
      <c r="X100" s="156">
        <f t="shared" si="11"/>
        <v>0</v>
      </c>
      <c r="Y100" s="156">
        <f t="shared" si="11"/>
        <v>0</v>
      </c>
      <c r="Z100" s="156">
        <f t="shared" si="11"/>
        <v>0</v>
      </c>
      <c r="AA100" s="156">
        <f t="shared" si="11"/>
        <v>0</v>
      </c>
      <c r="AB100" s="156">
        <f t="shared" si="11"/>
        <v>0</v>
      </c>
      <c r="AC100" s="156">
        <f t="shared" si="11"/>
        <v>0</v>
      </c>
      <c r="AD100" s="156">
        <f t="shared" si="11"/>
        <v>0</v>
      </c>
      <c r="AE100" s="156">
        <f t="shared" si="11"/>
        <v>0</v>
      </c>
      <c r="AF100" s="156">
        <f t="shared" si="8"/>
        <v>0</v>
      </c>
      <c r="AG100" s="156">
        <f t="shared" si="8"/>
        <v>0</v>
      </c>
    </row>
    <row r="101" spans="2:33" s="268" customFormat="1" ht="15">
      <c r="B101" s="151">
        <f t="shared" si="9"/>
      </c>
      <c r="C101" s="155" t="str">
        <f t="shared" si="9"/>
        <v>EUR/aastas</v>
      </c>
      <c r="D101" s="156">
        <f t="shared" si="11"/>
        <v>0</v>
      </c>
      <c r="E101" s="156">
        <f t="shared" si="11"/>
        <v>0</v>
      </c>
      <c r="F101" s="156">
        <f t="shared" si="11"/>
        <v>0</v>
      </c>
      <c r="G101" s="156">
        <f t="shared" si="11"/>
        <v>0</v>
      </c>
      <c r="H101" s="156">
        <f t="shared" si="11"/>
        <v>0</v>
      </c>
      <c r="I101" s="156">
        <f t="shared" si="11"/>
        <v>0</v>
      </c>
      <c r="J101" s="156">
        <f t="shared" si="11"/>
        <v>0</v>
      </c>
      <c r="K101" s="156">
        <f t="shared" si="11"/>
        <v>0</v>
      </c>
      <c r="L101" s="156">
        <f t="shared" si="11"/>
        <v>0</v>
      </c>
      <c r="M101" s="156">
        <f t="shared" si="11"/>
        <v>0</v>
      </c>
      <c r="N101" s="156">
        <f t="shared" si="11"/>
        <v>0</v>
      </c>
      <c r="O101" s="156">
        <f t="shared" si="11"/>
        <v>0</v>
      </c>
      <c r="P101" s="156">
        <f t="shared" si="11"/>
        <v>0</v>
      </c>
      <c r="Q101" s="156">
        <f t="shared" si="11"/>
        <v>0</v>
      </c>
      <c r="R101" s="156">
        <f t="shared" si="11"/>
        <v>0</v>
      </c>
      <c r="S101" s="156">
        <f t="shared" si="11"/>
        <v>0</v>
      </c>
      <c r="T101" s="156">
        <f t="shared" si="11"/>
        <v>0</v>
      </c>
      <c r="U101" s="156">
        <f t="shared" si="11"/>
        <v>0</v>
      </c>
      <c r="V101" s="156">
        <f t="shared" si="11"/>
        <v>0</v>
      </c>
      <c r="W101" s="156">
        <f t="shared" si="11"/>
        <v>0</v>
      </c>
      <c r="X101" s="156">
        <f t="shared" si="11"/>
        <v>0</v>
      </c>
      <c r="Y101" s="156">
        <f t="shared" si="11"/>
        <v>0</v>
      </c>
      <c r="Z101" s="156">
        <f t="shared" si="11"/>
        <v>0</v>
      </c>
      <c r="AA101" s="156">
        <f t="shared" si="11"/>
        <v>0</v>
      </c>
      <c r="AB101" s="156">
        <f t="shared" si="11"/>
        <v>0</v>
      </c>
      <c r="AC101" s="156">
        <f t="shared" si="11"/>
        <v>0</v>
      </c>
      <c r="AD101" s="156">
        <f t="shared" si="11"/>
        <v>0</v>
      </c>
      <c r="AE101" s="156">
        <f t="shared" si="11"/>
        <v>0</v>
      </c>
      <c r="AF101" s="156">
        <f t="shared" si="8"/>
        <v>0</v>
      </c>
      <c r="AG101" s="156">
        <f t="shared" si="8"/>
        <v>0</v>
      </c>
    </row>
    <row r="102" spans="2:33" s="268" customFormat="1" ht="15">
      <c r="B102" s="151">
        <f t="shared" si="9"/>
      </c>
      <c r="C102" s="155" t="str">
        <f t="shared" si="9"/>
        <v>EUR/aastas</v>
      </c>
      <c r="D102" s="156">
        <f t="shared" si="11"/>
        <v>0</v>
      </c>
      <c r="E102" s="156">
        <f t="shared" si="11"/>
        <v>0</v>
      </c>
      <c r="F102" s="156">
        <f t="shared" si="11"/>
        <v>0</v>
      </c>
      <c r="G102" s="156">
        <f t="shared" si="11"/>
        <v>0</v>
      </c>
      <c r="H102" s="156">
        <f t="shared" si="11"/>
        <v>0</v>
      </c>
      <c r="I102" s="156">
        <f t="shared" si="11"/>
        <v>0</v>
      </c>
      <c r="J102" s="156">
        <f t="shared" si="11"/>
        <v>0</v>
      </c>
      <c r="K102" s="156">
        <f t="shared" si="11"/>
        <v>0</v>
      </c>
      <c r="L102" s="156">
        <f t="shared" si="11"/>
        <v>0</v>
      </c>
      <c r="M102" s="156">
        <f t="shared" si="11"/>
        <v>0</v>
      </c>
      <c r="N102" s="156">
        <f t="shared" si="11"/>
        <v>0</v>
      </c>
      <c r="O102" s="156">
        <f t="shared" si="11"/>
        <v>0</v>
      </c>
      <c r="P102" s="156">
        <f t="shared" si="11"/>
        <v>0</v>
      </c>
      <c r="Q102" s="156">
        <f t="shared" si="11"/>
        <v>0</v>
      </c>
      <c r="R102" s="156">
        <f t="shared" si="11"/>
        <v>0</v>
      </c>
      <c r="S102" s="156">
        <f t="shared" si="11"/>
        <v>0</v>
      </c>
      <c r="T102" s="156">
        <f t="shared" si="11"/>
        <v>0</v>
      </c>
      <c r="U102" s="156">
        <f t="shared" si="11"/>
        <v>0</v>
      </c>
      <c r="V102" s="156">
        <f t="shared" si="11"/>
        <v>0</v>
      </c>
      <c r="W102" s="156">
        <f t="shared" si="11"/>
        <v>0</v>
      </c>
      <c r="X102" s="156">
        <f t="shared" si="11"/>
        <v>0</v>
      </c>
      <c r="Y102" s="156">
        <f t="shared" si="11"/>
        <v>0</v>
      </c>
      <c r="Z102" s="156">
        <f t="shared" si="11"/>
        <v>0</v>
      </c>
      <c r="AA102" s="156">
        <f t="shared" si="11"/>
        <v>0</v>
      </c>
      <c r="AB102" s="156">
        <f t="shared" si="11"/>
        <v>0</v>
      </c>
      <c r="AC102" s="156">
        <f t="shared" si="11"/>
        <v>0</v>
      </c>
      <c r="AD102" s="156">
        <f t="shared" si="11"/>
        <v>0</v>
      </c>
      <c r="AE102" s="156">
        <f t="shared" si="11"/>
        <v>0</v>
      </c>
      <c r="AF102" s="156">
        <f t="shared" si="8"/>
        <v>0</v>
      </c>
      <c r="AG102" s="156">
        <f t="shared" si="8"/>
        <v>0</v>
      </c>
    </row>
    <row r="103" spans="2:33" s="268" customFormat="1" ht="15">
      <c r="B103" s="151">
        <f t="shared" si="9"/>
      </c>
      <c r="C103" s="155" t="str">
        <f t="shared" si="9"/>
        <v>EUR/aastas</v>
      </c>
      <c r="D103" s="156">
        <f t="shared" si="11"/>
        <v>0</v>
      </c>
      <c r="E103" s="156">
        <f t="shared" si="11"/>
        <v>0</v>
      </c>
      <c r="F103" s="156">
        <f t="shared" si="11"/>
        <v>0</v>
      </c>
      <c r="G103" s="156">
        <f t="shared" si="11"/>
        <v>0</v>
      </c>
      <c r="H103" s="156">
        <f t="shared" si="11"/>
        <v>0</v>
      </c>
      <c r="I103" s="156">
        <f t="shared" si="11"/>
        <v>0</v>
      </c>
      <c r="J103" s="156">
        <f t="shared" si="11"/>
        <v>0</v>
      </c>
      <c r="K103" s="156">
        <f t="shared" si="11"/>
        <v>0</v>
      </c>
      <c r="L103" s="156">
        <f t="shared" si="11"/>
        <v>0</v>
      </c>
      <c r="M103" s="156">
        <f t="shared" si="11"/>
        <v>0</v>
      </c>
      <c r="N103" s="156">
        <f t="shared" si="11"/>
        <v>0</v>
      </c>
      <c r="O103" s="156">
        <f t="shared" si="11"/>
        <v>0</v>
      </c>
      <c r="P103" s="156">
        <f t="shared" si="11"/>
        <v>0</v>
      </c>
      <c r="Q103" s="156">
        <f t="shared" si="11"/>
        <v>0</v>
      </c>
      <c r="R103" s="156">
        <f t="shared" si="11"/>
        <v>0</v>
      </c>
      <c r="S103" s="156">
        <f t="shared" si="11"/>
        <v>0</v>
      </c>
      <c r="T103" s="156">
        <f t="shared" si="11"/>
        <v>0</v>
      </c>
      <c r="U103" s="156">
        <f t="shared" si="11"/>
        <v>0</v>
      </c>
      <c r="V103" s="156">
        <f t="shared" si="11"/>
        <v>0</v>
      </c>
      <c r="W103" s="156">
        <f t="shared" si="11"/>
        <v>0</v>
      </c>
      <c r="X103" s="156">
        <f t="shared" si="11"/>
        <v>0</v>
      </c>
      <c r="Y103" s="156">
        <f t="shared" si="11"/>
        <v>0</v>
      </c>
      <c r="Z103" s="156">
        <f t="shared" si="11"/>
        <v>0</v>
      </c>
      <c r="AA103" s="156">
        <f t="shared" si="11"/>
        <v>0</v>
      </c>
      <c r="AB103" s="156">
        <f t="shared" si="11"/>
        <v>0</v>
      </c>
      <c r="AC103" s="156">
        <f t="shared" si="11"/>
        <v>0</v>
      </c>
      <c r="AD103" s="156">
        <f t="shared" si="11"/>
        <v>0</v>
      </c>
      <c r="AE103" s="156">
        <f t="shared" si="11"/>
        <v>0</v>
      </c>
      <c r="AF103" s="156">
        <f t="shared" si="8"/>
        <v>0</v>
      </c>
      <c r="AG103" s="156">
        <f t="shared" si="8"/>
        <v>0</v>
      </c>
    </row>
    <row r="104" spans="2:33" s="268" customFormat="1" ht="15">
      <c r="B104" s="151">
        <f t="shared" si="9"/>
      </c>
      <c r="C104" s="155" t="str">
        <f t="shared" si="9"/>
        <v>EUR/aastas</v>
      </c>
      <c r="D104" s="156">
        <f t="shared" si="11"/>
        <v>0</v>
      </c>
      <c r="E104" s="156">
        <f t="shared" si="11"/>
        <v>0</v>
      </c>
      <c r="F104" s="156">
        <f t="shared" si="11"/>
        <v>0</v>
      </c>
      <c r="G104" s="156">
        <f t="shared" si="11"/>
        <v>0</v>
      </c>
      <c r="H104" s="156">
        <f t="shared" si="11"/>
        <v>0</v>
      </c>
      <c r="I104" s="156">
        <f t="shared" si="11"/>
        <v>0</v>
      </c>
      <c r="J104" s="156">
        <f t="shared" si="11"/>
        <v>0</v>
      </c>
      <c r="K104" s="156">
        <f t="shared" si="11"/>
        <v>0</v>
      </c>
      <c r="L104" s="156">
        <f t="shared" si="11"/>
        <v>0</v>
      </c>
      <c r="M104" s="156">
        <f t="shared" si="11"/>
        <v>0</v>
      </c>
      <c r="N104" s="156">
        <f t="shared" si="11"/>
        <v>0</v>
      </c>
      <c r="O104" s="156">
        <f t="shared" si="11"/>
        <v>0</v>
      </c>
      <c r="P104" s="156">
        <f t="shared" si="11"/>
        <v>0</v>
      </c>
      <c r="Q104" s="156">
        <f t="shared" si="11"/>
        <v>0</v>
      </c>
      <c r="R104" s="156">
        <f t="shared" si="11"/>
        <v>0</v>
      </c>
      <c r="S104" s="156">
        <f t="shared" si="11"/>
        <v>0</v>
      </c>
      <c r="T104" s="156">
        <f t="shared" si="11"/>
        <v>0</v>
      </c>
      <c r="U104" s="156">
        <f t="shared" si="11"/>
        <v>0</v>
      </c>
      <c r="V104" s="156">
        <f t="shared" si="11"/>
        <v>0</v>
      </c>
      <c r="W104" s="156">
        <f t="shared" si="11"/>
        <v>0</v>
      </c>
      <c r="X104" s="156">
        <f t="shared" si="11"/>
        <v>0</v>
      </c>
      <c r="Y104" s="156">
        <f t="shared" si="11"/>
        <v>0</v>
      </c>
      <c r="Z104" s="156">
        <f t="shared" si="11"/>
        <v>0</v>
      </c>
      <c r="AA104" s="156">
        <f t="shared" si="11"/>
        <v>0</v>
      </c>
      <c r="AB104" s="156">
        <f t="shared" si="11"/>
        <v>0</v>
      </c>
      <c r="AC104" s="156">
        <f t="shared" si="11"/>
        <v>0</v>
      </c>
      <c r="AD104" s="156">
        <f t="shared" si="11"/>
        <v>0</v>
      </c>
      <c r="AE104" s="156">
        <f t="shared" si="11"/>
        <v>0</v>
      </c>
      <c r="AF104" s="156">
        <f aca="true" t="shared" si="12" ref="AF104:AG109">AF69-AF34</f>
        <v>0</v>
      </c>
      <c r="AG104" s="156">
        <f t="shared" si="12"/>
        <v>0</v>
      </c>
    </row>
    <row r="105" spans="2:33" s="268" customFormat="1" ht="15">
      <c r="B105" s="151">
        <f t="shared" si="9"/>
      </c>
      <c r="C105" s="155" t="str">
        <f t="shared" si="9"/>
        <v>EUR/aastas</v>
      </c>
      <c r="D105" s="156">
        <f t="shared" si="11"/>
        <v>0</v>
      </c>
      <c r="E105" s="156">
        <f t="shared" si="11"/>
        <v>0</v>
      </c>
      <c r="F105" s="156">
        <f t="shared" si="11"/>
        <v>0</v>
      </c>
      <c r="G105" s="156">
        <f t="shared" si="11"/>
        <v>0</v>
      </c>
      <c r="H105" s="156">
        <f t="shared" si="11"/>
        <v>0</v>
      </c>
      <c r="I105" s="156">
        <f t="shared" si="11"/>
        <v>0</v>
      </c>
      <c r="J105" s="156">
        <f t="shared" si="11"/>
        <v>0</v>
      </c>
      <c r="K105" s="156">
        <f t="shared" si="11"/>
        <v>0</v>
      </c>
      <c r="L105" s="156">
        <f t="shared" si="11"/>
        <v>0</v>
      </c>
      <c r="M105" s="156">
        <f t="shared" si="11"/>
        <v>0</v>
      </c>
      <c r="N105" s="156">
        <f t="shared" si="11"/>
        <v>0</v>
      </c>
      <c r="O105" s="156">
        <f t="shared" si="11"/>
        <v>0</v>
      </c>
      <c r="P105" s="156">
        <f t="shared" si="11"/>
        <v>0</v>
      </c>
      <c r="Q105" s="156">
        <f t="shared" si="11"/>
        <v>0</v>
      </c>
      <c r="R105" s="156">
        <f t="shared" si="11"/>
        <v>0</v>
      </c>
      <c r="S105" s="156">
        <f t="shared" si="11"/>
        <v>0</v>
      </c>
      <c r="T105" s="156">
        <f t="shared" si="11"/>
        <v>0</v>
      </c>
      <c r="U105" s="156">
        <f t="shared" si="11"/>
        <v>0</v>
      </c>
      <c r="V105" s="156">
        <f t="shared" si="11"/>
        <v>0</v>
      </c>
      <c r="W105" s="156">
        <f t="shared" si="11"/>
        <v>0</v>
      </c>
      <c r="X105" s="156">
        <f t="shared" si="11"/>
        <v>0</v>
      </c>
      <c r="Y105" s="156">
        <f t="shared" si="11"/>
        <v>0</v>
      </c>
      <c r="Z105" s="156">
        <f t="shared" si="11"/>
        <v>0</v>
      </c>
      <c r="AA105" s="156">
        <f t="shared" si="11"/>
        <v>0</v>
      </c>
      <c r="AB105" s="156">
        <f t="shared" si="11"/>
        <v>0</v>
      </c>
      <c r="AC105" s="156">
        <f t="shared" si="11"/>
        <v>0</v>
      </c>
      <c r="AD105" s="156">
        <f t="shared" si="11"/>
        <v>0</v>
      </c>
      <c r="AE105" s="156">
        <f t="shared" si="11"/>
        <v>0</v>
      </c>
      <c r="AF105" s="156">
        <f t="shared" si="12"/>
        <v>0</v>
      </c>
      <c r="AG105" s="156">
        <f t="shared" si="12"/>
        <v>0</v>
      </c>
    </row>
    <row r="106" spans="2:33" s="268" customFormat="1" ht="15">
      <c r="B106" s="151">
        <f t="shared" si="9"/>
      </c>
      <c r="C106" s="155" t="str">
        <f t="shared" si="9"/>
        <v>EUR/aastas</v>
      </c>
      <c r="D106" s="156">
        <f t="shared" si="11"/>
        <v>0</v>
      </c>
      <c r="E106" s="156">
        <f t="shared" si="11"/>
        <v>0</v>
      </c>
      <c r="F106" s="156">
        <f t="shared" si="11"/>
        <v>0</v>
      </c>
      <c r="G106" s="156">
        <f t="shared" si="11"/>
        <v>0</v>
      </c>
      <c r="H106" s="156">
        <f t="shared" si="11"/>
        <v>0</v>
      </c>
      <c r="I106" s="156">
        <f t="shared" si="11"/>
        <v>0</v>
      </c>
      <c r="J106" s="156">
        <f t="shared" si="11"/>
        <v>0</v>
      </c>
      <c r="K106" s="156">
        <f t="shared" si="11"/>
        <v>0</v>
      </c>
      <c r="L106" s="156">
        <f t="shared" si="11"/>
        <v>0</v>
      </c>
      <c r="M106" s="156">
        <f t="shared" si="11"/>
        <v>0</v>
      </c>
      <c r="N106" s="156">
        <f t="shared" si="11"/>
        <v>0</v>
      </c>
      <c r="O106" s="156">
        <f t="shared" si="11"/>
        <v>0</v>
      </c>
      <c r="P106" s="156">
        <f t="shared" si="11"/>
        <v>0</v>
      </c>
      <c r="Q106" s="156">
        <f t="shared" si="11"/>
        <v>0</v>
      </c>
      <c r="R106" s="156">
        <f t="shared" si="11"/>
        <v>0</v>
      </c>
      <c r="S106" s="156">
        <f t="shared" si="11"/>
        <v>0</v>
      </c>
      <c r="T106" s="156">
        <f t="shared" si="11"/>
        <v>0</v>
      </c>
      <c r="U106" s="156">
        <f t="shared" si="11"/>
        <v>0</v>
      </c>
      <c r="V106" s="156">
        <f t="shared" si="11"/>
        <v>0</v>
      </c>
      <c r="W106" s="156">
        <f t="shared" si="11"/>
        <v>0</v>
      </c>
      <c r="X106" s="156">
        <f t="shared" si="11"/>
        <v>0</v>
      </c>
      <c r="Y106" s="156">
        <f t="shared" si="11"/>
        <v>0</v>
      </c>
      <c r="Z106" s="156">
        <f t="shared" si="11"/>
        <v>0</v>
      </c>
      <c r="AA106" s="156">
        <f t="shared" si="11"/>
        <v>0</v>
      </c>
      <c r="AB106" s="156">
        <f t="shared" si="11"/>
        <v>0</v>
      </c>
      <c r="AC106" s="156">
        <f t="shared" si="11"/>
        <v>0</v>
      </c>
      <c r="AD106" s="156">
        <f t="shared" si="11"/>
        <v>0</v>
      </c>
      <c r="AE106" s="156">
        <f t="shared" si="11"/>
        <v>0</v>
      </c>
      <c r="AF106" s="156">
        <f t="shared" si="12"/>
        <v>0</v>
      </c>
      <c r="AG106" s="156">
        <f t="shared" si="12"/>
        <v>0</v>
      </c>
    </row>
    <row r="107" spans="2:33" s="268" customFormat="1" ht="15">
      <c r="B107" s="151">
        <f t="shared" si="9"/>
      </c>
      <c r="C107" s="155" t="str">
        <f t="shared" si="9"/>
        <v>EUR/aastas</v>
      </c>
      <c r="D107" s="156">
        <f t="shared" si="11"/>
        <v>0</v>
      </c>
      <c r="E107" s="156">
        <f t="shared" si="11"/>
        <v>0</v>
      </c>
      <c r="F107" s="156">
        <f t="shared" si="11"/>
        <v>0</v>
      </c>
      <c r="G107" s="156">
        <f t="shared" si="11"/>
        <v>0</v>
      </c>
      <c r="H107" s="156">
        <f t="shared" si="11"/>
        <v>0</v>
      </c>
      <c r="I107" s="156">
        <f t="shared" si="11"/>
        <v>0</v>
      </c>
      <c r="J107" s="156">
        <f t="shared" si="11"/>
        <v>0</v>
      </c>
      <c r="K107" s="156">
        <f t="shared" si="11"/>
        <v>0</v>
      </c>
      <c r="L107" s="156">
        <f t="shared" si="11"/>
        <v>0</v>
      </c>
      <c r="M107" s="156">
        <f t="shared" si="11"/>
        <v>0</v>
      </c>
      <c r="N107" s="156">
        <f t="shared" si="11"/>
        <v>0</v>
      </c>
      <c r="O107" s="156">
        <f t="shared" si="11"/>
        <v>0</v>
      </c>
      <c r="P107" s="156">
        <f t="shared" si="11"/>
        <v>0</v>
      </c>
      <c r="Q107" s="156">
        <f t="shared" si="11"/>
        <v>0</v>
      </c>
      <c r="R107" s="156">
        <f t="shared" si="11"/>
        <v>0</v>
      </c>
      <c r="S107" s="156">
        <f t="shared" si="11"/>
        <v>0</v>
      </c>
      <c r="T107" s="156">
        <f t="shared" si="11"/>
        <v>0</v>
      </c>
      <c r="U107" s="156">
        <f t="shared" si="11"/>
        <v>0</v>
      </c>
      <c r="V107" s="156">
        <f t="shared" si="11"/>
        <v>0</v>
      </c>
      <c r="W107" s="156">
        <f t="shared" si="11"/>
        <v>0</v>
      </c>
      <c r="X107" s="156">
        <f t="shared" si="11"/>
        <v>0</v>
      </c>
      <c r="Y107" s="156">
        <f t="shared" si="11"/>
        <v>0</v>
      </c>
      <c r="Z107" s="156">
        <f t="shared" si="11"/>
        <v>0</v>
      </c>
      <c r="AA107" s="156">
        <f t="shared" si="11"/>
        <v>0</v>
      </c>
      <c r="AB107" s="156">
        <f t="shared" si="11"/>
        <v>0</v>
      </c>
      <c r="AC107" s="156">
        <f t="shared" si="11"/>
        <v>0</v>
      </c>
      <c r="AD107" s="156">
        <f t="shared" si="11"/>
        <v>0</v>
      </c>
      <c r="AE107" s="156">
        <f t="shared" si="11"/>
        <v>0</v>
      </c>
      <c r="AF107" s="156">
        <f t="shared" si="12"/>
        <v>0</v>
      </c>
      <c r="AG107" s="156">
        <f t="shared" si="12"/>
        <v>0</v>
      </c>
    </row>
    <row r="108" spans="2:33" s="268" customFormat="1" ht="15">
      <c r="B108" s="151">
        <f t="shared" si="9"/>
      </c>
      <c r="C108" s="155" t="str">
        <f t="shared" si="9"/>
        <v>EUR/aastas</v>
      </c>
      <c r="D108" s="156">
        <f t="shared" si="11"/>
        <v>0</v>
      </c>
      <c r="E108" s="156">
        <f t="shared" si="11"/>
        <v>0</v>
      </c>
      <c r="F108" s="156">
        <f t="shared" si="11"/>
        <v>0</v>
      </c>
      <c r="G108" s="156">
        <f aca="true" t="shared" si="13" ref="G108:AE108">G73-G38</f>
        <v>0</v>
      </c>
      <c r="H108" s="156">
        <f t="shared" si="13"/>
        <v>0</v>
      </c>
      <c r="I108" s="156">
        <f t="shared" si="13"/>
        <v>0</v>
      </c>
      <c r="J108" s="156">
        <f t="shared" si="13"/>
        <v>0</v>
      </c>
      <c r="K108" s="156">
        <f t="shared" si="13"/>
        <v>0</v>
      </c>
      <c r="L108" s="156">
        <f t="shared" si="13"/>
        <v>0</v>
      </c>
      <c r="M108" s="156">
        <f t="shared" si="13"/>
        <v>0</v>
      </c>
      <c r="N108" s="156">
        <f t="shared" si="13"/>
        <v>0</v>
      </c>
      <c r="O108" s="156">
        <f t="shared" si="13"/>
        <v>0</v>
      </c>
      <c r="P108" s="156">
        <f t="shared" si="13"/>
        <v>0</v>
      </c>
      <c r="Q108" s="156">
        <f t="shared" si="13"/>
        <v>0</v>
      </c>
      <c r="R108" s="156">
        <f t="shared" si="13"/>
        <v>0</v>
      </c>
      <c r="S108" s="156">
        <f t="shared" si="13"/>
        <v>0</v>
      </c>
      <c r="T108" s="156">
        <f t="shared" si="13"/>
        <v>0</v>
      </c>
      <c r="U108" s="156">
        <f t="shared" si="13"/>
        <v>0</v>
      </c>
      <c r="V108" s="156">
        <f t="shared" si="13"/>
        <v>0</v>
      </c>
      <c r="W108" s="156">
        <f t="shared" si="13"/>
        <v>0</v>
      </c>
      <c r="X108" s="156">
        <f t="shared" si="13"/>
        <v>0</v>
      </c>
      <c r="Y108" s="156">
        <f t="shared" si="13"/>
        <v>0</v>
      </c>
      <c r="Z108" s="156">
        <f t="shared" si="13"/>
        <v>0</v>
      </c>
      <c r="AA108" s="156">
        <f t="shared" si="13"/>
        <v>0</v>
      </c>
      <c r="AB108" s="156">
        <f t="shared" si="13"/>
        <v>0</v>
      </c>
      <c r="AC108" s="156">
        <f t="shared" si="13"/>
        <v>0</v>
      </c>
      <c r="AD108" s="156">
        <f t="shared" si="13"/>
        <v>0</v>
      </c>
      <c r="AE108" s="156">
        <f t="shared" si="13"/>
        <v>0</v>
      </c>
      <c r="AF108" s="156">
        <f t="shared" si="12"/>
        <v>0</v>
      </c>
      <c r="AG108" s="156">
        <f t="shared" si="12"/>
        <v>0</v>
      </c>
    </row>
    <row r="109" spans="2:33" s="268" customFormat="1" ht="15">
      <c r="B109" s="151">
        <f t="shared" si="9"/>
      </c>
      <c r="C109" s="155" t="str">
        <f t="shared" si="9"/>
        <v>EUR/aastas</v>
      </c>
      <c r="D109" s="156">
        <f aca="true" t="shared" si="14" ref="D109:AE109">D74-D39</f>
        <v>0</v>
      </c>
      <c r="E109" s="156">
        <f t="shared" si="14"/>
        <v>0</v>
      </c>
      <c r="F109" s="156">
        <f t="shared" si="14"/>
        <v>0</v>
      </c>
      <c r="G109" s="156">
        <f t="shared" si="14"/>
        <v>0</v>
      </c>
      <c r="H109" s="156">
        <f t="shared" si="14"/>
        <v>0</v>
      </c>
      <c r="I109" s="156">
        <f t="shared" si="14"/>
        <v>0</v>
      </c>
      <c r="J109" s="156">
        <f t="shared" si="14"/>
        <v>0</v>
      </c>
      <c r="K109" s="156">
        <f t="shared" si="14"/>
        <v>0</v>
      </c>
      <c r="L109" s="156">
        <f t="shared" si="14"/>
        <v>0</v>
      </c>
      <c r="M109" s="156">
        <f t="shared" si="14"/>
        <v>0</v>
      </c>
      <c r="N109" s="156">
        <f t="shared" si="14"/>
        <v>0</v>
      </c>
      <c r="O109" s="156">
        <f t="shared" si="14"/>
        <v>0</v>
      </c>
      <c r="P109" s="156">
        <f t="shared" si="14"/>
        <v>0</v>
      </c>
      <c r="Q109" s="156">
        <f t="shared" si="14"/>
        <v>0</v>
      </c>
      <c r="R109" s="156">
        <f t="shared" si="14"/>
        <v>0</v>
      </c>
      <c r="S109" s="156">
        <f t="shared" si="14"/>
        <v>0</v>
      </c>
      <c r="T109" s="156">
        <f t="shared" si="14"/>
        <v>0</v>
      </c>
      <c r="U109" s="156">
        <f t="shared" si="14"/>
        <v>0</v>
      </c>
      <c r="V109" s="156">
        <f t="shared" si="14"/>
        <v>0</v>
      </c>
      <c r="W109" s="156">
        <f t="shared" si="14"/>
        <v>0</v>
      </c>
      <c r="X109" s="156">
        <f t="shared" si="14"/>
        <v>0</v>
      </c>
      <c r="Y109" s="156">
        <f t="shared" si="14"/>
        <v>0</v>
      </c>
      <c r="Z109" s="156">
        <f t="shared" si="14"/>
        <v>0</v>
      </c>
      <c r="AA109" s="156">
        <f t="shared" si="14"/>
        <v>0</v>
      </c>
      <c r="AB109" s="156">
        <f t="shared" si="14"/>
        <v>0</v>
      </c>
      <c r="AC109" s="156">
        <f t="shared" si="14"/>
        <v>0</v>
      </c>
      <c r="AD109" s="156">
        <f t="shared" si="14"/>
        <v>0</v>
      </c>
      <c r="AE109" s="156">
        <f t="shared" si="14"/>
        <v>0</v>
      </c>
      <c r="AF109" s="156">
        <f t="shared" si="12"/>
        <v>0</v>
      </c>
      <c r="AG109" s="156">
        <f t="shared" si="12"/>
        <v>0</v>
      </c>
    </row>
    <row r="110" spans="2:33" s="113" customFormat="1" ht="15">
      <c r="B110" s="579"/>
      <c r="C110" s="579"/>
      <c r="D110" s="145">
        <f>SUM(D80:D109)</f>
        <v>0</v>
      </c>
      <c r="E110" s="145">
        <f aca="true" t="shared" si="15" ref="E110:AE110">SUM(E80:E109)</f>
        <v>0</v>
      </c>
      <c r="F110" s="145">
        <f t="shared" si="15"/>
        <v>0</v>
      </c>
      <c r="G110" s="145">
        <f t="shared" si="15"/>
        <v>0</v>
      </c>
      <c r="H110" s="145">
        <f t="shared" si="15"/>
        <v>0</v>
      </c>
      <c r="I110" s="145">
        <f t="shared" si="15"/>
        <v>0</v>
      </c>
      <c r="J110" s="145">
        <f t="shared" si="15"/>
        <v>0</v>
      </c>
      <c r="K110" s="145">
        <f t="shared" si="15"/>
        <v>0</v>
      </c>
      <c r="L110" s="145">
        <f t="shared" si="15"/>
        <v>0</v>
      </c>
      <c r="M110" s="145">
        <f t="shared" si="15"/>
        <v>0</v>
      </c>
      <c r="N110" s="145">
        <f t="shared" si="15"/>
        <v>0</v>
      </c>
      <c r="O110" s="145">
        <f t="shared" si="15"/>
        <v>0</v>
      </c>
      <c r="P110" s="145">
        <f t="shared" si="15"/>
        <v>0</v>
      </c>
      <c r="Q110" s="145">
        <f t="shared" si="15"/>
        <v>0</v>
      </c>
      <c r="R110" s="145">
        <f t="shared" si="15"/>
        <v>0</v>
      </c>
      <c r="S110" s="145">
        <f t="shared" si="15"/>
        <v>0</v>
      </c>
      <c r="T110" s="145">
        <f t="shared" si="15"/>
        <v>0</v>
      </c>
      <c r="U110" s="145">
        <f t="shared" si="15"/>
        <v>0</v>
      </c>
      <c r="V110" s="145">
        <f t="shared" si="15"/>
        <v>0</v>
      </c>
      <c r="W110" s="145">
        <f t="shared" si="15"/>
        <v>0</v>
      </c>
      <c r="X110" s="145">
        <f t="shared" si="15"/>
        <v>0</v>
      </c>
      <c r="Y110" s="145">
        <f t="shared" si="15"/>
        <v>0</v>
      </c>
      <c r="Z110" s="145">
        <f t="shared" si="15"/>
        <v>0</v>
      </c>
      <c r="AA110" s="145">
        <f t="shared" si="15"/>
        <v>0</v>
      </c>
      <c r="AB110" s="145">
        <f t="shared" si="15"/>
        <v>0</v>
      </c>
      <c r="AC110" s="145">
        <f t="shared" si="15"/>
        <v>0</v>
      </c>
      <c r="AD110" s="145">
        <f t="shared" si="15"/>
        <v>0</v>
      </c>
      <c r="AE110" s="145">
        <f t="shared" si="15"/>
        <v>0</v>
      </c>
      <c r="AF110" s="145">
        <f>SUM(AF80:AF109)</f>
        <v>0</v>
      </c>
      <c r="AG110" s="145">
        <f>SUM(AG80:AG109)</f>
        <v>0</v>
      </c>
    </row>
    <row r="111" s="113" customFormat="1" ht="15"/>
  </sheetData>
  <sheetProtection selectLockedCells="1"/>
  <mergeCells count="8">
    <mergeCell ref="B3:C3"/>
    <mergeCell ref="D44:AG44"/>
    <mergeCell ref="B75:C75"/>
    <mergeCell ref="D79:AG79"/>
    <mergeCell ref="B110:C110"/>
    <mergeCell ref="B4:C4"/>
    <mergeCell ref="D9:AG9"/>
    <mergeCell ref="B40:C40"/>
  </mergeCells>
  <conditionalFormatting sqref="D3:AG3">
    <cfRule type="cellIs" priority="3" dxfId="14" operator="between" stopIfTrue="1">
      <formula>#REF!</formula>
      <formula>#REF!</formula>
    </cfRule>
  </conditionalFormatting>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B1:AG24"/>
  <sheetViews>
    <sheetView zoomScalePageLayoutView="0" workbookViewId="0" topLeftCell="A1">
      <selection activeCell="G18" sqref="G18:X19"/>
    </sheetView>
  </sheetViews>
  <sheetFormatPr defaultColWidth="9.140625" defaultRowHeight="15"/>
  <cols>
    <col min="1" max="1" width="3.421875" style="257" customWidth="1"/>
    <col min="2" max="2" width="6.421875" style="122" customWidth="1"/>
    <col min="3" max="3" width="34.140625" style="122" customWidth="1"/>
    <col min="4" max="4" width="15.8515625" style="122" customWidth="1"/>
    <col min="5" max="5" width="15.28125" style="122" customWidth="1"/>
    <col min="6" max="6" width="11.00390625" style="122" customWidth="1"/>
    <col min="7" max="18" width="9.7109375" style="122" customWidth="1"/>
    <col min="19" max="19" width="14.421875" style="122" customWidth="1"/>
    <col min="20" max="20" width="11.8515625" style="122" customWidth="1"/>
    <col min="21" max="21" width="8.7109375" style="122" customWidth="1"/>
    <col min="22" max="22" width="8.00390625" style="257" customWidth="1"/>
    <col min="23" max="32" width="9.140625" style="257" customWidth="1"/>
    <col min="33" max="33" width="6.421875" style="257" bestFit="1" customWidth="1"/>
    <col min="34" max="16384" width="9.140625" style="257" customWidth="1"/>
  </cols>
  <sheetData>
    <row r="1" spans="2:21" s="258" customFormat="1" ht="12.75">
      <c r="B1" s="271"/>
      <c r="C1" s="271"/>
      <c r="D1" s="271"/>
      <c r="E1" s="271"/>
      <c r="F1" s="271"/>
      <c r="G1" s="271"/>
      <c r="H1" s="271"/>
      <c r="I1" s="271"/>
      <c r="J1" s="271"/>
      <c r="K1" s="271"/>
      <c r="L1" s="271"/>
      <c r="M1" s="271"/>
      <c r="N1" s="271"/>
      <c r="O1" s="271"/>
      <c r="P1" s="271"/>
      <c r="Q1" s="271"/>
      <c r="R1" s="271"/>
      <c r="S1" s="271"/>
      <c r="T1" s="271"/>
      <c r="U1" s="271"/>
    </row>
    <row r="2" spans="2:21" s="258" customFormat="1" ht="14.25">
      <c r="B2" s="583" t="s">
        <v>134</v>
      </c>
      <c r="C2" s="583"/>
      <c r="D2" s="583"/>
      <c r="E2" s="583"/>
      <c r="F2" s="583"/>
      <c r="G2" s="583"/>
      <c r="H2" s="583"/>
      <c r="I2" s="583"/>
      <c r="J2" s="583"/>
      <c r="K2" s="583"/>
      <c r="L2" s="583"/>
      <c r="M2" s="583"/>
      <c r="N2" s="583"/>
      <c r="O2" s="583"/>
      <c r="P2" s="583"/>
      <c r="Q2" s="583"/>
      <c r="R2" s="583"/>
      <c r="S2" s="583"/>
      <c r="T2" s="583"/>
      <c r="U2" s="583"/>
    </row>
    <row r="3" spans="2:21" s="258" customFormat="1" ht="12.75">
      <c r="B3" s="259"/>
      <c r="C3" s="127"/>
      <c r="D3" s="127"/>
      <c r="E3" s="127"/>
      <c r="F3" s="127"/>
      <c r="G3" s="127"/>
      <c r="H3" s="127"/>
      <c r="I3" s="127"/>
      <c r="J3" s="127"/>
      <c r="K3" s="127"/>
      <c r="L3" s="127"/>
      <c r="M3" s="127"/>
      <c r="N3" s="127"/>
      <c r="O3" s="127"/>
      <c r="P3" s="127"/>
      <c r="Q3" s="127"/>
      <c r="R3" s="127"/>
      <c r="S3" s="127"/>
      <c r="T3" s="127"/>
      <c r="U3" s="127"/>
    </row>
    <row r="4" spans="2:33" s="258" customFormat="1" ht="12.75">
      <c r="B4" s="249" t="s">
        <v>245</v>
      </c>
      <c r="C4" s="250"/>
      <c r="D4" s="500">
        <f>4_Tulud!D3</f>
        <v>1900</v>
      </c>
      <c r="E4" s="500">
        <f>4_Tulud!E3</f>
      </c>
      <c r="F4" s="500">
        <f>4_Tulud!F3</f>
      </c>
      <c r="G4" s="500">
        <f>4_Tulud!G3</f>
      </c>
      <c r="H4" s="500">
        <f>4_Tulud!H3</f>
      </c>
      <c r="I4" s="500">
        <f>4_Tulud!I3</f>
      </c>
      <c r="J4" s="500">
        <f>4_Tulud!J3</f>
      </c>
      <c r="K4" s="500">
        <f>4_Tulud!K3</f>
      </c>
      <c r="L4" s="500">
        <f>4_Tulud!L3</f>
      </c>
      <c r="M4" s="500">
        <f>4_Tulud!M3</f>
      </c>
      <c r="N4" s="500">
        <f>4_Tulud!N3</f>
      </c>
      <c r="O4" s="500">
        <f>4_Tulud!O3</f>
      </c>
      <c r="P4" s="500">
        <f>4_Tulud!P3</f>
      </c>
      <c r="Q4" s="500">
        <f>4_Tulud!Q3</f>
      </c>
      <c r="R4" s="500">
        <f>4_Tulud!R3</f>
      </c>
      <c r="S4" s="500">
        <f>4_Tulud!S3</f>
      </c>
      <c r="T4" s="500">
        <f>4_Tulud!T3</f>
      </c>
      <c r="U4" s="500">
        <f>4_Tulud!U3</f>
      </c>
      <c r="V4" s="500">
        <f>4_Tulud!V3</f>
      </c>
      <c r="W4" s="500">
        <f>4_Tulud!W3</f>
      </c>
      <c r="X4" s="500">
        <f>4_Tulud!X3</f>
      </c>
      <c r="Y4" s="500">
        <f>4_Tulud!Y3</f>
      </c>
      <c r="Z4" s="500">
        <f>4_Tulud!Z3</f>
      </c>
      <c r="AA4" s="500">
        <f>4_Tulud!AA3</f>
      </c>
      <c r="AB4" s="500">
        <f>4_Tulud!AB3</f>
      </c>
      <c r="AC4" s="500">
        <f>4_Tulud!AC3</f>
      </c>
      <c r="AD4" s="500">
        <f>4_Tulud!AD3</f>
      </c>
      <c r="AE4" s="500">
        <f>4_Tulud!AE3</f>
      </c>
      <c r="AF4" s="500">
        <f>4_Tulud!AF3</f>
      </c>
      <c r="AG4" s="500">
        <f>4_Tulud!AG3</f>
      </c>
    </row>
    <row r="5" spans="2:33" s="265" customFormat="1" ht="12.75">
      <c r="B5" s="261"/>
      <c r="C5" s="262"/>
      <c r="D5" s="263"/>
      <c r="E5" s="263"/>
      <c r="F5" s="263"/>
      <c r="G5" s="263"/>
      <c r="H5" s="263"/>
      <c r="I5" s="264"/>
      <c r="J5" s="263"/>
      <c r="K5" s="263"/>
      <c r="L5" s="263"/>
      <c r="M5" s="263"/>
      <c r="N5" s="263"/>
      <c r="O5" s="263"/>
      <c r="P5" s="263"/>
      <c r="Q5" s="263"/>
      <c r="R5" s="263"/>
      <c r="S5" s="263"/>
      <c r="T5" s="263"/>
      <c r="U5" s="263"/>
      <c r="V5" s="263"/>
      <c r="W5" s="263"/>
      <c r="X5" s="263"/>
      <c r="Y5" s="263"/>
      <c r="Z5" s="263"/>
      <c r="AA5" s="263"/>
      <c r="AB5" s="263"/>
      <c r="AC5" s="263"/>
      <c r="AD5" s="263"/>
      <c r="AE5" s="263"/>
      <c r="AF5" s="263"/>
      <c r="AG5" s="263"/>
    </row>
    <row r="6" spans="2:33" s="265" customFormat="1" ht="14.25">
      <c r="B6" s="272" t="s">
        <v>133</v>
      </c>
      <c r="C6" s="273"/>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row>
    <row r="7" spans="2:33" s="255" customFormat="1" ht="15">
      <c r="B7" s="266" t="s">
        <v>148</v>
      </c>
      <c r="C7" s="280" t="s">
        <v>129</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2:33" s="255" customFormat="1" ht="15">
      <c r="B8" s="266" t="s">
        <v>173</v>
      </c>
      <c r="C8" s="280" t="s">
        <v>130</v>
      </c>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row>
    <row r="9" spans="2:33" s="255" customFormat="1" ht="15">
      <c r="B9" s="266" t="s">
        <v>174</v>
      </c>
      <c r="C9" s="281" t="s">
        <v>131</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row>
    <row r="10" spans="2:33" s="255" customFormat="1" ht="15">
      <c r="B10" s="266" t="s">
        <v>175</v>
      </c>
      <c r="C10" s="280" t="s">
        <v>132</v>
      </c>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row>
    <row r="11" spans="2:33" s="255" customFormat="1" ht="15">
      <c r="B11" s="266" t="s">
        <v>176</v>
      </c>
      <c r="C11" s="280" t="s">
        <v>299</v>
      </c>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row>
    <row r="12" spans="2:33" s="276" customFormat="1" ht="12.75">
      <c r="B12" s="584" t="s">
        <v>135</v>
      </c>
      <c r="C12" s="585"/>
      <c r="D12" s="275">
        <f aca="true" t="shared" si="0" ref="D12:AG12">SUM(D7:D11)</f>
        <v>0</v>
      </c>
      <c r="E12" s="275">
        <f t="shared" si="0"/>
        <v>0</v>
      </c>
      <c r="F12" s="275">
        <f t="shared" si="0"/>
        <v>0</v>
      </c>
      <c r="G12" s="275">
        <f t="shared" si="0"/>
        <v>0</v>
      </c>
      <c r="H12" s="275">
        <f t="shared" si="0"/>
        <v>0</v>
      </c>
      <c r="I12" s="275">
        <f t="shared" si="0"/>
        <v>0</v>
      </c>
      <c r="J12" s="275">
        <f t="shared" si="0"/>
        <v>0</v>
      </c>
      <c r="K12" s="275">
        <f t="shared" si="0"/>
        <v>0</v>
      </c>
      <c r="L12" s="275">
        <f t="shared" si="0"/>
        <v>0</v>
      </c>
      <c r="M12" s="275">
        <f t="shared" si="0"/>
        <v>0</v>
      </c>
      <c r="N12" s="275">
        <f t="shared" si="0"/>
        <v>0</v>
      </c>
      <c r="O12" s="275">
        <f t="shared" si="0"/>
        <v>0</v>
      </c>
      <c r="P12" s="275">
        <f t="shared" si="0"/>
        <v>0</v>
      </c>
      <c r="Q12" s="275">
        <f t="shared" si="0"/>
        <v>0</v>
      </c>
      <c r="R12" s="275">
        <f t="shared" si="0"/>
        <v>0</v>
      </c>
      <c r="S12" s="275">
        <f t="shared" si="0"/>
        <v>0</v>
      </c>
      <c r="T12" s="275">
        <f t="shared" si="0"/>
        <v>0</v>
      </c>
      <c r="U12" s="275">
        <f t="shared" si="0"/>
        <v>0</v>
      </c>
      <c r="V12" s="275">
        <f t="shared" si="0"/>
        <v>0</v>
      </c>
      <c r="W12" s="275">
        <f t="shared" si="0"/>
        <v>0</v>
      </c>
      <c r="X12" s="275">
        <f t="shared" si="0"/>
        <v>0</v>
      </c>
      <c r="Y12" s="275">
        <f t="shared" si="0"/>
        <v>0</v>
      </c>
      <c r="Z12" s="275">
        <f t="shared" si="0"/>
        <v>0</v>
      </c>
      <c r="AA12" s="275">
        <f t="shared" si="0"/>
        <v>0</v>
      </c>
      <c r="AB12" s="275">
        <f t="shared" si="0"/>
        <v>0</v>
      </c>
      <c r="AC12" s="275">
        <f t="shared" si="0"/>
        <v>0</v>
      </c>
      <c r="AD12" s="275">
        <f t="shared" si="0"/>
        <v>0</v>
      </c>
      <c r="AE12" s="275">
        <f t="shared" si="0"/>
        <v>0</v>
      </c>
      <c r="AF12" s="275">
        <f t="shared" si="0"/>
        <v>0</v>
      </c>
      <c r="AG12" s="275">
        <f t="shared" si="0"/>
        <v>0</v>
      </c>
    </row>
    <row r="13" spans="2:21" s="258" customFormat="1" ht="12.75">
      <c r="B13" s="277"/>
      <c r="C13" s="277"/>
      <c r="D13" s="278"/>
      <c r="E13" s="278"/>
      <c r="F13" s="278"/>
      <c r="G13" s="278"/>
      <c r="H13" s="278"/>
      <c r="I13" s="278"/>
      <c r="J13" s="278"/>
      <c r="K13" s="278"/>
      <c r="L13" s="278"/>
      <c r="M13" s="278"/>
      <c r="N13" s="278"/>
      <c r="O13" s="278"/>
      <c r="P13" s="278"/>
      <c r="Q13" s="278"/>
      <c r="R13" s="278"/>
      <c r="S13" s="278"/>
      <c r="T13" s="278"/>
      <c r="U13" s="278"/>
    </row>
    <row r="14" spans="2:21" s="258" customFormat="1" ht="12.75">
      <c r="B14" s="127"/>
      <c r="C14" s="127"/>
      <c r="D14" s="127"/>
      <c r="E14" s="127"/>
      <c r="F14" s="127"/>
      <c r="G14" s="127"/>
      <c r="H14" s="127"/>
      <c r="I14" s="127"/>
      <c r="J14" s="127"/>
      <c r="K14" s="127"/>
      <c r="L14" s="127"/>
      <c r="M14" s="127"/>
      <c r="N14" s="127"/>
      <c r="O14" s="127"/>
      <c r="P14" s="127"/>
      <c r="Q14" s="127"/>
      <c r="R14" s="127"/>
      <c r="S14" s="127"/>
      <c r="T14" s="127"/>
      <c r="U14" s="127"/>
    </row>
    <row r="15" spans="2:21" s="258" customFormat="1" ht="14.25">
      <c r="B15" s="583" t="s">
        <v>172</v>
      </c>
      <c r="C15" s="583"/>
      <c r="D15" s="583"/>
      <c r="E15" s="583"/>
      <c r="F15" s="583"/>
      <c r="G15" s="583"/>
      <c r="H15" s="583"/>
      <c r="I15" s="583"/>
      <c r="J15" s="583"/>
      <c r="K15" s="583"/>
      <c r="L15" s="583"/>
      <c r="M15" s="583"/>
      <c r="N15" s="583"/>
      <c r="O15" s="583"/>
      <c r="P15" s="583"/>
      <c r="Q15" s="583"/>
      <c r="R15" s="583"/>
      <c r="S15" s="583"/>
      <c r="T15" s="583"/>
      <c r="U15" s="583"/>
    </row>
    <row r="16" spans="2:21" s="258" customFormat="1" ht="12.75">
      <c r="B16" s="80"/>
      <c r="C16" s="80"/>
      <c r="D16" s="80"/>
      <c r="E16" s="80"/>
      <c r="F16" s="80"/>
      <c r="G16" s="80"/>
      <c r="H16" s="80"/>
      <c r="I16" s="80"/>
      <c r="J16" s="80"/>
      <c r="K16" s="80"/>
      <c r="L16" s="80"/>
      <c r="M16" s="80"/>
      <c r="N16" s="80"/>
      <c r="O16" s="80"/>
      <c r="P16" s="80"/>
      <c r="Q16" s="80"/>
      <c r="R16" s="80"/>
      <c r="S16" s="80"/>
      <c r="T16" s="80"/>
      <c r="U16" s="80"/>
    </row>
    <row r="17" spans="2:33" s="265" customFormat="1" ht="14.25">
      <c r="B17" s="272" t="s">
        <v>178</v>
      </c>
      <c r="C17" s="273"/>
      <c r="D17" s="274">
        <f>D15</f>
        <v>0</v>
      </c>
      <c r="E17" s="274">
        <f>E15</f>
        <v>0</v>
      </c>
      <c r="F17" s="274">
        <f>F15</f>
        <v>0</v>
      </c>
      <c r="G17" s="279">
        <f>G15</f>
        <v>0</v>
      </c>
      <c r="H17" s="279">
        <f aca="true" t="shared" si="1" ref="H17:AG17">H15</f>
        <v>0</v>
      </c>
      <c r="I17" s="279">
        <f t="shared" si="1"/>
        <v>0</v>
      </c>
      <c r="J17" s="279">
        <f t="shared" si="1"/>
        <v>0</v>
      </c>
      <c r="K17" s="279">
        <f t="shared" si="1"/>
        <v>0</v>
      </c>
      <c r="L17" s="279">
        <f t="shared" si="1"/>
        <v>0</v>
      </c>
      <c r="M17" s="279">
        <f t="shared" si="1"/>
        <v>0</v>
      </c>
      <c r="N17" s="279">
        <f t="shared" si="1"/>
        <v>0</v>
      </c>
      <c r="O17" s="279">
        <f t="shared" si="1"/>
        <v>0</v>
      </c>
      <c r="P17" s="279">
        <f t="shared" si="1"/>
        <v>0</v>
      </c>
      <c r="Q17" s="279">
        <f t="shared" si="1"/>
        <v>0</v>
      </c>
      <c r="R17" s="279">
        <f t="shared" si="1"/>
        <v>0</v>
      </c>
      <c r="S17" s="279">
        <f t="shared" si="1"/>
        <v>0</v>
      </c>
      <c r="T17" s="279">
        <f t="shared" si="1"/>
        <v>0</v>
      </c>
      <c r="U17" s="279">
        <f t="shared" si="1"/>
        <v>0</v>
      </c>
      <c r="V17" s="279">
        <f t="shared" si="1"/>
        <v>0</v>
      </c>
      <c r="W17" s="279">
        <f t="shared" si="1"/>
        <v>0</v>
      </c>
      <c r="X17" s="279">
        <f t="shared" si="1"/>
        <v>0</v>
      </c>
      <c r="Y17" s="279">
        <f t="shared" si="1"/>
        <v>0</v>
      </c>
      <c r="Z17" s="279">
        <f t="shared" si="1"/>
        <v>0</v>
      </c>
      <c r="AA17" s="279">
        <f t="shared" si="1"/>
        <v>0</v>
      </c>
      <c r="AB17" s="279">
        <f t="shared" si="1"/>
        <v>0</v>
      </c>
      <c r="AC17" s="279">
        <f t="shared" si="1"/>
        <v>0</v>
      </c>
      <c r="AD17" s="279">
        <f t="shared" si="1"/>
        <v>0</v>
      </c>
      <c r="AE17" s="279">
        <f t="shared" si="1"/>
        <v>0</v>
      </c>
      <c r="AF17" s="279">
        <f t="shared" si="1"/>
        <v>0</v>
      </c>
      <c r="AG17" s="279">
        <f t="shared" si="1"/>
        <v>0</v>
      </c>
    </row>
    <row r="18" spans="2:33" s="255" customFormat="1" ht="15">
      <c r="B18" s="266" t="s">
        <v>149</v>
      </c>
      <c r="C18" s="282" t="s">
        <v>177</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row>
    <row r="19" spans="2:33" s="255" customFormat="1" ht="15">
      <c r="B19" s="266" t="s">
        <v>150</v>
      </c>
      <c r="C19" s="280" t="s">
        <v>146</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row>
    <row r="20" spans="2:33" s="276" customFormat="1" ht="12.75">
      <c r="B20" s="584" t="s">
        <v>179</v>
      </c>
      <c r="C20" s="585"/>
      <c r="D20" s="275">
        <f aca="true" t="shared" si="2" ref="D20:AG20">SUM(D18:D19)</f>
        <v>0</v>
      </c>
      <c r="E20" s="275">
        <f t="shared" si="2"/>
        <v>0</v>
      </c>
      <c r="F20" s="275">
        <f t="shared" si="2"/>
        <v>0</v>
      </c>
      <c r="G20" s="275">
        <f t="shared" si="2"/>
        <v>0</v>
      </c>
      <c r="H20" s="275">
        <f t="shared" si="2"/>
        <v>0</v>
      </c>
      <c r="I20" s="275">
        <f t="shared" si="2"/>
        <v>0</v>
      </c>
      <c r="J20" s="275">
        <f t="shared" si="2"/>
        <v>0</v>
      </c>
      <c r="K20" s="275">
        <f t="shared" si="2"/>
        <v>0</v>
      </c>
      <c r="L20" s="275">
        <f t="shared" si="2"/>
        <v>0</v>
      </c>
      <c r="M20" s="275">
        <f t="shared" si="2"/>
        <v>0</v>
      </c>
      <c r="N20" s="275">
        <f t="shared" si="2"/>
        <v>0</v>
      </c>
      <c r="O20" s="275">
        <f t="shared" si="2"/>
        <v>0</v>
      </c>
      <c r="P20" s="275">
        <f t="shared" si="2"/>
        <v>0</v>
      </c>
      <c r="Q20" s="275">
        <f t="shared" si="2"/>
        <v>0</v>
      </c>
      <c r="R20" s="275">
        <f t="shared" si="2"/>
        <v>0</v>
      </c>
      <c r="S20" s="275">
        <f t="shared" si="2"/>
        <v>0</v>
      </c>
      <c r="T20" s="275">
        <f t="shared" si="2"/>
        <v>0</v>
      </c>
      <c r="U20" s="275">
        <f t="shared" si="2"/>
        <v>0</v>
      </c>
      <c r="V20" s="275">
        <f t="shared" si="2"/>
        <v>0</v>
      </c>
      <c r="W20" s="275">
        <f t="shared" si="2"/>
        <v>0</v>
      </c>
      <c r="X20" s="275">
        <f t="shared" si="2"/>
        <v>0</v>
      </c>
      <c r="Y20" s="275">
        <f t="shared" si="2"/>
        <v>0</v>
      </c>
      <c r="Z20" s="275">
        <f t="shared" si="2"/>
        <v>0</v>
      </c>
      <c r="AA20" s="275">
        <f t="shared" si="2"/>
        <v>0</v>
      </c>
      <c r="AB20" s="275">
        <f t="shared" si="2"/>
        <v>0</v>
      </c>
      <c r="AC20" s="275">
        <f t="shared" si="2"/>
        <v>0</v>
      </c>
      <c r="AD20" s="275">
        <f t="shared" si="2"/>
        <v>0</v>
      </c>
      <c r="AE20" s="275">
        <f t="shared" si="2"/>
        <v>0</v>
      </c>
      <c r="AF20" s="275">
        <f t="shared" si="2"/>
        <v>0</v>
      </c>
      <c r="AG20" s="275">
        <f t="shared" si="2"/>
        <v>0</v>
      </c>
    </row>
    <row r="23" ht="15">
      <c r="C23" s="502">
        <f>IF(SUM(D11:AG11)='10_Finants.vajak'!C20,"","EU toetuse summa real 1.4. ei võrdu töölehel 10_Finants.vajak EU toetuse summaga!")</f>
      </c>
    </row>
    <row r="24" ht="15">
      <c r="C24" s="502" t="str">
        <f>IF(SUM(D7:AG7)&gt;('10_Finants.vajak'!C18-'10_Finants.vajak'!C20),"","Erakapitali summa real 1.1. on väiksem kui vajalik omafiantseering!")</f>
        <v>Erakapitali summa real 1.1. on väiksem kui vajalik omafiantseering!</v>
      </c>
    </row>
  </sheetData>
  <sheetProtection selectLockedCells="1"/>
  <mergeCells count="4">
    <mergeCell ref="B15:U15"/>
    <mergeCell ref="B20:C20"/>
    <mergeCell ref="B2:U2"/>
    <mergeCell ref="B12:C12"/>
  </mergeCells>
  <conditionalFormatting sqref="D4:AG4">
    <cfRule type="cellIs" priority="7" dxfId="7" operator="between" stopIfTrue="1">
      <formula>#REF!</formula>
      <formula>#REF!</formula>
    </cfRule>
  </conditionalFormatting>
  <conditionalFormatting sqref="D7:AG12 D18:AG20">
    <cfRule type="cellIs" priority="6" dxfId="19" operator="equal" stopIfTrue="1">
      <formula>0</formula>
    </cfRule>
  </conditionalFormatting>
  <conditionalFormatting sqref="G17:AG17">
    <cfRule type="notContainsBlanks" priority="4" dxfId="5" stopIfTrue="1">
      <formula>LEN(TRIM(G17))&gt;0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AQ43"/>
  <sheetViews>
    <sheetView showGridLines="0" zoomScale="110" zoomScaleNormal="110" zoomScalePageLayoutView="0" workbookViewId="0" topLeftCell="A1">
      <pane xSplit="3" ySplit="6" topLeftCell="L13" activePane="bottomRight" state="frozen"/>
      <selection pane="topLeft" activeCell="A1" sqref="A1"/>
      <selection pane="topRight" activeCell="D1" sqref="D1"/>
      <selection pane="bottomLeft" activeCell="A16" sqref="A16"/>
      <selection pane="bottomRight" activeCell="X35" sqref="X35"/>
    </sheetView>
  </sheetViews>
  <sheetFormatPr defaultColWidth="9.140625" defaultRowHeight="15"/>
  <cols>
    <col min="1" max="1" width="1.8515625" style="169" customWidth="1"/>
    <col min="2" max="2" width="6.421875" style="159" customWidth="1"/>
    <col min="3" max="3" width="43.28125" style="159" customWidth="1"/>
    <col min="4" max="4" width="16.57421875" style="159" customWidth="1"/>
    <col min="5" max="5" width="15.28125" style="159" customWidth="1"/>
    <col min="6" max="6" width="11.00390625" style="159" customWidth="1"/>
    <col min="7" max="20" width="9.7109375" style="159" customWidth="1"/>
    <col min="21" max="21" width="8.7109375" style="159" customWidth="1"/>
    <col min="22" max="22" width="8.00390625" style="169" customWidth="1"/>
    <col min="23" max="33" width="9.140625" style="169" customWidth="1"/>
    <col min="34" max="34" width="14.140625" style="169" customWidth="1"/>
    <col min="35" max="16384" width="9.140625" style="169" customWidth="1"/>
  </cols>
  <sheetData>
    <row r="1" ht="12.75" hidden="1">
      <c r="C1" s="159">
        <f>IF('10_Finants.vajak'!E9-'10_Finants.vajak'!E10&gt;0,1,0)</f>
        <v>0</v>
      </c>
    </row>
    <row r="2" spans="1:33" ht="12.75">
      <c r="A2" s="173"/>
      <c r="B2" s="174"/>
      <c r="C2" s="174"/>
      <c r="D2" s="174"/>
      <c r="E2" s="174"/>
      <c r="F2" s="174"/>
      <c r="G2" s="174"/>
      <c r="H2" s="174"/>
      <c r="I2" s="174"/>
      <c r="J2" s="174"/>
      <c r="K2" s="174"/>
      <c r="L2" s="174"/>
      <c r="M2" s="174"/>
      <c r="N2" s="174"/>
      <c r="O2" s="174"/>
      <c r="P2" s="174"/>
      <c r="Q2" s="174"/>
      <c r="R2" s="174"/>
      <c r="S2" s="174"/>
      <c r="T2" s="174"/>
      <c r="U2" s="174"/>
      <c r="V2" s="173"/>
      <c r="W2" s="173"/>
      <c r="X2" s="173"/>
      <c r="Y2" s="173"/>
      <c r="Z2" s="173"/>
      <c r="AA2" s="173"/>
      <c r="AB2" s="173"/>
      <c r="AC2" s="173"/>
      <c r="AD2" s="173"/>
      <c r="AE2" s="173"/>
      <c r="AF2" s="173"/>
      <c r="AG2" s="173"/>
    </row>
    <row r="3" spans="1:33" ht="14.25">
      <c r="A3" s="173"/>
      <c r="B3" s="201" t="s">
        <v>96</v>
      </c>
      <c r="C3" s="175"/>
      <c r="D3" s="175"/>
      <c r="E3" s="175"/>
      <c r="F3" s="175"/>
      <c r="G3" s="175"/>
      <c r="H3" s="175"/>
      <c r="I3" s="175"/>
      <c r="J3" s="175"/>
      <c r="K3" s="175"/>
      <c r="L3" s="175"/>
      <c r="M3" s="175"/>
      <c r="N3" s="175"/>
      <c r="O3" s="175"/>
      <c r="P3" s="175"/>
      <c r="Q3" s="175"/>
      <c r="R3" s="175"/>
      <c r="S3" s="175"/>
      <c r="T3" s="175"/>
      <c r="U3" s="175"/>
      <c r="V3" s="173"/>
      <c r="W3" s="173"/>
      <c r="X3" s="173"/>
      <c r="Y3" s="173"/>
      <c r="Z3" s="173"/>
      <c r="AA3" s="173"/>
      <c r="AB3" s="173"/>
      <c r="AC3" s="173"/>
      <c r="AD3" s="173"/>
      <c r="AE3" s="173"/>
      <c r="AF3" s="173"/>
      <c r="AG3" s="173"/>
    </row>
    <row r="4" spans="1:33" s="511" customFormat="1" ht="12.75">
      <c r="A4" s="508"/>
      <c r="B4" s="509"/>
      <c r="C4" s="510"/>
      <c r="D4" s="510">
        <f>IF(D5=3_Eelarve!$E$33+1_Lahteandmed!$C$7,1_Lahteandmed!$C$7,"")</f>
      </c>
      <c r="E4" s="510">
        <f>IF(E5=3_Eelarve!$E$33+1_Lahteandmed!$C$7,1_Lahteandmed!$C$7,"")</f>
      </c>
      <c r="F4" s="510">
        <f>IF(F5=3_Eelarve!$E$33+1_Lahteandmed!$C$7,1_Lahteandmed!$C$7,"")</f>
      </c>
      <c r="G4" s="510">
        <f>IF(G5=3_Eelarve!$E$33+1_Lahteandmed!$C$7,1_Lahteandmed!$C$7,"")</f>
      </c>
      <c r="H4" s="510">
        <f>IF(H5=3_Eelarve!$E$33+1_Lahteandmed!$C$7,1_Lahteandmed!$C$7,"")</f>
      </c>
      <c r="I4" s="510">
        <f>IF(I5=3_Eelarve!$E$33+1_Lahteandmed!$C$7,1_Lahteandmed!$C$7,"")</f>
      </c>
      <c r="J4" s="510">
        <f>IF(J5=3_Eelarve!$E$33+1_Lahteandmed!$C$7,1_Lahteandmed!$C$7,"")</f>
      </c>
      <c r="K4" s="510">
        <f>IF(K5=3_Eelarve!$E$33+1_Lahteandmed!$C$7,1_Lahteandmed!$C$7,"")</f>
      </c>
      <c r="L4" s="510">
        <f>IF(L5=3_Eelarve!$E$33+1_Lahteandmed!$C$7,1_Lahteandmed!$C$7,"")</f>
      </c>
      <c r="M4" s="510">
        <f>IF(M5=3_Eelarve!$E$33+1_Lahteandmed!$C$7,1_Lahteandmed!$C$7,"")</f>
      </c>
      <c r="N4" s="510">
        <f>IF(N5=3_Eelarve!$E$33+1_Lahteandmed!$C$7,1_Lahteandmed!$C$7,"")</f>
      </c>
      <c r="O4" s="510">
        <f>IF(O5=3_Eelarve!$E$33+1_Lahteandmed!$C$7,1_Lahteandmed!$C$7,"")</f>
      </c>
      <c r="P4" s="510">
        <f>IF(P5=3_Eelarve!$E$33+1_Lahteandmed!$C$7,1_Lahteandmed!$C$7,"")</f>
      </c>
      <c r="Q4" s="510">
        <f>IF(Q5=3_Eelarve!$E$33+1_Lahteandmed!$C$7,1_Lahteandmed!$C$7,"")</f>
      </c>
      <c r="R4" s="510">
        <f>IF(R5=3_Eelarve!$E$33+1_Lahteandmed!$C$7,1_Lahteandmed!$C$7,"")</f>
      </c>
      <c r="S4" s="510">
        <f>IF(S5=3_Eelarve!$E$33+1_Lahteandmed!$C$7,1_Lahteandmed!$C$7,"")</f>
      </c>
      <c r="T4" s="510">
        <f>IF(T5=3_Eelarve!$E$33+1_Lahteandmed!$C$7,1_Lahteandmed!$C$7,"")</f>
      </c>
      <c r="U4" s="510">
        <f>IF(U5=3_Eelarve!$E$33+1_Lahteandmed!$C$7,1_Lahteandmed!$C$7,"")</f>
      </c>
      <c r="V4" s="510">
        <f>IF(V5=3_Eelarve!$E$33+1_Lahteandmed!$C$7,1_Lahteandmed!$C$7,"")</f>
      </c>
      <c r="W4" s="510">
        <f>IF(W5=3_Eelarve!$E$33+1_Lahteandmed!$C$7,1_Lahteandmed!$C$7,"")</f>
      </c>
      <c r="X4" s="510">
        <f>IF(X5=3_Eelarve!$E$33+1_Lahteandmed!$C$7,1_Lahteandmed!$C$7,"")</f>
      </c>
      <c r="Y4" s="510">
        <f>IF(Y5=3_Eelarve!$E$33+1_Lahteandmed!$C$7,1_Lahteandmed!$C$7,"")</f>
      </c>
      <c r="Z4" s="510">
        <f>IF(Z5=3_Eelarve!$E$33+1_Lahteandmed!$C$7,1_Lahteandmed!$C$7,"")</f>
      </c>
      <c r="AA4" s="510">
        <f>IF(AA5=3_Eelarve!$E$33+1_Lahteandmed!$C$7,1_Lahteandmed!$C$7,"")</f>
      </c>
      <c r="AB4" s="510">
        <f>IF(AB5=3_Eelarve!$E$33+1_Lahteandmed!$C$7,1_Lahteandmed!$C$7,"")</f>
      </c>
      <c r="AC4" s="510">
        <f>IF(AC5=3_Eelarve!$E$33+1_Lahteandmed!$C$7,1_Lahteandmed!$C$7,"")</f>
      </c>
      <c r="AD4" s="510">
        <f>IF(AD5=3_Eelarve!$E$33+1_Lahteandmed!$C$7,1_Lahteandmed!$C$7,"")</f>
      </c>
      <c r="AE4" s="510">
        <f>IF(AE5=3_Eelarve!$E$33+1_Lahteandmed!$C$7,1_Lahteandmed!$C$7,"")</f>
      </c>
      <c r="AF4" s="510">
        <f>IF(AF5=3_Eelarve!$E$33+1_Lahteandmed!$C$7,1_Lahteandmed!$C$7,"")</f>
      </c>
      <c r="AG4" s="510">
        <f>IF(AG5=3_Eelarve!$E$33+1_Lahteandmed!$C$7,1_Lahteandmed!$C$7,"")</f>
      </c>
    </row>
    <row r="5" spans="1:33" ht="12.75">
      <c r="A5" s="173"/>
      <c r="B5" s="133" t="s">
        <v>244</v>
      </c>
      <c r="C5" s="176"/>
      <c r="D5" s="432">
        <f>4_Tulud!D3</f>
        <v>1900</v>
      </c>
      <c r="E5" s="432">
        <f>4_Tulud!E3</f>
      </c>
      <c r="F5" s="432">
        <f>4_Tulud!F3</f>
      </c>
      <c r="G5" s="432">
        <f>4_Tulud!G3</f>
      </c>
      <c r="H5" s="432">
        <f>4_Tulud!H3</f>
      </c>
      <c r="I5" s="432">
        <f>4_Tulud!I3</f>
      </c>
      <c r="J5" s="432">
        <f>4_Tulud!J3</f>
      </c>
      <c r="K5" s="432">
        <f>4_Tulud!K3</f>
      </c>
      <c r="L5" s="432">
        <f>4_Tulud!L3</f>
      </c>
      <c r="M5" s="432">
        <f>4_Tulud!M3</f>
      </c>
      <c r="N5" s="432">
        <f>4_Tulud!N3</f>
      </c>
      <c r="O5" s="432">
        <f>4_Tulud!O3</f>
      </c>
      <c r="P5" s="432">
        <f>4_Tulud!P3</f>
      </c>
      <c r="Q5" s="432">
        <f>4_Tulud!Q3</f>
      </c>
      <c r="R5" s="432">
        <f>4_Tulud!R3</f>
      </c>
      <c r="S5" s="432">
        <f>4_Tulud!S3</f>
      </c>
      <c r="T5" s="432">
        <f>4_Tulud!T3</f>
      </c>
      <c r="U5" s="432">
        <f>4_Tulud!U3</f>
      </c>
      <c r="V5" s="432">
        <f>4_Tulud!V3</f>
      </c>
      <c r="W5" s="432">
        <f>4_Tulud!W3</f>
      </c>
      <c r="X5" s="432">
        <f>4_Tulud!X3</f>
      </c>
      <c r="Y5" s="432">
        <f>4_Tulud!Y3</f>
      </c>
      <c r="Z5" s="432">
        <f>4_Tulud!Z3</f>
      </c>
      <c r="AA5" s="432">
        <f>4_Tulud!AA3</f>
      </c>
      <c r="AB5" s="432">
        <f>4_Tulud!AB3</f>
      </c>
      <c r="AC5" s="432">
        <f>4_Tulud!AC3</f>
      </c>
      <c r="AD5" s="432">
        <f>4_Tulud!AD3</f>
      </c>
      <c r="AE5" s="432">
        <f>4_Tulud!AE3</f>
      </c>
      <c r="AF5" s="432">
        <f>4_Tulud!AF3</f>
      </c>
      <c r="AG5" s="432">
        <f>4_Tulud!AG3</f>
      </c>
    </row>
    <row r="6" spans="1:33" s="170" customFormat="1" ht="12.75">
      <c r="A6" s="177"/>
      <c r="B6" s="178"/>
      <c r="C6" s="179"/>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row>
    <row r="7" spans="1:33" s="170" customFormat="1" ht="14.25">
      <c r="A7" s="177"/>
      <c r="B7" s="586" t="s">
        <v>246</v>
      </c>
      <c r="C7" s="586"/>
      <c r="D7" s="466">
        <f>IF(AND(D5&lt;&gt;"",E5="",3_Eelarve!$H$33&gt;0),"X","")</f>
      </c>
      <c r="E7" s="466">
        <f>IF(AND(E5&lt;&gt;"",F5="",3_Eelarve!$H$33&gt;0),"X","")</f>
      </c>
      <c r="F7" s="466">
        <f>IF(AND(F5&lt;&gt;"",G5="",3_Eelarve!$H$33&gt;0),"X","")</f>
      </c>
      <c r="G7" s="466">
        <f>IF(AND(G5&lt;&gt;"",H5="",3_Eelarve!$H$33&gt;0),"X","")</f>
      </c>
      <c r="H7" s="466">
        <f>IF(AND(H5&lt;&gt;"",I5="",3_Eelarve!$H$33&gt;0),"X","")</f>
      </c>
      <c r="I7" s="466">
        <f>IF(AND(I5&lt;&gt;"",J5="",3_Eelarve!$H$33&gt;0),"X","")</f>
      </c>
      <c r="J7" s="466">
        <f>IF(AND(J5&lt;&gt;"",K5="",3_Eelarve!$H$33&gt;0),"X","")</f>
      </c>
      <c r="K7" s="466">
        <f>IF(AND(K5&lt;&gt;"",L5="",3_Eelarve!$H$33&gt;0),"X","")</f>
      </c>
      <c r="L7" s="466">
        <f>IF(AND(L5&lt;&gt;"",M5="",3_Eelarve!$H$33&gt;0),"X","")</f>
      </c>
      <c r="M7" s="466">
        <f>IF(AND(M5&lt;&gt;"",N5="",3_Eelarve!$H$33&gt;0),"X","")</f>
      </c>
      <c r="N7" s="466">
        <f>IF(AND(N5&lt;&gt;"",O5="",3_Eelarve!$H$33&gt;0),"X","")</f>
      </c>
      <c r="O7" s="466">
        <f>IF(AND(O5&lt;&gt;"",P5="",3_Eelarve!$H$33&gt;0),"X","")</f>
      </c>
      <c r="P7" s="466">
        <f>IF(AND(P5&lt;&gt;"",Q5="",3_Eelarve!$H$33&gt;0),"X","")</f>
      </c>
      <c r="Q7" s="466">
        <f>IF(AND(Q5&lt;&gt;"",R5="",3_Eelarve!$H$33&gt;0),"X","")</f>
      </c>
      <c r="R7" s="466">
        <f>IF(AND(R5&lt;&gt;"",S5="",3_Eelarve!$H$33&gt;0),"X","")</f>
      </c>
      <c r="S7" s="466">
        <f>IF(AND(S5&lt;&gt;"",T5="",3_Eelarve!$H$33&gt;0),"X","")</f>
      </c>
      <c r="T7" s="466">
        <f>IF(AND(T5&lt;&gt;"",U5="",3_Eelarve!$H$33&gt;0),"X","")</f>
      </c>
      <c r="U7" s="466">
        <f>IF(AND(U5&lt;&gt;"",V5="",3_Eelarve!$H$33&gt;0),"X","")</f>
      </c>
      <c r="V7" s="466">
        <f>IF(AND(V5&lt;&gt;"",W5="",3_Eelarve!$H$33&gt;0),"X","")</f>
      </c>
      <c r="W7" s="466">
        <f>IF(AND(W5&lt;&gt;"",X5="",3_Eelarve!$H$33&gt;0),"X","")</f>
      </c>
      <c r="X7" s="466">
        <f>IF(AND(X5&lt;&gt;"",Y5="",3_Eelarve!$H$33&gt;0),"X","")</f>
      </c>
      <c r="Y7" s="466">
        <f>IF(AND(Y5&lt;&gt;"",Z5="",3_Eelarve!$H$33&gt;0),"X","")</f>
      </c>
      <c r="Z7" s="466">
        <f>IF(AND(Z5&lt;&gt;"",AA5="",3_Eelarve!$H$33&gt;0),"X","")</f>
      </c>
      <c r="AA7" s="466">
        <f>IF(AND(AA5&lt;&gt;"",AB5="",3_Eelarve!$H$33&gt;0),"X","")</f>
      </c>
      <c r="AB7" s="466">
        <f>IF(AND(AB5&lt;&gt;"",AC5="",3_Eelarve!$H$33&gt;0),"X","")</f>
      </c>
      <c r="AC7" s="466">
        <f>IF(AND(AC5&lt;&gt;"",AD5="",3_Eelarve!$H$33&gt;0),"X","")</f>
      </c>
      <c r="AD7" s="466">
        <f>IF(AND(AD5&lt;&gt;"",AE5="",3_Eelarve!$H$33&gt;0),"X","")</f>
      </c>
      <c r="AE7" s="466">
        <f>IF(AND(AE5&lt;&gt;"",AF5="",3_Eelarve!$H$33&gt;0),"X","")</f>
      </c>
      <c r="AF7" s="466">
        <f>IF(AND(AF5&lt;&gt;"",AG5="",3_Eelarve!$H$33&gt;0),"X","")</f>
      </c>
      <c r="AG7" s="466">
        <f>IF(AND(AG5&lt;&gt;"",AH5="",3_Eelarve!$H$33&gt;0),"X","")</f>
      </c>
    </row>
    <row r="8" spans="1:33" s="170" customFormat="1" ht="12.75">
      <c r="A8" s="177"/>
      <c r="B8" s="456" t="s">
        <v>148</v>
      </c>
      <c r="C8" s="455" t="s">
        <v>136</v>
      </c>
      <c r="D8" s="404">
        <f>4_Tulud!D137</f>
        <v>0</v>
      </c>
      <c r="E8" s="404">
        <f>4_Tulud!E137</f>
        <v>0</v>
      </c>
      <c r="F8" s="404">
        <f>4_Tulud!F137</f>
        <v>0</v>
      </c>
      <c r="G8" s="404">
        <f>4_Tulud!G137</f>
        <v>0</v>
      </c>
      <c r="H8" s="404">
        <f>4_Tulud!H137</f>
        <v>0</v>
      </c>
      <c r="I8" s="404">
        <f>4_Tulud!I137</f>
        <v>0</v>
      </c>
      <c r="J8" s="404">
        <f>4_Tulud!J137</f>
        <v>0</v>
      </c>
      <c r="K8" s="404">
        <f>4_Tulud!K137</f>
        <v>0</v>
      </c>
      <c r="L8" s="404">
        <f>4_Tulud!L137</f>
        <v>0</v>
      </c>
      <c r="M8" s="404">
        <f>4_Tulud!M137</f>
        <v>0</v>
      </c>
      <c r="N8" s="404">
        <f>4_Tulud!N137</f>
        <v>0</v>
      </c>
      <c r="O8" s="404">
        <f>4_Tulud!O137</f>
        <v>0</v>
      </c>
      <c r="P8" s="404">
        <f>4_Tulud!P137</f>
        <v>0</v>
      </c>
      <c r="Q8" s="404">
        <f>4_Tulud!Q137</f>
        <v>0</v>
      </c>
      <c r="R8" s="404">
        <f>4_Tulud!R137</f>
        <v>0</v>
      </c>
      <c r="S8" s="404">
        <f>4_Tulud!S137</f>
        <v>0</v>
      </c>
      <c r="T8" s="404">
        <f>4_Tulud!T137</f>
        <v>0</v>
      </c>
      <c r="U8" s="404">
        <f>4_Tulud!U137</f>
        <v>0</v>
      </c>
      <c r="V8" s="404">
        <f>4_Tulud!V137</f>
        <v>0</v>
      </c>
      <c r="W8" s="404">
        <f>4_Tulud!W137</f>
        <v>0</v>
      </c>
      <c r="X8" s="404">
        <f>4_Tulud!X137</f>
        <v>0</v>
      </c>
      <c r="Y8" s="404">
        <f>4_Tulud!Y137</f>
        <v>0</v>
      </c>
      <c r="Z8" s="404">
        <f>4_Tulud!Z137</f>
        <v>0</v>
      </c>
      <c r="AA8" s="404">
        <f>4_Tulud!AA137</f>
        <v>0</v>
      </c>
      <c r="AB8" s="404">
        <f>4_Tulud!AB137</f>
        <v>0</v>
      </c>
      <c r="AC8" s="404">
        <f>4_Tulud!AC137</f>
        <v>0</v>
      </c>
      <c r="AD8" s="404">
        <f>4_Tulud!AD137</f>
        <v>0</v>
      </c>
      <c r="AE8" s="404">
        <f>4_Tulud!AE137</f>
        <v>0</v>
      </c>
      <c r="AF8" s="404">
        <f>4_Tulud!AF137</f>
        <v>0</v>
      </c>
      <c r="AG8" s="404">
        <f>4_Tulud!AG137</f>
        <v>0</v>
      </c>
    </row>
    <row r="9" spans="1:33" s="171" customFormat="1" ht="12.75">
      <c r="A9" s="181"/>
      <c r="B9" s="590" t="s">
        <v>74</v>
      </c>
      <c r="C9" s="591"/>
      <c r="D9" s="369">
        <f aca="true" t="shared" si="0" ref="D9:AG9">SUM(D8:D8)</f>
        <v>0</v>
      </c>
      <c r="E9" s="369">
        <f t="shared" si="0"/>
        <v>0</v>
      </c>
      <c r="F9" s="369">
        <f t="shared" si="0"/>
        <v>0</v>
      </c>
      <c r="G9" s="369">
        <f t="shared" si="0"/>
        <v>0</v>
      </c>
      <c r="H9" s="369">
        <f t="shared" si="0"/>
        <v>0</v>
      </c>
      <c r="I9" s="369">
        <f t="shared" si="0"/>
        <v>0</v>
      </c>
      <c r="J9" s="369">
        <f t="shared" si="0"/>
        <v>0</v>
      </c>
      <c r="K9" s="369">
        <f t="shared" si="0"/>
        <v>0</v>
      </c>
      <c r="L9" s="369">
        <f t="shared" si="0"/>
        <v>0</v>
      </c>
      <c r="M9" s="369">
        <f t="shared" si="0"/>
        <v>0</v>
      </c>
      <c r="N9" s="369">
        <f t="shared" si="0"/>
        <v>0</v>
      </c>
      <c r="O9" s="369">
        <f t="shared" si="0"/>
        <v>0</v>
      </c>
      <c r="P9" s="369">
        <f t="shared" si="0"/>
        <v>0</v>
      </c>
      <c r="Q9" s="369">
        <f t="shared" si="0"/>
        <v>0</v>
      </c>
      <c r="R9" s="369">
        <f t="shared" si="0"/>
        <v>0</v>
      </c>
      <c r="S9" s="369">
        <f t="shared" si="0"/>
        <v>0</v>
      </c>
      <c r="T9" s="369">
        <f t="shared" si="0"/>
        <v>0</v>
      </c>
      <c r="U9" s="369">
        <f t="shared" si="0"/>
        <v>0</v>
      </c>
      <c r="V9" s="369">
        <f t="shared" si="0"/>
        <v>0</v>
      </c>
      <c r="W9" s="369">
        <f t="shared" si="0"/>
        <v>0</v>
      </c>
      <c r="X9" s="369">
        <f t="shared" si="0"/>
        <v>0</v>
      </c>
      <c r="Y9" s="369">
        <f t="shared" si="0"/>
        <v>0</v>
      </c>
      <c r="Z9" s="369">
        <f t="shared" si="0"/>
        <v>0</v>
      </c>
      <c r="AA9" s="369">
        <f t="shared" si="0"/>
        <v>0</v>
      </c>
      <c r="AB9" s="369">
        <f t="shared" si="0"/>
        <v>0</v>
      </c>
      <c r="AC9" s="369">
        <f t="shared" si="0"/>
        <v>0</v>
      </c>
      <c r="AD9" s="369">
        <f t="shared" si="0"/>
        <v>0</v>
      </c>
      <c r="AE9" s="369">
        <f t="shared" si="0"/>
        <v>0</v>
      </c>
      <c r="AF9" s="369">
        <f t="shared" si="0"/>
        <v>0</v>
      </c>
      <c r="AG9" s="369">
        <f t="shared" si="0"/>
        <v>0</v>
      </c>
    </row>
    <row r="10" spans="1:33" ht="12.75">
      <c r="A10" s="173"/>
      <c r="B10" s="183"/>
      <c r="C10" s="183"/>
      <c r="D10" s="184"/>
      <c r="E10" s="184"/>
      <c r="F10" s="184"/>
      <c r="G10" s="184"/>
      <c r="H10" s="184"/>
      <c r="I10" s="184"/>
      <c r="J10" s="184"/>
      <c r="K10" s="184"/>
      <c r="L10" s="184"/>
      <c r="M10" s="184"/>
      <c r="N10" s="184"/>
      <c r="O10" s="184"/>
      <c r="P10" s="184"/>
      <c r="Q10" s="184"/>
      <c r="R10" s="184"/>
      <c r="S10" s="184"/>
      <c r="T10" s="184"/>
      <c r="U10" s="184"/>
      <c r="V10" s="173"/>
      <c r="W10" s="173"/>
      <c r="X10" s="173"/>
      <c r="Y10" s="173"/>
      <c r="Z10" s="173"/>
      <c r="AA10" s="173"/>
      <c r="AB10" s="173"/>
      <c r="AC10" s="173"/>
      <c r="AD10" s="173"/>
      <c r="AE10" s="173"/>
      <c r="AF10" s="173"/>
      <c r="AG10" s="173"/>
    </row>
    <row r="11" spans="1:33" s="171" customFormat="1" ht="14.25">
      <c r="A11" s="181"/>
      <c r="B11" s="594" t="s">
        <v>247</v>
      </c>
      <c r="C11" s="595"/>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row>
    <row r="12" spans="1:33" ht="12.75">
      <c r="A12" s="173"/>
      <c r="B12" s="456" t="s">
        <v>149</v>
      </c>
      <c r="C12" s="200" t="s">
        <v>138</v>
      </c>
      <c r="D12" s="403">
        <f>5_Kulud!D110</f>
        <v>0</v>
      </c>
      <c r="E12" s="403">
        <f>5_Kulud!E110</f>
        <v>0</v>
      </c>
      <c r="F12" s="403">
        <f>5_Kulud!F110</f>
        <v>0</v>
      </c>
      <c r="G12" s="403">
        <f>5_Kulud!G110</f>
        <v>0</v>
      </c>
      <c r="H12" s="403">
        <f>5_Kulud!H110</f>
        <v>0</v>
      </c>
      <c r="I12" s="403">
        <f>5_Kulud!I110</f>
        <v>0</v>
      </c>
      <c r="J12" s="403">
        <f>5_Kulud!J110</f>
        <v>0</v>
      </c>
      <c r="K12" s="403">
        <f>5_Kulud!K110</f>
        <v>0</v>
      </c>
      <c r="L12" s="403">
        <f>5_Kulud!L110</f>
        <v>0</v>
      </c>
      <c r="M12" s="403">
        <f>5_Kulud!M110</f>
        <v>0</v>
      </c>
      <c r="N12" s="403">
        <f>5_Kulud!N110</f>
        <v>0</v>
      </c>
      <c r="O12" s="403">
        <f>5_Kulud!O110</f>
        <v>0</v>
      </c>
      <c r="P12" s="403">
        <f>5_Kulud!P110</f>
        <v>0</v>
      </c>
      <c r="Q12" s="403">
        <f>5_Kulud!Q110</f>
        <v>0</v>
      </c>
      <c r="R12" s="403">
        <f>5_Kulud!R110</f>
        <v>0</v>
      </c>
      <c r="S12" s="403">
        <f>5_Kulud!S110</f>
        <v>0</v>
      </c>
      <c r="T12" s="403">
        <f>5_Kulud!T110</f>
        <v>0</v>
      </c>
      <c r="U12" s="403">
        <f>5_Kulud!U110</f>
        <v>0</v>
      </c>
      <c r="V12" s="403">
        <f>5_Kulud!V110</f>
        <v>0</v>
      </c>
      <c r="W12" s="403">
        <f>5_Kulud!W110</f>
        <v>0</v>
      </c>
      <c r="X12" s="403">
        <f>5_Kulud!X110</f>
        <v>0</v>
      </c>
      <c r="Y12" s="403">
        <f>5_Kulud!Y110</f>
        <v>0</v>
      </c>
      <c r="Z12" s="403">
        <f>5_Kulud!Z110</f>
        <v>0</v>
      </c>
      <c r="AA12" s="403">
        <f>5_Kulud!AA110</f>
        <v>0</v>
      </c>
      <c r="AB12" s="403">
        <f>5_Kulud!AB110</f>
        <v>0</v>
      </c>
      <c r="AC12" s="403">
        <f>5_Kulud!AC110</f>
        <v>0</v>
      </c>
      <c r="AD12" s="403">
        <f>5_Kulud!AD110</f>
        <v>0</v>
      </c>
      <c r="AE12" s="403">
        <f>5_Kulud!AE110</f>
        <v>0</v>
      </c>
      <c r="AF12" s="403">
        <f>5_Kulud!AF110</f>
        <v>0</v>
      </c>
      <c r="AG12" s="403">
        <f>5_Kulud!AG110</f>
        <v>0</v>
      </c>
    </row>
    <row r="13" spans="1:33" ht="12.75">
      <c r="A13" s="173"/>
      <c r="B13" s="591" t="s">
        <v>120</v>
      </c>
      <c r="C13" s="591"/>
      <c r="D13" s="182">
        <f aca="true" t="shared" si="1" ref="D13:AG13">SUM(D12:D12)</f>
        <v>0</v>
      </c>
      <c r="E13" s="182">
        <f t="shared" si="1"/>
        <v>0</v>
      </c>
      <c r="F13" s="182">
        <f t="shared" si="1"/>
        <v>0</v>
      </c>
      <c r="G13" s="182">
        <f t="shared" si="1"/>
        <v>0</v>
      </c>
      <c r="H13" s="182">
        <f t="shared" si="1"/>
        <v>0</v>
      </c>
      <c r="I13" s="182">
        <f t="shared" si="1"/>
        <v>0</v>
      </c>
      <c r="J13" s="182">
        <f t="shared" si="1"/>
        <v>0</v>
      </c>
      <c r="K13" s="182">
        <f t="shared" si="1"/>
        <v>0</v>
      </c>
      <c r="L13" s="182">
        <f t="shared" si="1"/>
        <v>0</v>
      </c>
      <c r="M13" s="182">
        <f t="shared" si="1"/>
        <v>0</v>
      </c>
      <c r="N13" s="182">
        <f t="shared" si="1"/>
        <v>0</v>
      </c>
      <c r="O13" s="182">
        <f t="shared" si="1"/>
        <v>0</v>
      </c>
      <c r="P13" s="182">
        <f t="shared" si="1"/>
        <v>0</v>
      </c>
      <c r="Q13" s="182">
        <f t="shared" si="1"/>
        <v>0</v>
      </c>
      <c r="R13" s="182">
        <f t="shared" si="1"/>
        <v>0</v>
      </c>
      <c r="S13" s="182">
        <f t="shared" si="1"/>
        <v>0</v>
      </c>
      <c r="T13" s="182">
        <f t="shared" si="1"/>
        <v>0</v>
      </c>
      <c r="U13" s="182">
        <f t="shared" si="1"/>
        <v>0</v>
      </c>
      <c r="V13" s="182">
        <f t="shared" si="1"/>
        <v>0</v>
      </c>
      <c r="W13" s="182">
        <f t="shared" si="1"/>
        <v>0</v>
      </c>
      <c r="X13" s="182">
        <f t="shared" si="1"/>
        <v>0</v>
      </c>
      <c r="Y13" s="182">
        <f t="shared" si="1"/>
        <v>0</v>
      </c>
      <c r="Z13" s="182">
        <f t="shared" si="1"/>
        <v>0</v>
      </c>
      <c r="AA13" s="182">
        <f t="shared" si="1"/>
        <v>0</v>
      </c>
      <c r="AB13" s="182">
        <f t="shared" si="1"/>
        <v>0</v>
      </c>
      <c r="AC13" s="182">
        <f t="shared" si="1"/>
        <v>0</v>
      </c>
      <c r="AD13" s="182">
        <f t="shared" si="1"/>
        <v>0</v>
      </c>
      <c r="AE13" s="182">
        <f t="shared" si="1"/>
        <v>0</v>
      </c>
      <c r="AF13" s="182">
        <f t="shared" si="1"/>
        <v>0</v>
      </c>
      <c r="AG13" s="182">
        <f t="shared" si="1"/>
        <v>0</v>
      </c>
    </row>
    <row r="14" spans="1:34" ht="12.75">
      <c r="A14" s="173"/>
      <c r="B14" s="596" t="s">
        <v>293</v>
      </c>
      <c r="C14" s="597"/>
      <c r="D14" s="468">
        <f>D9-D13</f>
        <v>0</v>
      </c>
      <c r="E14" s="468">
        <f aca="true" t="shared" si="2" ref="E14:AG14">E9-E13</f>
        <v>0</v>
      </c>
      <c r="F14" s="468">
        <f t="shared" si="2"/>
        <v>0</v>
      </c>
      <c r="G14" s="468">
        <f t="shared" si="2"/>
        <v>0</v>
      </c>
      <c r="H14" s="468">
        <f t="shared" si="2"/>
        <v>0</v>
      </c>
      <c r="I14" s="468">
        <f t="shared" si="2"/>
        <v>0</v>
      </c>
      <c r="J14" s="468">
        <f t="shared" si="2"/>
        <v>0</v>
      </c>
      <c r="K14" s="468">
        <f t="shared" si="2"/>
        <v>0</v>
      </c>
      <c r="L14" s="468">
        <f t="shared" si="2"/>
        <v>0</v>
      </c>
      <c r="M14" s="468">
        <f t="shared" si="2"/>
        <v>0</v>
      </c>
      <c r="N14" s="468">
        <f t="shared" si="2"/>
        <v>0</v>
      </c>
      <c r="O14" s="468">
        <f t="shared" si="2"/>
        <v>0</v>
      </c>
      <c r="P14" s="468">
        <f t="shared" si="2"/>
        <v>0</v>
      </c>
      <c r="Q14" s="468">
        <f t="shared" si="2"/>
        <v>0</v>
      </c>
      <c r="R14" s="468">
        <f t="shared" si="2"/>
        <v>0</v>
      </c>
      <c r="S14" s="468">
        <f t="shared" si="2"/>
        <v>0</v>
      </c>
      <c r="T14" s="468">
        <f t="shared" si="2"/>
        <v>0</v>
      </c>
      <c r="U14" s="468">
        <f t="shared" si="2"/>
        <v>0</v>
      </c>
      <c r="V14" s="468">
        <f t="shared" si="2"/>
        <v>0</v>
      </c>
      <c r="W14" s="468">
        <f t="shared" si="2"/>
        <v>0</v>
      </c>
      <c r="X14" s="468">
        <f t="shared" si="2"/>
        <v>0</v>
      </c>
      <c r="Y14" s="468">
        <f t="shared" si="2"/>
        <v>0</v>
      </c>
      <c r="Z14" s="468">
        <f t="shared" si="2"/>
        <v>0</v>
      </c>
      <c r="AA14" s="468">
        <f t="shared" si="2"/>
        <v>0</v>
      </c>
      <c r="AB14" s="468">
        <f t="shared" si="2"/>
        <v>0</v>
      </c>
      <c r="AC14" s="468">
        <f t="shared" si="2"/>
        <v>0</v>
      </c>
      <c r="AD14" s="468">
        <f t="shared" si="2"/>
        <v>0</v>
      </c>
      <c r="AE14" s="468">
        <f t="shared" si="2"/>
        <v>0</v>
      </c>
      <c r="AF14" s="468">
        <f t="shared" si="2"/>
        <v>0</v>
      </c>
      <c r="AG14" s="468">
        <f t="shared" si="2"/>
        <v>0</v>
      </c>
      <c r="AH14" s="469"/>
    </row>
    <row r="15" spans="1:33" ht="12.75">
      <c r="A15" s="173"/>
      <c r="B15" s="185"/>
      <c r="C15" s="186"/>
      <c r="D15" s="187"/>
      <c r="E15" s="187"/>
      <c r="F15" s="187"/>
      <c r="G15" s="187"/>
      <c r="H15" s="187"/>
      <c r="I15" s="187"/>
      <c r="J15" s="187"/>
      <c r="K15" s="187"/>
      <c r="L15" s="187"/>
      <c r="M15" s="187"/>
      <c r="N15" s="187"/>
      <c r="O15" s="187"/>
      <c r="P15" s="187"/>
      <c r="Q15" s="187"/>
      <c r="R15" s="187"/>
      <c r="S15" s="187"/>
      <c r="T15" s="187"/>
      <c r="U15" s="187"/>
      <c r="V15" s="173"/>
      <c r="W15" s="173"/>
      <c r="X15" s="173"/>
      <c r="Y15" s="173"/>
      <c r="Z15" s="173"/>
      <c r="AA15" s="173"/>
      <c r="AB15" s="173"/>
      <c r="AC15" s="173"/>
      <c r="AD15" s="173"/>
      <c r="AE15" s="173"/>
      <c r="AF15" s="173"/>
      <c r="AG15" s="173"/>
    </row>
    <row r="16" spans="1:33" ht="14.25">
      <c r="A16" s="173"/>
      <c r="B16" s="587" t="s">
        <v>286</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row>
    <row r="17" spans="1:33" ht="12.75">
      <c r="A17" s="173"/>
      <c r="B17" s="188" t="s">
        <v>4</v>
      </c>
      <c r="C17" s="189" t="str">
        <f>'2_Kulude ja invest.liigid'!A15</f>
        <v>Hooned ja ehitised</v>
      </c>
      <c r="D17" s="190">
        <f>_xlfn.SUMIFS(3_Eelarve!$C$18:$C$32,3_Eelarve!$E$18:$E$32,D$5,3_Eelarve!$B$18:$B$32,$C17)</f>
        <v>0</v>
      </c>
      <c r="E17" s="190">
        <f>_xlfn.SUMIFS(3_Eelarve!$C$18:$C$32,3_Eelarve!$E$18:$E$32,E$5,3_Eelarve!$B$18:$B$32,$C17)</f>
        <v>0</v>
      </c>
      <c r="F17" s="190">
        <f>_xlfn.SUMIFS(3_Eelarve!$C$18:$C$32,3_Eelarve!$E$18:$E$32,F$5,3_Eelarve!$B$18:$B$32,$C17)</f>
        <v>0</v>
      </c>
      <c r="G17" s="190">
        <f>_xlfn.SUMIFS(3_Eelarve!$C$18:$C$32,3_Eelarve!$E$18:$E$32,G$5,3_Eelarve!$B$18:$B$32,$C17)</f>
        <v>0</v>
      </c>
      <c r="H17" s="190">
        <f>_xlfn.SUMIFS(3_Eelarve!$C$18:$C$32,3_Eelarve!$E$18:$E$32,H$5,3_Eelarve!$B$18:$B$32,$C17)</f>
        <v>0</v>
      </c>
      <c r="I17" s="190">
        <f>_xlfn.SUMIFS(3_Eelarve!$C$18:$C$32,3_Eelarve!$E$18:$E$32,I$5,3_Eelarve!$B$18:$B$32,$C17)</f>
        <v>0</v>
      </c>
      <c r="J17" s="190">
        <f>_xlfn.SUMIFS(3_Eelarve!$C$18:$C$32,3_Eelarve!$E$18:$E$32,J$5,3_Eelarve!$B$18:$B$32,$C17)</f>
        <v>0</v>
      </c>
      <c r="K17" s="190">
        <f>_xlfn.SUMIFS(3_Eelarve!$C$18:$C$32,3_Eelarve!$E$18:$E$32,K$5,3_Eelarve!$B$18:$B$32,$C17)</f>
        <v>0</v>
      </c>
      <c r="L17" s="190">
        <f>_xlfn.SUMIFS(3_Eelarve!$C$18:$C$32,3_Eelarve!$E$18:$E$32,L$5,3_Eelarve!$B$18:$B$32,$C17)</f>
        <v>0</v>
      </c>
      <c r="M17" s="190">
        <f>_xlfn.SUMIFS(3_Eelarve!$C$18:$C$32,3_Eelarve!$E$18:$E$32,M$5,3_Eelarve!$B$18:$B$32,$C17)</f>
        <v>0</v>
      </c>
      <c r="N17" s="190">
        <f>_xlfn.SUMIFS(3_Eelarve!$C$18:$C$32,3_Eelarve!$E$18:$E$32,N$5,3_Eelarve!$B$18:$B$32,$C17)</f>
        <v>0</v>
      </c>
      <c r="O17" s="190">
        <f>_xlfn.SUMIFS(3_Eelarve!$C$18:$C$32,3_Eelarve!$E$18:$E$32,O$5,3_Eelarve!$B$18:$B$32,$C17)</f>
        <v>0</v>
      </c>
      <c r="P17" s="190">
        <f>_xlfn.SUMIFS(3_Eelarve!$C$18:$C$32,3_Eelarve!$E$18:$E$32,P$5,3_Eelarve!$B$18:$B$32,$C17)</f>
        <v>0</v>
      </c>
      <c r="Q17" s="190">
        <f>_xlfn.SUMIFS(3_Eelarve!$C$18:$C$32,3_Eelarve!$E$18:$E$32,Q$5,3_Eelarve!$B$18:$B$32,$C17)</f>
        <v>0</v>
      </c>
      <c r="R17" s="190">
        <f>_xlfn.SUMIFS(3_Eelarve!$C$18:$C$32,3_Eelarve!$E$18:$E$32,R$5,3_Eelarve!$B$18:$B$32,$C17)</f>
        <v>0</v>
      </c>
      <c r="S17" s="190">
        <f>_xlfn.SUMIFS(3_Eelarve!$C$18:$C$32,3_Eelarve!$E$18:$E$32,S$5,3_Eelarve!$B$18:$B$32,$C17)</f>
        <v>0</v>
      </c>
      <c r="T17" s="190">
        <f>_xlfn.SUMIFS(3_Eelarve!$C$18:$C$32,3_Eelarve!$E$18:$E$32,T$5,3_Eelarve!$B$18:$B$32,$C17)</f>
        <v>0</v>
      </c>
      <c r="U17" s="190">
        <f>_xlfn.SUMIFS(3_Eelarve!$C$18:$C$32,3_Eelarve!$E$18:$E$32,U$5,3_Eelarve!$B$18:$B$32,$C17)</f>
        <v>0</v>
      </c>
      <c r="V17" s="190">
        <f>_xlfn.SUMIFS(3_Eelarve!$C$18:$C$32,3_Eelarve!$E$18:$E$32,V$5,3_Eelarve!$B$18:$B$32,$C17)</f>
        <v>0</v>
      </c>
      <c r="W17" s="190">
        <f>_xlfn.SUMIFS(3_Eelarve!$C$18:$C$32,3_Eelarve!$E$18:$E$32,W$5,3_Eelarve!$B$18:$B$32,$C17)</f>
        <v>0</v>
      </c>
      <c r="X17" s="190">
        <f>_xlfn.SUMIFS(3_Eelarve!$C$18:$C$32,3_Eelarve!$E$18:$E$32,X$5,3_Eelarve!$B$18:$B$32,$C17)</f>
        <v>0</v>
      </c>
      <c r="Y17" s="190">
        <f>_xlfn.SUMIFS(3_Eelarve!$C$18:$C$32,3_Eelarve!$E$18:$E$32,Y$5,3_Eelarve!$B$18:$B$32,$C17)</f>
        <v>0</v>
      </c>
      <c r="Z17" s="190">
        <f>_xlfn.SUMIFS(3_Eelarve!$C$18:$C$32,3_Eelarve!$E$18:$E$32,Z$5,3_Eelarve!$B$18:$B$32,$C17)</f>
        <v>0</v>
      </c>
      <c r="AA17" s="190">
        <f>_xlfn.SUMIFS(3_Eelarve!$C$18:$C$32,3_Eelarve!$E$18:$E$32,AA$5,3_Eelarve!$B$18:$B$32,$C17)</f>
        <v>0</v>
      </c>
      <c r="AB17" s="190">
        <f>_xlfn.SUMIFS(3_Eelarve!$C$18:$C$32,3_Eelarve!$E$18:$E$32,AB$5,3_Eelarve!$B$18:$B$32,$C17)</f>
        <v>0</v>
      </c>
      <c r="AC17" s="190">
        <f>_xlfn.SUMIFS(3_Eelarve!$C$18:$C$32,3_Eelarve!$E$18:$E$32,AC$5,3_Eelarve!$B$18:$B$32,$C17)</f>
        <v>0</v>
      </c>
      <c r="AD17" s="190">
        <f>_xlfn.SUMIFS(3_Eelarve!$C$18:$C$32,3_Eelarve!$E$18:$E$32,AD$5,3_Eelarve!$B$18:$B$32,$C17)</f>
        <v>0</v>
      </c>
      <c r="AE17" s="190">
        <f>_xlfn.SUMIFS(3_Eelarve!$C$18:$C$32,3_Eelarve!$E$18:$E$32,AE$5,3_Eelarve!$B$18:$B$32,$C17)</f>
        <v>0</v>
      </c>
      <c r="AF17" s="190">
        <f>_xlfn.SUMIFS(3_Eelarve!$C$18:$C$32,3_Eelarve!$E$18:$E$32,AF$5,3_Eelarve!$B$18:$B$32,$C17)</f>
        <v>0</v>
      </c>
      <c r="AG17" s="190">
        <f>_xlfn.SUMIFS(3_Eelarve!$C$18:$C$32,3_Eelarve!$E$18:$E$32,AG$5,3_Eelarve!$B$18:$B$32,$C17)</f>
        <v>0</v>
      </c>
    </row>
    <row r="18" spans="1:33" ht="12.75">
      <c r="A18" s="173"/>
      <c r="B18" s="188" t="s">
        <v>5</v>
      </c>
      <c r="C18" s="189" t="str">
        <f>'2_Kulude ja invest.liigid'!A16</f>
        <v>Rajatised</v>
      </c>
      <c r="D18" s="190">
        <f>_xlfn.SUMIFS(3_Eelarve!$C$18:$C$32,3_Eelarve!$E$18:$E$32,D$5,3_Eelarve!$B$18:$B$32,$C18)</f>
        <v>0</v>
      </c>
      <c r="E18" s="190">
        <f>_xlfn.SUMIFS(3_Eelarve!$C$18:$C$32,3_Eelarve!$E$18:$E$32,E$5,3_Eelarve!$B$18:$B$32,$C18)</f>
        <v>0</v>
      </c>
      <c r="F18" s="190">
        <f>_xlfn.SUMIFS(3_Eelarve!$C$18:$C$32,3_Eelarve!$E$18:$E$32,F$5,3_Eelarve!$B$18:$B$32,$C18)</f>
        <v>0</v>
      </c>
      <c r="G18" s="190">
        <f>_xlfn.SUMIFS(3_Eelarve!$C$18:$C$32,3_Eelarve!$E$18:$E$32,G$5,3_Eelarve!$B$18:$B$32,$C18)</f>
        <v>0</v>
      </c>
      <c r="H18" s="190">
        <f>_xlfn.SUMIFS(3_Eelarve!$C$18:$C$32,3_Eelarve!$E$18:$E$32,H$5,3_Eelarve!$B$18:$B$32,$C18)</f>
        <v>0</v>
      </c>
      <c r="I18" s="190">
        <f>_xlfn.SUMIFS(3_Eelarve!$C$18:$C$32,3_Eelarve!$E$18:$E$32,I$5,3_Eelarve!$B$18:$B$32,$C18)</f>
        <v>0</v>
      </c>
      <c r="J18" s="190">
        <f>_xlfn.SUMIFS(3_Eelarve!$C$18:$C$32,3_Eelarve!$E$18:$E$32,J$5,3_Eelarve!$B$18:$B$32,$C18)</f>
        <v>0</v>
      </c>
      <c r="K18" s="190">
        <f>_xlfn.SUMIFS(3_Eelarve!$C$18:$C$32,3_Eelarve!$E$18:$E$32,K$5,3_Eelarve!$B$18:$B$32,$C18)</f>
        <v>0</v>
      </c>
      <c r="L18" s="190">
        <f>_xlfn.SUMIFS(3_Eelarve!$C$18:$C$32,3_Eelarve!$E$18:$E$32,L$5,3_Eelarve!$B$18:$B$32,$C18)</f>
        <v>0</v>
      </c>
      <c r="M18" s="190">
        <f>_xlfn.SUMIFS(3_Eelarve!$C$18:$C$32,3_Eelarve!$E$18:$E$32,M$5,3_Eelarve!$B$18:$B$32,$C18)</f>
        <v>0</v>
      </c>
      <c r="N18" s="190">
        <f>_xlfn.SUMIFS(3_Eelarve!$C$18:$C$32,3_Eelarve!$E$18:$E$32,N$5,3_Eelarve!$B$18:$B$32,$C18)</f>
        <v>0</v>
      </c>
      <c r="O18" s="190">
        <f>_xlfn.SUMIFS(3_Eelarve!$C$18:$C$32,3_Eelarve!$E$18:$E$32,O$5,3_Eelarve!$B$18:$B$32,$C18)</f>
        <v>0</v>
      </c>
      <c r="P18" s="190">
        <f>_xlfn.SUMIFS(3_Eelarve!$C$18:$C$32,3_Eelarve!$E$18:$E$32,P$5,3_Eelarve!$B$18:$B$32,$C18)</f>
        <v>0</v>
      </c>
      <c r="Q18" s="190">
        <f>_xlfn.SUMIFS(3_Eelarve!$C$18:$C$32,3_Eelarve!$E$18:$E$32,Q$5,3_Eelarve!$B$18:$B$32,$C18)</f>
        <v>0</v>
      </c>
      <c r="R18" s="190">
        <f>_xlfn.SUMIFS(3_Eelarve!$C$18:$C$32,3_Eelarve!$E$18:$E$32,R$5,3_Eelarve!$B$18:$B$32,$C18)</f>
        <v>0</v>
      </c>
      <c r="S18" s="190">
        <f>_xlfn.SUMIFS(3_Eelarve!$C$18:$C$32,3_Eelarve!$E$18:$E$32,S$5,3_Eelarve!$B$18:$B$32,$C18)</f>
        <v>0</v>
      </c>
      <c r="T18" s="190">
        <f>_xlfn.SUMIFS(3_Eelarve!$C$18:$C$32,3_Eelarve!$E$18:$E$32,T$5,3_Eelarve!$B$18:$B$32,$C18)</f>
        <v>0</v>
      </c>
      <c r="U18" s="190">
        <f>_xlfn.SUMIFS(3_Eelarve!$C$18:$C$32,3_Eelarve!$E$18:$E$32,U$5,3_Eelarve!$B$18:$B$32,$C18)</f>
        <v>0</v>
      </c>
      <c r="V18" s="190">
        <f>_xlfn.SUMIFS(3_Eelarve!$C$18:$C$32,3_Eelarve!$E$18:$E$32,V$5,3_Eelarve!$B$18:$B$32,$C18)</f>
        <v>0</v>
      </c>
      <c r="W18" s="190">
        <f>_xlfn.SUMIFS(3_Eelarve!$C$18:$C$32,3_Eelarve!$E$18:$E$32,W$5,3_Eelarve!$B$18:$B$32,$C18)</f>
        <v>0</v>
      </c>
      <c r="X18" s="190">
        <f>_xlfn.SUMIFS(3_Eelarve!$C$18:$C$32,3_Eelarve!$E$18:$E$32,X$5,3_Eelarve!$B$18:$B$32,$C18)</f>
        <v>0</v>
      </c>
      <c r="Y18" s="190">
        <f>_xlfn.SUMIFS(3_Eelarve!$C$18:$C$32,3_Eelarve!$E$18:$E$32,Y$5,3_Eelarve!$B$18:$B$32,$C18)</f>
        <v>0</v>
      </c>
      <c r="Z18" s="190">
        <f>_xlfn.SUMIFS(3_Eelarve!$C$18:$C$32,3_Eelarve!$E$18:$E$32,Z$5,3_Eelarve!$B$18:$B$32,$C18)</f>
        <v>0</v>
      </c>
      <c r="AA18" s="190">
        <f>_xlfn.SUMIFS(3_Eelarve!$C$18:$C$32,3_Eelarve!$E$18:$E$32,AA$5,3_Eelarve!$B$18:$B$32,$C18)</f>
        <v>0</v>
      </c>
      <c r="AB18" s="190">
        <f>_xlfn.SUMIFS(3_Eelarve!$C$18:$C$32,3_Eelarve!$E$18:$E$32,AB$5,3_Eelarve!$B$18:$B$32,$C18)</f>
        <v>0</v>
      </c>
      <c r="AC18" s="190">
        <f>_xlfn.SUMIFS(3_Eelarve!$C$18:$C$32,3_Eelarve!$E$18:$E$32,AC$5,3_Eelarve!$B$18:$B$32,$C18)</f>
        <v>0</v>
      </c>
      <c r="AD18" s="190">
        <f>_xlfn.SUMIFS(3_Eelarve!$C$18:$C$32,3_Eelarve!$E$18:$E$32,AD$5,3_Eelarve!$B$18:$B$32,$C18)</f>
        <v>0</v>
      </c>
      <c r="AE18" s="190">
        <f>_xlfn.SUMIFS(3_Eelarve!$C$18:$C$32,3_Eelarve!$E$18:$E$32,AE$5,3_Eelarve!$B$18:$B$32,$C18)</f>
        <v>0</v>
      </c>
      <c r="AF18" s="190">
        <f>_xlfn.SUMIFS(3_Eelarve!$C$18:$C$32,3_Eelarve!$E$18:$E$32,AF$5,3_Eelarve!$B$18:$B$32,$C18)</f>
        <v>0</v>
      </c>
      <c r="AG18" s="190">
        <f>_xlfn.SUMIFS(3_Eelarve!$C$18:$C$32,3_Eelarve!$E$18:$E$32,AG$5,3_Eelarve!$B$18:$B$32,$C18)</f>
        <v>0</v>
      </c>
    </row>
    <row r="19" spans="1:33" ht="12.75">
      <c r="A19" s="173"/>
      <c r="B19" s="188" t="s">
        <v>169</v>
      </c>
      <c r="C19" s="189" t="str">
        <f>'2_Kulude ja invest.liigid'!A17</f>
        <v>Otseselt ehitusega seotud kulud</v>
      </c>
      <c r="D19" s="190">
        <f>_xlfn.SUMIFS(3_Eelarve!$C$18:$C$32,3_Eelarve!$E$18:$E$32,D$5,3_Eelarve!$B$18:$B$32,$C19)</f>
        <v>0</v>
      </c>
      <c r="E19" s="190">
        <f>_xlfn.SUMIFS(3_Eelarve!$C$18:$C$32,3_Eelarve!$E$18:$E$32,E$5,3_Eelarve!$B$18:$B$32,$C19)</f>
        <v>0</v>
      </c>
      <c r="F19" s="190">
        <f>_xlfn.SUMIFS(3_Eelarve!$C$18:$C$32,3_Eelarve!$E$18:$E$32,F$5,3_Eelarve!$B$18:$B$32,$C19)</f>
        <v>0</v>
      </c>
      <c r="G19" s="190">
        <f>_xlfn.SUMIFS(3_Eelarve!$C$18:$C$32,3_Eelarve!$E$18:$E$32,G$5,3_Eelarve!$B$18:$B$32,$C19)</f>
        <v>0</v>
      </c>
      <c r="H19" s="190">
        <f>_xlfn.SUMIFS(3_Eelarve!$C$18:$C$32,3_Eelarve!$E$18:$E$32,H$5,3_Eelarve!$B$18:$B$32,$C19)</f>
        <v>0</v>
      </c>
      <c r="I19" s="190">
        <f>_xlfn.SUMIFS(3_Eelarve!$C$18:$C$32,3_Eelarve!$E$18:$E$32,I$5,3_Eelarve!$B$18:$B$32,$C19)</f>
        <v>0</v>
      </c>
      <c r="J19" s="190">
        <f>_xlfn.SUMIFS(3_Eelarve!$C$18:$C$32,3_Eelarve!$E$18:$E$32,J$5,3_Eelarve!$B$18:$B$32,$C19)</f>
        <v>0</v>
      </c>
      <c r="K19" s="190">
        <f>_xlfn.SUMIFS(3_Eelarve!$C$18:$C$32,3_Eelarve!$E$18:$E$32,K$5,3_Eelarve!$B$18:$B$32,$C19)</f>
        <v>0</v>
      </c>
      <c r="L19" s="190">
        <f>_xlfn.SUMIFS(3_Eelarve!$C$18:$C$32,3_Eelarve!$E$18:$E$32,L$5,3_Eelarve!$B$18:$B$32,$C19)</f>
        <v>0</v>
      </c>
      <c r="M19" s="190">
        <f>_xlfn.SUMIFS(3_Eelarve!$C$18:$C$32,3_Eelarve!$E$18:$E$32,M$5,3_Eelarve!$B$18:$B$32,$C19)</f>
        <v>0</v>
      </c>
      <c r="N19" s="190">
        <f>_xlfn.SUMIFS(3_Eelarve!$C$18:$C$32,3_Eelarve!$E$18:$E$32,N$5,3_Eelarve!$B$18:$B$32,$C19)</f>
        <v>0</v>
      </c>
      <c r="O19" s="190">
        <f>_xlfn.SUMIFS(3_Eelarve!$C$18:$C$32,3_Eelarve!$E$18:$E$32,O$5,3_Eelarve!$B$18:$B$32,$C19)</f>
        <v>0</v>
      </c>
      <c r="P19" s="190">
        <f>_xlfn.SUMIFS(3_Eelarve!$C$18:$C$32,3_Eelarve!$E$18:$E$32,P$5,3_Eelarve!$B$18:$B$32,$C19)</f>
        <v>0</v>
      </c>
      <c r="Q19" s="190">
        <f>_xlfn.SUMIFS(3_Eelarve!$C$18:$C$32,3_Eelarve!$E$18:$E$32,Q$5,3_Eelarve!$B$18:$B$32,$C19)</f>
        <v>0</v>
      </c>
      <c r="R19" s="190">
        <f>_xlfn.SUMIFS(3_Eelarve!$C$18:$C$32,3_Eelarve!$E$18:$E$32,R$5,3_Eelarve!$B$18:$B$32,$C19)</f>
        <v>0</v>
      </c>
      <c r="S19" s="190">
        <f>_xlfn.SUMIFS(3_Eelarve!$C$18:$C$32,3_Eelarve!$E$18:$E$32,S$5,3_Eelarve!$B$18:$B$32,$C19)</f>
        <v>0</v>
      </c>
      <c r="T19" s="190">
        <f>_xlfn.SUMIFS(3_Eelarve!$C$18:$C$32,3_Eelarve!$E$18:$E$32,T$5,3_Eelarve!$B$18:$B$32,$C19)</f>
        <v>0</v>
      </c>
      <c r="U19" s="190">
        <f>_xlfn.SUMIFS(3_Eelarve!$C$18:$C$32,3_Eelarve!$E$18:$E$32,U$5,3_Eelarve!$B$18:$B$32,$C19)</f>
        <v>0</v>
      </c>
      <c r="V19" s="190">
        <f>_xlfn.SUMIFS(3_Eelarve!$C$18:$C$32,3_Eelarve!$E$18:$E$32,V$5,3_Eelarve!$B$18:$B$32,$C19)</f>
        <v>0</v>
      </c>
      <c r="W19" s="190">
        <f>_xlfn.SUMIFS(3_Eelarve!$C$18:$C$32,3_Eelarve!$E$18:$E$32,W$5,3_Eelarve!$B$18:$B$32,$C19)</f>
        <v>0</v>
      </c>
      <c r="X19" s="190">
        <f>_xlfn.SUMIFS(3_Eelarve!$C$18:$C$32,3_Eelarve!$E$18:$E$32,X$5,3_Eelarve!$B$18:$B$32,$C19)</f>
        <v>0</v>
      </c>
      <c r="Y19" s="190">
        <f>_xlfn.SUMIFS(3_Eelarve!$C$18:$C$32,3_Eelarve!$E$18:$E$32,Y$5,3_Eelarve!$B$18:$B$32,$C19)</f>
        <v>0</v>
      </c>
      <c r="Z19" s="190">
        <f>_xlfn.SUMIFS(3_Eelarve!$C$18:$C$32,3_Eelarve!$E$18:$E$32,Z$5,3_Eelarve!$B$18:$B$32,$C19)</f>
        <v>0</v>
      </c>
      <c r="AA19" s="190">
        <f>_xlfn.SUMIFS(3_Eelarve!$C$18:$C$32,3_Eelarve!$E$18:$E$32,AA$5,3_Eelarve!$B$18:$B$32,$C19)</f>
        <v>0</v>
      </c>
      <c r="AB19" s="190">
        <f>_xlfn.SUMIFS(3_Eelarve!$C$18:$C$32,3_Eelarve!$E$18:$E$32,AB$5,3_Eelarve!$B$18:$B$32,$C19)</f>
        <v>0</v>
      </c>
      <c r="AC19" s="190">
        <f>_xlfn.SUMIFS(3_Eelarve!$C$18:$C$32,3_Eelarve!$E$18:$E$32,AC$5,3_Eelarve!$B$18:$B$32,$C19)</f>
        <v>0</v>
      </c>
      <c r="AD19" s="190">
        <f>_xlfn.SUMIFS(3_Eelarve!$C$18:$C$32,3_Eelarve!$E$18:$E$32,AD$5,3_Eelarve!$B$18:$B$32,$C19)</f>
        <v>0</v>
      </c>
      <c r="AE19" s="190">
        <f>_xlfn.SUMIFS(3_Eelarve!$C$18:$C$32,3_Eelarve!$E$18:$E$32,AE$5,3_Eelarve!$B$18:$B$32,$C19)</f>
        <v>0</v>
      </c>
      <c r="AF19" s="190">
        <f>_xlfn.SUMIFS(3_Eelarve!$C$18:$C$32,3_Eelarve!$E$18:$E$32,AF$5,3_Eelarve!$B$18:$B$32,$C19)</f>
        <v>0</v>
      </c>
      <c r="AG19" s="190">
        <f>_xlfn.SUMIFS(3_Eelarve!$C$18:$C$32,3_Eelarve!$E$18:$E$32,AG$5,3_Eelarve!$B$18:$B$32,$C19)</f>
        <v>0</v>
      </c>
    </row>
    <row r="20" spans="1:33" ht="12.75">
      <c r="A20" s="173"/>
      <c r="B20" s="188" t="s">
        <v>170</v>
      </c>
      <c r="C20" s="189" t="str">
        <f>'2_Kulude ja invest.liigid'!A18</f>
        <v>Masinad ja seadmed</v>
      </c>
      <c r="D20" s="190">
        <f>_xlfn.SUMIFS(3_Eelarve!$C$18:$C$32,3_Eelarve!$E$18:$E$32,D$5,3_Eelarve!$B$18:$B$32,$C20)</f>
        <v>0</v>
      </c>
      <c r="E20" s="190">
        <f>_xlfn.SUMIFS(3_Eelarve!$C$18:$C$32,3_Eelarve!$E$18:$E$32,E$5,3_Eelarve!$B$18:$B$32,$C20)</f>
        <v>0</v>
      </c>
      <c r="F20" s="190">
        <f>_xlfn.SUMIFS(3_Eelarve!$C$18:$C$32,3_Eelarve!$E$18:$E$32,F$5,3_Eelarve!$B$18:$B$32,$C20)</f>
        <v>0</v>
      </c>
      <c r="G20" s="190">
        <f>_xlfn.SUMIFS(3_Eelarve!$C$18:$C$32,3_Eelarve!$E$18:$E$32,G$5,3_Eelarve!$B$18:$B$32,$C20)</f>
        <v>0</v>
      </c>
      <c r="H20" s="190">
        <f>_xlfn.SUMIFS(3_Eelarve!$C$18:$C$32,3_Eelarve!$E$18:$E$32,H$5,3_Eelarve!$B$18:$B$32,$C20)</f>
        <v>0</v>
      </c>
      <c r="I20" s="190">
        <f>_xlfn.SUMIFS(3_Eelarve!$C$18:$C$32,3_Eelarve!$E$18:$E$32,I$5,3_Eelarve!$B$18:$B$32,$C20)</f>
        <v>0</v>
      </c>
      <c r="J20" s="190">
        <f>_xlfn.SUMIFS(3_Eelarve!$C$18:$C$32,3_Eelarve!$E$18:$E$32,J$5,3_Eelarve!$B$18:$B$32,$C20)</f>
        <v>0</v>
      </c>
      <c r="K20" s="190">
        <f>_xlfn.SUMIFS(3_Eelarve!$C$18:$C$32,3_Eelarve!$E$18:$E$32,K$5,3_Eelarve!$B$18:$B$32,$C20)</f>
        <v>0</v>
      </c>
      <c r="L20" s="190">
        <f>_xlfn.SUMIFS(3_Eelarve!$C$18:$C$32,3_Eelarve!$E$18:$E$32,L$5,3_Eelarve!$B$18:$B$32,$C20)</f>
        <v>0</v>
      </c>
      <c r="M20" s="190">
        <f>_xlfn.SUMIFS(3_Eelarve!$C$18:$C$32,3_Eelarve!$E$18:$E$32,M$5,3_Eelarve!$B$18:$B$32,$C20)</f>
        <v>0</v>
      </c>
      <c r="N20" s="190">
        <f>_xlfn.SUMIFS(3_Eelarve!$C$18:$C$32,3_Eelarve!$E$18:$E$32,N$5,3_Eelarve!$B$18:$B$32,$C20)</f>
        <v>0</v>
      </c>
      <c r="O20" s="190">
        <f>_xlfn.SUMIFS(3_Eelarve!$C$18:$C$32,3_Eelarve!$E$18:$E$32,O$5,3_Eelarve!$B$18:$B$32,$C20)</f>
        <v>0</v>
      </c>
      <c r="P20" s="190">
        <f>_xlfn.SUMIFS(3_Eelarve!$C$18:$C$32,3_Eelarve!$E$18:$E$32,P$5,3_Eelarve!$B$18:$B$32,$C20)</f>
        <v>0</v>
      </c>
      <c r="Q20" s="190">
        <f>_xlfn.SUMIFS(3_Eelarve!$C$18:$C$32,3_Eelarve!$E$18:$E$32,Q$5,3_Eelarve!$B$18:$B$32,$C20)</f>
        <v>0</v>
      </c>
      <c r="R20" s="190">
        <f>_xlfn.SUMIFS(3_Eelarve!$C$18:$C$32,3_Eelarve!$E$18:$E$32,R$5,3_Eelarve!$B$18:$B$32,$C20)</f>
        <v>0</v>
      </c>
      <c r="S20" s="190">
        <f>_xlfn.SUMIFS(3_Eelarve!$C$18:$C$32,3_Eelarve!$E$18:$E$32,S$5,3_Eelarve!$B$18:$B$32,$C20)</f>
        <v>0</v>
      </c>
      <c r="T20" s="190">
        <f>_xlfn.SUMIFS(3_Eelarve!$C$18:$C$32,3_Eelarve!$E$18:$E$32,T$5,3_Eelarve!$B$18:$B$32,$C20)</f>
        <v>0</v>
      </c>
      <c r="U20" s="190">
        <f>_xlfn.SUMIFS(3_Eelarve!$C$18:$C$32,3_Eelarve!$E$18:$E$32,U$5,3_Eelarve!$B$18:$B$32,$C20)</f>
        <v>0</v>
      </c>
      <c r="V20" s="190">
        <f>_xlfn.SUMIFS(3_Eelarve!$C$18:$C$32,3_Eelarve!$E$18:$E$32,V$5,3_Eelarve!$B$18:$B$32,$C20)</f>
        <v>0</v>
      </c>
      <c r="W20" s="190">
        <f>_xlfn.SUMIFS(3_Eelarve!$C$18:$C$32,3_Eelarve!$E$18:$E$32,W$5,3_Eelarve!$B$18:$B$32,$C20)</f>
        <v>0</v>
      </c>
      <c r="X20" s="190">
        <f>_xlfn.SUMIFS(3_Eelarve!$C$18:$C$32,3_Eelarve!$E$18:$E$32,X$5,3_Eelarve!$B$18:$B$32,$C20)</f>
        <v>0</v>
      </c>
      <c r="Y20" s="190">
        <f>_xlfn.SUMIFS(3_Eelarve!$C$18:$C$32,3_Eelarve!$E$18:$E$32,Y$5,3_Eelarve!$B$18:$B$32,$C20)</f>
        <v>0</v>
      </c>
      <c r="Z20" s="190">
        <f>_xlfn.SUMIFS(3_Eelarve!$C$18:$C$32,3_Eelarve!$E$18:$E$32,Z$5,3_Eelarve!$B$18:$B$32,$C20)</f>
        <v>0</v>
      </c>
      <c r="AA20" s="190">
        <f>_xlfn.SUMIFS(3_Eelarve!$C$18:$C$32,3_Eelarve!$E$18:$E$32,AA$5,3_Eelarve!$B$18:$B$32,$C20)</f>
        <v>0</v>
      </c>
      <c r="AB20" s="190">
        <f>_xlfn.SUMIFS(3_Eelarve!$C$18:$C$32,3_Eelarve!$E$18:$E$32,AB$5,3_Eelarve!$B$18:$B$32,$C20)</f>
        <v>0</v>
      </c>
      <c r="AC20" s="190">
        <f>_xlfn.SUMIFS(3_Eelarve!$C$18:$C$32,3_Eelarve!$E$18:$E$32,AC$5,3_Eelarve!$B$18:$B$32,$C20)</f>
        <v>0</v>
      </c>
      <c r="AD20" s="190">
        <f>_xlfn.SUMIFS(3_Eelarve!$C$18:$C$32,3_Eelarve!$E$18:$E$32,AD$5,3_Eelarve!$B$18:$B$32,$C20)</f>
        <v>0</v>
      </c>
      <c r="AE20" s="190">
        <f>_xlfn.SUMIFS(3_Eelarve!$C$18:$C$32,3_Eelarve!$E$18:$E$32,AE$5,3_Eelarve!$B$18:$B$32,$C20)</f>
        <v>0</v>
      </c>
      <c r="AF20" s="190">
        <f>_xlfn.SUMIFS(3_Eelarve!$C$18:$C$32,3_Eelarve!$E$18:$E$32,AF$5,3_Eelarve!$B$18:$B$32,$C20)</f>
        <v>0</v>
      </c>
      <c r="AG20" s="190">
        <f>_xlfn.SUMIFS(3_Eelarve!$C$18:$C$32,3_Eelarve!$E$18:$E$32,AG$5,3_Eelarve!$B$18:$B$32,$C20)</f>
        <v>0</v>
      </c>
    </row>
    <row r="21" spans="1:33" ht="12.75">
      <c r="A21" s="173"/>
      <c r="B21" s="188" t="s">
        <v>279</v>
      </c>
      <c r="C21" s="189" t="str">
        <f>'2_Kulude ja invest.liigid'!A19</f>
        <v>Immateriaalne vara</v>
      </c>
      <c r="D21" s="190">
        <f>_xlfn.SUMIFS(3_Eelarve!$C$18:$C$32,3_Eelarve!$E$18:$E$32,D$5,3_Eelarve!$B$18:$B$32,$C21)</f>
        <v>0</v>
      </c>
      <c r="E21" s="190">
        <f>_xlfn.SUMIFS(3_Eelarve!$C$18:$C$32,3_Eelarve!$E$18:$E$32,E$5,3_Eelarve!$B$18:$B$32,$C21)</f>
        <v>0</v>
      </c>
      <c r="F21" s="190">
        <f>_xlfn.SUMIFS(3_Eelarve!$C$18:$C$32,3_Eelarve!$E$18:$E$32,F$5,3_Eelarve!$B$18:$B$32,$C21)</f>
        <v>0</v>
      </c>
      <c r="G21" s="190">
        <f>_xlfn.SUMIFS(3_Eelarve!$C$18:$C$32,3_Eelarve!$E$18:$E$32,G$5,3_Eelarve!$B$18:$B$32,$C21)</f>
        <v>0</v>
      </c>
      <c r="H21" s="190">
        <f>_xlfn.SUMIFS(3_Eelarve!$C$18:$C$32,3_Eelarve!$E$18:$E$32,H$5,3_Eelarve!$B$18:$B$32,$C21)</f>
        <v>0</v>
      </c>
      <c r="I21" s="190">
        <f>_xlfn.SUMIFS(3_Eelarve!$C$18:$C$32,3_Eelarve!$E$18:$E$32,I$5,3_Eelarve!$B$18:$B$32,$C21)</f>
        <v>0</v>
      </c>
      <c r="J21" s="190">
        <f>_xlfn.SUMIFS(3_Eelarve!$C$18:$C$32,3_Eelarve!$E$18:$E$32,J$5,3_Eelarve!$B$18:$B$32,$C21)</f>
        <v>0</v>
      </c>
      <c r="K21" s="190">
        <f>_xlfn.SUMIFS(3_Eelarve!$C$18:$C$32,3_Eelarve!$E$18:$E$32,K$5,3_Eelarve!$B$18:$B$32,$C21)</f>
        <v>0</v>
      </c>
      <c r="L21" s="190">
        <f>_xlfn.SUMIFS(3_Eelarve!$C$18:$C$32,3_Eelarve!$E$18:$E$32,L$5,3_Eelarve!$B$18:$B$32,$C21)</f>
        <v>0</v>
      </c>
      <c r="M21" s="190">
        <f>_xlfn.SUMIFS(3_Eelarve!$C$18:$C$32,3_Eelarve!$E$18:$E$32,M$5,3_Eelarve!$B$18:$B$32,$C21)</f>
        <v>0</v>
      </c>
      <c r="N21" s="190">
        <f>_xlfn.SUMIFS(3_Eelarve!$C$18:$C$32,3_Eelarve!$E$18:$E$32,N$5,3_Eelarve!$B$18:$B$32,$C21)</f>
        <v>0</v>
      </c>
      <c r="O21" s="190">
        <f>_xlfn.SUMIFS(3_Eelarve!$C$18:$C$32,3_Eelarve!$E$18:$E$32,O$5,3_Eelarve!$B$18:$B$32,$C21)</f>
        <v>0</v>
      </c>
      <c r="P21" s="190">
        <f>_xlfn.SUMIFS(3_Eelarve!$C$18:$C$32,3_Eelarve!$E$18:$E$32,P$5,3_Eelarve!$B$18:$B$32,$C21)</f>
        <v>0</v>
      </c>
      <c r="Q21" s="190">
        <f>_xlfn.SUMIFS(3_Eelarve!$C$18:$C$32,3_Eelarve!$E$18:$E$32,Q$5,3_Eelarve!$B$18:$B$32,$C21)</f>
        <v>0</v>
      </c>
      <c r="R21" s="190">
        <f>_xlfn.SUMIFS(3_Eelarve!$C$18:$C$32,3_Eelarve!$E$18:$E$32,R$5,3_Eelarve!$B$18:$B$32,$C21)</f>
        <v>0</v>
      </c>
      <c r="S21" s="190">
        <f>_xlfn.SUMIFS(3_Eelarve!$C$18:$C$32,3_Eelarve!$E$18:$E$32,S$5,3_Eelarve!$B$18:$B$32,$C21)</f>
        <v>0</v>
      </c>
      <c r="T21" s="190">
        <f>_xlfn.SUMIFS(3_Eelarve!$C$18:$C$32,3_Eelarve!$E$18:$E$32,T$5,3_Eelarve!$B$18:$B$32,$C21)</f>
        <v>0</v>
      </c>
      <c r="U21" s="190">
        <f>_xlfn.SUMIFS(3_Eelarve!$C$18:$C$32,3_Eelarve!$E$18:$E$32,U$5,3_Eelarve!$B$18:$B$32,$C21)</f>
        <v>0</v>
      </c>
      <c r="V21" s="190">
        <f>_xlfn.SUMIFS(3_Eelarve!$C$18:$C$32,3_Eelarve!$E$18:$E$32,V$5,3_Eelarve!$B$18:$B$32,$C21)</f>
        <v>0</v>
      </c>
      <c r="W21" s="190">
        <f>_xlfn.SUMIFS(3_Eelarve!$C$18:$C$32,3_Eelarve!$E$18:$E$32,W$5,3_Eelarve!$B$18:$B$32,$C21)</f>
        <v>0</v>
      </c>
      <c r="X21" s="190">
        <f>_xlfn.SUMIFS(3_Eelarve!$C$18:$C$32,3_Eelarve!$E$18:$E$32,X$5,3_Eelarve!$B$18:$B$32,$C21)</f>
        <v>0</v>
      </c>
      <c r="Y21" s="190">
        <f>_xlfn.SUMIFS(3_Eelarve!$C$18:$C$32,3_Eelarve!$E$18:$E$32,Y$5,3_Eelarve!$B$18:$B$32,$C21)</f>
        <v>0</v>
      </c>
      <c r="Z21" s="190">
        <f>_xlfn.SUMIFS(3_Eelarve!$C$18:$C$32,3_Eelarve!$E$18:$E$32,Z$5,3_Eelarve!$B$18:$B$32,$C21)</f>
        <v>0</v>
      </c>
      <c r="AA21" s="190">
        <f>_xlfn.SUMIFS(3_Eelarve!$C$18:$C$32,3_Eelarve!$E$18:$E$32,AA$5,3_Eelarve!$B$18:$B$32,$C21)</f>
        <v>0</v>
      </c>
      <c r="AB21" s="190">
        <f>_xlfn.SUMIFS(3_Eelarve!$C$18:$C$32,3_Eelarve!$E$18:$E$32,AB$5,3_Eelarve!$B$18:$B$32,$C21)</f>
        <v>0</v>
      </c>
      <c r="AC21" s="190">
        <f>_xlfn.SUMIFS(3_Eelarve!$C$18:$C$32,3_Eelarve!$E$18:$E$32,AC$5,3_Eelarve!$B$18:$B$32,$C21)</f>
        <v>0</v>
      </c>
      <c r="AD21" s="190">
        <f>_xlfn.SUMIFS(3_Eelarve!$C$18:$C$32,3_Eelarve!$E$18:$E$32,AD$5,3_Eelarve!$B$18:$B$32,$C21)</f>
        <v>0</v>
      </c>
      <c r="AE21" s="190">
        <f>_xlfn.SUMIFS(3_Eelarve!$C$18:$C$32,3_Eelarve!$E$18:$E$32,AE$5,3_Eelarve!$B$18:$B$32,$C21)</f>
        <v>0</v>
      </c>
      <c r="AF21" s="190">
        <f>_xlfn.SUMIFS(3_Eelarve!$C$18:$C$32,3_Eelarve!$E$18:$E$32,AF$5,3_Eelarve!$B$18:$B$32,$C21)</f>
        <v>0</v>
      </c>
      <c r="AG21" s="190">
        <f>_xlfn.SUMIFS(3_Eelarve!$C$18:$C$32,3_Eelarve!$E$18:$E$32,AG$5,3_Eelarve!$B$18:$B$32,$C21)</f>
        <v>0</v>
      </c>
    </row>
    <row r="22" spans="1:33" ht="12.75">
      <c r="A22" s="173"/>
      <c r="B22" s="188" t="s">
        <v>280</v>
      </c>
      <c r="C22" s="189" t="str">
        <f>'2_Kulude ja invest.liigid'!A20</f>
        <v>Transpordivahendid</v>
      </c>
      <c r="D22" s="190">
        <f>_xlfn.SUMIFS(3_Eelarve!$C$18:$C$32,3_Eelarve!$E$18:$E$32,D$5,3_Eelarve!$B$18:$B$32,$C22)</f>
        <v>0</v>
      </c>
      <c r="E22" s="190">
        <f>_xlfn.SUMIFS(3_Eelarve!$C$18:$C$32,3_Eelarve!$E$18:$E$32,E$5,3_Eelarve!$B$18:$B$32,$C22)</f>
        <v>0</v>
      </c>
      <c r="F22" s="190">
        <f>_xlfn.SUMIFS(3_Eelarve!$C$18:$C$32,3_Eelarve!$E$18:$E$32,F$5,3_Eelarve!$B$18:$B$32,$C22)</f>
        <v>0</v>
      </c>
      <c r="G22" s="190">
        <f>_xlfn.SUMIFS(3_Eelarve!$C$18:$C$32,3_Eelarve!$E$18:$E$32,G$5,3_Eelarve!$B$18:$B$32,$C22)</f>
        <v>0</v>
      </c>
      <c r="H22" s="190">
        <f>_xlfn.SUMIFS(3_Eelarve!$C$18:$C$32,3_Eelarve!$E$18:$E$32,H$5,3_Eelarve!$B$18:$B$32,$C22)</f>
        <v>0</v>
      </c>
      <c r="I22" s="190">
        <f>_xlfn.SUMIFS(3_Eelarve!$C$18:$C$32,3_Eelarve!$E$18:$E$32,I$5,3_Eelarve!$B$18:$B$32,$C22)</f>
        <v>0</v>
      </c>
      <c r="J22" s="190">
        <f>_xlfn.SUMIFS(3_Eelarve!$C$18:$C$32,3_Eelarve!$E$18:$E$32,J$5,3_Eelarve!$B$18:$B$32,$C22)</f>
        <v>0</v>
      </c>
      <c r="K22" s="190">
        <f>_xlfn.SUMIFS(3_Eelarve!$C$18:$C$32,3_Eelarve!$E$18:$E$32,K$5,3_Eelarve!$B$18:$B$32,$C22)</f>
        <v>0</v>
      </c>
      <c r="L22" s="190">
        <f>_xlfn.SUMIFS(3_Eelarve!$C$18:$C$32,3_Eelarve!$E$18:$E$32,L$5,3_Eelarve!$B$18:$B$32,$C22)</f>
        <v>0</v>
      </c>
      <c r="M22" s="190">
        <f>_xlfn.SUMIFS(3_Eelarve!$C$18:$C$32,3_Eelarve!$E$18:$E$32,M$5,3_Eelarve!$B$18:$B$32,$C22)</f>
        <v>0</v>
      </c>
      <c r="N22" s="190">
        <f>_xlfn.SUMIFS(3_Eelarve!$C$18:$C$32,3_Eelarve!$E$18:$E$32,N$5,3_Eelarve!$B$18:$B$32,$C22)</f>
        <v>0</v>
      </c>
      <c r="O22" s="190">
        <f>_xlfn.SUMIFS(3_Eelarve!$C$18:$C$32,3_Eelarve!$E$18:$E$32,O$5,3_Eelarve!$B$18:$B$32,$C22)</f>
        <v>0</v>
      </c>
      <c r="P22" s="190">
        <f>_xlfn.SUMIFS(3_Eelarve!$C$18:$C$32,3_Eelarve!$E$18:$E$32,P$5,3_Eelarve!$B$18:$B$32,$C22)</f>
        <v>0</v>
      </c>
      <c r="Q22" s="190">
        <f>_xlfn.SUMIFS(3_Eelarve!$C$18:$C$32,3_Eelarve!$E$18:$E$32,Q$5,3_Eelarve!$B$18:$B$32,$C22)</f>
        <v>0</v>
      </c>
      <c r="R22" s="190">
        <f>_xlfn.SUMIFS(3_Eelarve!$C$18:$C$32,3_Eelarve!$E$18:$E$32,R$5,3_Eelarve!$B$18:$B$32,$C22)</f>
        <v>0</v>
      </c>
      <c r="S22" s="190">
        <f>_xlfn.SUMIFS(3_Eelarve!$C$18:$C$32,3_Eelarve!$E$18:$E$32,S$5,3_Eelarve!$B$18:$B$32,$C22)</f>
        <v>0</v>
      </c>
      <c r="T22" s="190">
        <f>_xlfn.SUMIFS(3_Eelarve!$C$18:$C$32,3_Eelarve!$E$18:$E$32,T$5,3_Eelarve!$B$18:$B$32,$C22)</f>
        <v>0</v>
      </c>
      <c r="U22" s="190">
        <f>_xlfn.SUMIFS(3_Eelarve!$C$18:$C$32,3_Eelarve!$E$18:$E$32,U$5,3_Eelarve!$B$18:$B$32,$C22)</f>
        <v>0</v>
      </c>
      <c r="V22" s="190">
        <f>_xlfn.SUMIFS(3_Eelarve!$C$18:$C$32,3_Eelarve!$E$18:$E$32,V$5,3_Eelarve!$B$18:$B$32,$C22)</f>
        <v>0</v>
      </c>
      <c r="W22" s="190">
        <f>_xlfn.SUMIFS(3_Eelarve!$C$18:$C$32,3_Eelarve!$E$18:$E$32,W$5,3_Eelarve!$B$18:$B$32,$C22)</f>
        <v>0</v>
      </c>
      <c r="X22" s="190">
        <f>_xlfn.SUMIFS(3_Eelarve!$C$18:$C$32,3_Eelarve!$E$18:$E$32,X$5,3_Eelarve!$B$18:$B$32,$C22)</f>
        <v>0</v>
      </c>
      <c r="Y22" s="190">
        <f>_xlfn.SUMIFS(3_Eelarve!$C$18:$C$32,3_Eelarve!$E$18:$E$32,Y$5,3_Eelarve!$B$18:$B$32,$C22)</f>
        <v>0</v>
      </c>
      <c r="Z22" s="190">
        <f>_xlfn.SUMIFS(3_Eelarve!$C$18:$C$32,3_Eelarve!$E$18:$E$32,Z$5,3_Eelarve!$B$18:$B$32,$C22)</f>
        <v>0</v>
      </c>
      <c r="AA22" s="190">
        <f>_xlfn.SUMIFS(3_Eelarve!$C$18:$C$32,3_Eelarve!$E$18:$E$32,AA$5,3_Eelarve!$B$18:$B$32,$C22)</f>
        <v>0</v>
      </c>
      <c r="AB22" s="190">
        <f>_xlfn.SUMIFS(3_Eelarve!$C$18:$C$32,3_Eelarve!$E$18:$E$32,AB$5,3_Eelarve!$B$18:$B$32,$C22)</f>
        <v>0</v>
      </c>
      <c r="AC22" s="190">
        <f>_xlfn.SUMIFS(3_Eelarve!$C$18:$C$32,3_Eelarve!$E$18:$E$32,AC$5,3_Eelarve!$B$18:$B$32,$C22)</f>
        <v>0</v>
      </c>
      <c r="AD22" s="190">
        <f>_xlfn.SUMIFS(3_Eelarve!$C$18:$C$32,3_Eelarve!$E$18:$E$32,AD$5,3_Eelarve!$B$18:$B$32,$C22)</f>
        <v>0</v>
      </c>
      <c r="AE22" s="190">
        <f>_xlfn.SUMIFS(3_Eelarve!$C$18:$C$32,3_Eelarve!$E$18:$E$32,AE$5,3_Eelarve!$B$18:$B$32,$C22)</f>
        <v>0</v>
      </c>
      <c r="AF22" s="190">
        <f>_xlfn.SUMIFS(3_Eelarve!$C$18:$C$32,3_Eelarve!$E$18:$E$32,AF$5,3_Eelarve!$B$18:$B$32,$C22)</f>
        <v>0</v>
      </c>
      <c r="AG22" s="190">
        <f>_xlfn.SUMIFS(3_Eelarve!$C$18:$C$32,3_Eelarve!$E$18:$E$32,AG$5,3_Eelarve!$B$18:$B$32,$C22)</f>
        <v>0</v>
      </c>
    </row>
    <row r="23" spans="1:33" ht="12.75">
      <c r="A23" s="173"/>
      <c r="B23" s="188" t="s">
        <v>281</v>
      </c>
      <c r="C23" s="189" t="str">
        <f>'2_Kulude ja invest.liigid'!A21</f>
        <v>Maa</v>
      </c>
      <c r="D23" s="190">
        <f>_xlfn.SUMIFS(3_Eelarve!$C$18:$C$32,3_Eelarve!$E$18:$E$32,D$5,3_Eelarve!$B$18:$B$32,$C23)</f>
        <v>0</v>
      </c>
      <c r="E23" s="190">
        <f>_xlfn.SUMIFS(3_Eelarve!$C$18:$C$32,3_Eelarve!$E$18:$E$32,E$5,3_Eelarve!$B$18:$B$32,$C23)</f>
        <v>0</v>
      </c>
      <c r="F23" s="190">
        <f>_xlfn.SUMIFS(3_Eelarve!$C$18:$C$32,3_Eelarve!$E$18:$E$32,F$5,3_Eelarve!$B$18:$B$32,$C23)</f>
        <v>0</v>
      </c>
      <c r="G23" s="190">
        <f>_xlfn.SUMIFS(3_Eelarve!$C$18:$C$32,3_Eelarve!$E$18:$E$32,G$5,3_Eelarve!$B$18:$B$32,$C23)</f>
        <v>0</v>
      </c>
      <c r="H23" s="190">
        <f>_xlfn.SUMIFS(3_Eelarve!$C$18:$C$32,3_Eelarve!$E$18:$E$32,H$5,3_Eelarve!$B$18:$B$32,$C23)</f>
        <v>0</v>
      </c>
      <c r="I23" s="190">
        <f>_xlfn.SUMIFS(3_Eelarve!$C$18:$C$32,3_Eelarve!$E$18:$E$32,I$5,3_Eelarve!$B$18:$B$32,$C23)</f>
        <v>0</v>
      </c>
      <c r="J23" s="190">
        <f>_xlfn.SUMIFS(3_Eelarve!$C$18:$C$32,3_Eelarve!$E$18:$E$32,J$5,3_Eelarve!$B$18:$B$32,$C23)</f>
        <v>0</v>
      </c>
      <c r="K23" s="190">
        <f>_xlfn.SUMIFS(3_Eelarve!$C$18:$C$32,3_Eelarve!$E$18:$E$32,K$5,3_Eelarve!$B$18:$B$32,$C23)</f>
        <v>0</v>
      </c>
      <c r="L23" s="190">
        <f>_xlfn.SUMIFS(3_Eelarve!$C$18:$C$32,3_Eelarve!$E$18:$E$32,L$5,3_Eelarve!$B$18:$B$32,$C23)</f>
        <v>0</v>
      </c>
      <c r="M23" s="190">
        <f>_xlfn.SUMIFS(3_Eelarve!$C$18:$C$32,3_Eelarve!$E$18:$E$32,M$5,3_Eelarve!$B$18:$B$32,$C23)</f>
        <v>0</v>
      </c>
      <c r="N23" s="190">
        <f>_xlfn.SUMIFS(3_Eelarve!$C$18:$C$32,3_Eelarve!$E$18:$E$32,N$5,3_Eelarve!$B$18:$B$32,$C23)</f>
        <v>0</v>
      </c>
      <c r="O23" s="190">
        <f>_xlfn.SUMIFS(3_Eelarve!$C$18:$C$32,3_Eelarve!$E$18:$E$32,O$5,3_Eelarve!$B$18:$B$32,$C23)</f>
        <v>0</v>
      </c>
      <c r="P23" s="190">
        <f>_xlfn.SUMIFS(3_Eelarve!$C$18:$C$32,3_Eelarve!$E$18:$E$32,P$5,3_Eelarve!$B$18:$B$32,$C23)</f>
        <v>0</v>
      </c>
      <c r="Q23" s="190">
        <f>_xlfn.SUMIFS(3_Eelarve!$C$18:$C$32,3_Eelarve!$E$18:$E$32,Q$5,3_Eelarve!$B$18:$B$32,$C23)</f>
        <v>0</v>
      </c>
      <c r="R23" s="190">
        <f>_xlfn.SUMIFS(3_Eelarve!$C$18:$C$32,3_Eelarve!$E$18:$E$32,R$5,3_Eelarve!$B$18:$B$32,$C23)</f>
        <v>0</v>
      </c>
      <c r="S23" s="190">
        <f>_xlfn.SUMIFS(3_Eelarve!$C$18:$C$32,3_Eelarve!$E$18:$E$32,S$5,3_Eelarve!$B$18:$B$32,$C23)</f>
        <v>0</v>
      </c>
      <c r="T23" s="190">
        <f>_xlfn.SUMIFS(3_Eelarve!$C$18:$C$32,3_Eelarve!$E$18:$E$32,T$5,3_Eelarve!$B$18:$B$32,$C23)</f>
        <v>0</v>
      </c>
      <c r="U23" s="190">
        <f>_xlfn.SUMIFS(3_Eelarve!$C$18:$C$32,3_Eelarve!$E$18:$E$32,U$5,3_Eelarve!$B$18:$B$32,$C23)</f>
        <v>0</v>
      </c>
      <c r="V23" s="190">
        <f>_xlfn.SUMIFS(3_Eelarve!$C$18:$C$32,3_Eelarve!$E$18:$E$32,V$5,3_Eelarve!$B$18:$B$32,$C23)</f>
        <v>0</v>
      </c>
      <c r="W23" s="190">
        <f>_xlfn.SUMIFS(3_Eelarve!$C$18:$C$32,3_Eelarve!$E$18:$E$32,W$5,3_Eelarve!$B$18:$B$32,$C23)</f>
        <v>0</v>
      </c>
      <c r="X23" s="190">
        <f>_xlfn.SUMIFS(3_Eelarve!$C$18:$C$32,3_Eelarve!$E$18:$E$32,X$5,3_Eelarve!$B$18:$B$32,$C23)</f>
        <v>0</v>
      </c>
      <c r="Y23" s="190">
        <f>_xlfn.SUMIFS(3_Eelarve!$C$18:$C$32,3_Eelarve!$E$18:$E$32,Y$5,3_Eelarve!$B$18:$B$32,$C23)</f>
        <v>0</v>
      </c>
      <c r="Z23" s="190">
        <f>_xlfn.SUMIFS(3_Eelarve!$C$18:$C$32,3_Eelarve!$E$18:$E$32,Z$5,3_Eelarve!$B$18:$B$32,$C23)</f>
        <v>0</v>
      </c>
      <c r="AA23" s="190">
        <f>_xlfn.SUMIFS(3_Eelarve!$C$18:$C$32,3_Eelarve!$E$18:$E$32,AA$5,3_Eelarve!$B$18:$B$32,$C23)</f>
        <v>0</v>
      </c>
      <c r="AB23" s="190">
        <f>_xlfn.SUMIFS(3_Eelarve!$C$18:$C$32,3_Eelarve!$E$18:$E$32,AB$5,3_Eelarve!$B$18:$B$32,$C23)</f>
        <v>0</v>
      </c>
      <c r="AC23" s="190">
        <f>_xlfn.SUMIFS(3_Eelarve!$C$18:$C$32,3_Eelarve!$E$18:$E$32,AC$5,3_Eelarve!$B$18:$B$32,$C23)</f>
        <v>0</v>
      </c>
      <c r="AD23" s="190">
        <f>_xlfn.SUMIFS(3_Eelarve!$C$18:$C$32,3_Eelarve!$E$18:$E$32,AD$5,3_Eelarve!$B$18:$B$32,$C23)</f>
        <v>0</v>
      </c>
      <c r="AE23" s="190">
        <f>_xlfn.SUMIFS(3_Eelarve!$C$18:$C$32,3_Eelarve!$E$18:$E$32,AE$5,3_Eelarve!$B$18:$B$32,$C23)</f>
        <v>0</v>
      </c>
      <c r="AF23" s="190">
        <f>_xlfn.SUMIFS(3_Eelarve!$C$18:$C$32,3_Eelarve!$E$18:$E$32,AF$5,3_Eelarve!$B$18:$B$32,$C23)</f>
        <v>0</v>
      </c>
      <c r="AG23" s="190">
        <f>_xlfn.SUMIFS(3_Eelarve!$C$18:$C$32,3_Eelarve!$E$18:$E$32,AG$5,3_Eelarve!$B$18:$B$32,$C23)</f>
        <v>0</v>
      </c>
    </row>
    <row r="24" spans="1:33" ht="12.75">
      <c r="A24" s="173"/>
      <c r="B24" s="188" t="s">
        <v>282</v>
      </c>
      <c r="C24" s="189" t="str">
        <f>'2_Kulude ja invest.liigid'!A22</f>
        <v>Muu inventar, sisseseade</v>
      </c>
      <c r="D24" s="190">
        <f>_xlfn.SUMIFS(3_Eelarve!$C$18:$C$32,3_Eelarve!$E$18:$E$32,D$5,3_Eelarve!$B$18:$B$32,$C24)</f>
        <v>0</v>
      </c>
      <c r="E24" s="190">
        <f>_xlfn.SUMIFS(3_Eelarve!$C$18:$C$32,3_Eelarve!$E$18:$E$32,E$5,3_Eelarve!$B$18:$B$32,$C24)</f>
        <v>0</v>
      </c>
      <c r="F24" s="190">
        <f>_xlfn.SUMIFS(3_Eelarve!$C$18:$C$32,3_Eelarve!$E$18:$E$32,F$5,3_Eelarve!$B$18:$B$32,$C24)</f>
        <v>0</v>
      </c>
      <c r="G24" s="190">
        <f>_xlfn.SUMIFS(3_Eelarve!$C$18:$C$32,3_Eelarve!$E$18:$E$32,G$5,3_Eelarve!$B$18:$B$32,$C24)</f>
        <v>0</v>
      </c>
      <c r="H24" s="190">
        <f>_xlfn.SUMIFS(3_Eelarve!$C$18:$C$32,3_Eelarve!$E$18:$E$32,H$5,3_Eelarve!$B$18:$B$32,$C24)</f>
        <v>0</v>
      </c>
      <c r="I24" s="190">
        <f>_xlfn.SUMIFS(3_Eelarve!$C$18:$C$32,3_Eelarve!$E$18:$E$32,I$5,3_Eelarve!$B$18:$B$32,$C24)</f>
        <v>0</v>
      </c>
      <c r="J24" s="190">
        <f>_xlfn.SUMIFS(3_Eelarve!$C$18:$C$32,3_Eelarve!$E$18:$E$32,J$5,3_Eelarve!$B$18:$B$32,$C24)</f>
        <v>0</v>
      </c>
      <c r="K24" s="190">
        <f>_xlfn.SUMIFS(3_Eelarve!$C$18:$C$32,3_Eelarve!$E$18:$E$32,K$5,3_Eelarve!$B$18:$B$32,$C24)</f>
        <v>0</v>
      </c>
      <c r="L24" s="190">
        <f>_xlfn.SUMIFS(3_Eelarve!$C$18:$C$32,3_Eelarve!$E$18:$E$32,L$5,3_Eelarve!$B$18:$B$32,$C24)</f>
        <v>0</v>
      </c>
      <c r="M24" s="190">
        <f>_xlfn.SUMIFS(3_Eelarve!$C$18:$C$32,3_Eelarve!$E$18:$E$32,M$5,3_Eelarve!$B$18:$B$32,$C24)</f>
        <v>0</v>
      </c>
      <c r="N24" s="190">
        <f>_xlfn.SUMIFS(3_Eelarve!$C$18:$C$32,3_Eelarve!$E$18:$E$32,N$5,3_Eelarve!$B$18:$B$32,$C24)</f>
        <v>0</v>
      </c>
      <c r="O24" s="190">
        <f>_xlfn.SUMIFS(3_Eelarve!$C$18:$C$32,3_Eelarve!$E$18:$E$32,O$5,3_Eelarve!$B$18:$B$32,$C24)</f>
        <v>0</v>
      </c>
      <c r="P24" s="190">
        <f>_xlfn.SUMIFS(3_Eelarve!$C$18:$C$32,3_Eelarve!$E$18:$E$32,P$5,3_Eelarve!$B$18:$B$32,$C24)</f>
        <v>0</v>
      </c>
      <c r="Q24" s="190">
        <f>_xlfn.SUMIFS(3_Eelarve!$C$18:$C$32,3_Eelarve!$E$18:$E$32,Q$5,3_Eelarve!$B$18:$B$32,$C24)</f>
        <v>0</v>
      </c>
      <c r="R24" s="190">
        <f>_xlfn.SUMIFS(3_Eelarve!$C$18:$C$32,3_Eelarve!$E$18:$E$32,R$5,3_Eelarve!$B$18:$B$32,$C24)</f>
        <v>0</v>
      </c>
      <c r="S24" s="190">
        <f>_xlfn.SUMIFS(3_Eelarve!$C$18:$C$32,3_Eelarve!$E$18:$E$32,S$5,3_Eelarve!$B$18:$B$32,$C24)</f>
        <v>0</v>
      </c>
      <c r="T24" s="190">
        <f>_xlfn.SUMIFS(3_Eelarve!$C$18:$C$32,3_Eelarve!$E$18:$E$32,T$5,3_Eelarve!$B$18:$B$32,$C24)</f>
        <v>0</v>
      </c>
      <c r="U24" s="190">
        <f>_xlfn.SUMIFS(3_Eelarve!$C$18:$C$32,3_Eelarve!$E$18:$E$32,U$5,3_Eelarve!$B$18:$B$32,$C24)</f>
        <v>0</v>
      </c>
      <c r="V24" s="190">
        <f>_xlfn.SUMIFS(3_Eelarve!$C$18:$C$32,3_Eelarve!$E$18:$E$32,V$5,3_Eelarve!$B$18:$B$32,$C24)</f>
        <v>0</v>
      </c>
      <c r="W24" s="190">
        <f>_xlfn.SUMIFS(3_Eelarve!$C$18:$C$32,3_Eelarve!$E$18:$E$32,W$5,3_Eelarve!$B$18:$B$32,$C24)</f>
        <v>0</v>
      </c>
      <c r="X24" s="190">
        <f>_xlfn.SUMIFS(3_Eelarve!$C$18:$C$32,3_Eelarve!$E$18:$E$32,X$5,3_Eelarve!$B$18:$B$32,$C24)</f>
        <v>0</v>
      </c>
      <c r="Y24" s="190">
        <f>_xlfn.SUMIFS(3_Eelarve!$C$18:$C$32,3_Eelarve!$E$18:$E$32,Y$5,3_Eelarve!$B$18:$B$32,$C24)</f>
        <v>0</v>
      </c>
      <c r="Z24" s="190">
        <f>_xlfn.SUMIFS(3_Eelarve!$C$18:$C$32,3_Eelarve!$E$18:$E$32,Z$5,3_Eelarve!$B$18:$B$32,$C24)</f>
        <v>0</v>
      </c>
      <c r="AA24" s="190">
        <f>_xlfn.SUMIFS(3_Eelarve!$C$18:$C$32,3_Eelarve!$E$18:$E$32,AA$5,3_Eelarve!$B$18:$B$32,$C24)</f>
        <v>0</v>
      </c>
      <c r="AB24" s="190">
        <f>_xlfn.SUMIFS(3_Eelarve!$C$18:$C$32,3_Eelarve!$E$18:$E$32,AB$5,3_Eelarve!$B$18:$B$32,$C24)</f>
        <v>0</v>
      </c>
      <c r="AC24" s="190">
        <f>_xlfn.SUMIFS(3_Eelarve!$C$18:$C$32,3_Eelarve!$E$18:$E$32,AC$5,3_Eelarve!$B$18:$B$32,$C24)</f>
        <v>0</v>
      </c>
      <c r="AD24" s="190">
        <f>_xlfn.SUMIFS(3_Eelarve!$C$18:$C$32,3_Eelarve!$E$18:$E$32,AD$5,3_Eelarve!$B$18:$B$32,$C24)</f>
        <v>0</v>
      </c>
      <c r="AE24" s="190">
        <f>_xlfn.SUMIFS(3_Eelarve!$C$18:$C$32,3_Eelarve!$E$18:$E$32,AE$5,3_Eelarve!$B$18:$B$32,$C24)</f>
        <v>0</v>
      </c>
      <c r="AF24" s="190">
        <f>_xlfn.SUMIFS(3_Eelarve!$C$18:$C$32,3_Eelarve!$E$18:$E$32,AF$5,3_Eelarve!$B$18:$B$32,$C24)</f>
        <v>0</v>
      </c>
      <c r="AG24" s="190">
        <f>_xlfn.SUMIFS(3_Eelarve!$C$18:$C$32,3_Eelarve!$E$18:$E$32,AG$5,3_Eelarve!$B$18:$B$32,$C24)</f>
        <v>0</v>
      </c>
    </row>
    <row r="25" spans="1:33" ht="12.75">
      <c r="A25" s="173"/>
      <c r="B25" s="188" t="s">
        <v>283</v>
      </c>
      <c r="C25" s="189" t="str">
        <f>'2_Kulude ja invest.liigid'!A23</f>
        <v>Teenuste väljatöötamine</v>
      </c>
      <c r="D25" s="190">
        <f>_xlfn.SUMIFS(3_Eelarve!$C$18:$C$32,3_Eelarve!$E$18:$E$32,D$5,3_Eelarve!$B$18:$B$32,$C25)</f>
        <v>0</v>
      </c>
      <c r="E25" s="190">
        <f>_xlfn.SUMIFS(3_Eelarve!$C$18:$C$32,3_Eelarve!$E$18:$E$32,E$5,3_Eelarve!$B$18:$B$32,$C25)</f>
        <v>0</v>
      </c>
      <c r="F25" s="190">
        <f>_xlfn.SUMIFS(3_Eelarve!$C$18:$C$32,3_Eelarve!$E$18:$E$32,F$5,3_Eelarve!$B$18:$B$32,$C25)</f>
        <v>0</v>
      </c>
      <c r="G25" s="190">
        <f>_xlfn.SUMIFS(3_Eelarve!$C$18:$C$32,3_Eelarve!$E$18:$E$32,G$5,3_Eelarve!$B$18:$B$32,$C25)</f>
        <v>0</v>
      </c>
      <c r="H25" s="190">
        <f>_xlfn.SUMIFS(3_Eelarve!$C$18:$C$32,3_Eelarve!$E$18:$E$32,H$5,3_Eelarve!$B$18:$B$32,$C25)</f>
        <v>0</v>
      </c>
      <c r="I25" s="190">
        <f>_xlfn.SUMIFS(3_Eelarve!$C$18:$C$32,3_Eelarve!$E$18:$E$32,I$5,3_Eelarve!$B$18:$B$32,$C25)</f>
        <v>0</v>
      </c>
      <c r="J25" s="190">
        <f>_xlfn.SUMIFS(3_Eelarve!$C$18:$C$32,3_Eelarve!$E$18:$E$32,J$5,3_Eelarve!$B$18:$B$32,$C25)</f>
        <v>0</v>
      </c>
      <c r="K25" s="190">
        <f>_xlfn.SUMIFS(3_Eelarve!$C$18:$C$32,3_Eelarve!$E$18:$E$32,K$5,3_Eelarve!$B$18:$B$32,$C25)</f>
        <v>0</v>
      </c>
      <c r="L25" s="190">
        <f>_xlfn.SUMIFS(3_Eelarve!$C$18:$C$32,3_Eelarve!$E$18:$E$32,L$5,3_Eelarve!$B$18:$B$32,$C25)</f>
        <v>0</v>
      </c>
      <c r="M25" s="190">
        <f>_xlfn.SUMIFS(3_Eelarve!$C$18:$C$32,3_Eelarve!$E$18:$E$32,M$5,3_Eelarve!$B$18:$B$32,$C25)</f>
        <v>0</v>
      </c>
      <c r="N25" s="190">
        <f>_xlfn.SUMIFS(3_Eelarve!$C$18:$C$32,3_Eelarve!$E$18:$E$32,N$5,3_Eelarve!$B$18:$B$32,$C25)</f>
        <v>0</v>
      </c>
      <c r="O25" s="190">
        <f>_xlfn.SUMIFS(3_Eelarve!$C$18:$C$32,3_Eelarve!$E$18:$E$32,O$5,3_Eelarve!$B$18:$B$32,$C25)</f>
        <v>0</v>
      </c>
      <c r="P25" s="190">
        <f>_xlfn.SUMIFS(3_Eelarve!$C$18:$C$32,3_Eelarve!$E$18:$E$32,P$5,3_Eelarve!$B$18:$B$32,$C25)</f>
        <v>0</v>
      </c>
      <c r="Q25" s="190">
        <f>_xlfn.SUMIFS(3_Eelarve!$C$18:$C$32,3_Eelarve!$E$18:$E$32,Q$5,3_Eelarve!$B$18:$B$32,$C25)</f>
        <v>0</v>
      </c>
      <c r="R25" s="190">
        <f>_xlfn.SUMIFS(3_Eelarve!$C$18:$C$32,3_Eelarve!$E$18:$E$32,R$5,3_Eelarve!$B$18:$B$32,$C25)</f>
        <v>0</v>
      </c>
      <c r="S25" s="190">
        <f>_xlfn.SUMIFS(3_Eelarve!$C$18:$C$32,3_Eelarve!$E$18:$E$32,S$5,3_Eelarve!$B$18:$B$32,$C25)</f>
        <v>0</v>
      </c>
      <c r="T25" s="190">
        <f>_xlfn.SUMIFS(3_Eelarve!$C$18:$C$32,3_Eelarve!$E$18:$E$32,T$5,3_Eelarve!$B$18:$B$32,$C25)</f>
        <v>0</v>
      </c>
      <c r="U25" s="190">
        <f>_xlfn.SUMIFS(3_Eelarve!$C$18:$C$32,3_Eelarve!$E$18:$E$32,U$5,3_Eelarve!$B$18:$B$32,$C25)</f>
        <v>0</v>
      </c>
      <c r="V25" s="190">
        <f>_xlfn.SUMIFS(3_Eelarve!$C$18:$C$32,3_Eelarve!$E$18:$E$32,V$5,3_Eelarve!$B$18:$B$32,$C25)</f>
        <v>0</v>
      </c>
      <c r="W25" s="190">
        <f>_xlfn.SUMIFS(3_Eelarve!$C$18:$C$32,3_Eelarve!$E$18:$E$32,W$5,3_Eelarve!$B$18:$B$32,$C25)</f>
        <v>0</v>
      </c>
      <c r="X25" s="190">
        <f>_xlfn.SUMIFS(3_Eelarve!$C$18:$C$32,3_Eelarve!$E$18:$E$32,X$5,3_Eelarve!$B$18:$B$32,$C25)</f>
        <v>0</v>
      </c>
      <c r="Y25" s="190">
        <f>_xlfn.SUMIFS(3_Eelarve!$C$18:$C$32,3_Eelarve!$E$18:$E$32,Y$5,3_Eelarve!$B$18:$B$32,$C25)</f>
        <v>0</v>
      </c>
      <c r="Z25" s="190">
        <f>_xlfn.SUMIFS(3_Eelarve!$C$18:$C$32,3_Eelarve!$E$18:$E$32,Z$5,3_Eelarve!$B$18:$B$32,$C25)</f>
        <v>0</v>
      </c>
      <c r="AA25" s="190">
        <f>_xlfn.SUMIFS(3_Eelarve!$C$18:$C$32,3_Eelarve!$E$18:$E$32,AA$5,3_Eelarve!$B$18:$B$32,$C25)</f>
        <v>0</v>
      </c>
      <c r="AB25" s="190">
        <f>_xlfn.SUMIFS(3_Eelarve!$C$18:$C$32,3_Eelarve!$E$18:$E$32,AB$5,3_Eelarve!$B$18:$B$32,$C25)</f>
        <v>0</v>
      </c>
      <c r="AC25" s="190">
        <f>_xlfn.SUMIFS(3_Eelarve!$C$18:$C$32,3_Eelarve!$E$18:$E$32,AC$5,3_Eelarve!$B$18:$B$32,$C25)</f>
        <v>0</v>
      </c>
      <c r="AD25" s="190">
        <f>_xlfn.SUMIFS(3_Eelarve!$C$18:$C$32,3_Eelarve!$E$18:$E$32,AD$5,3_Eelarve!$B$18:$B$32,$C25)</f>
        <v>0</v>
      </c>
      <c r="AE25" s="190">
        <f>_xlfn.SUMIFS(3_Eelarve!$C$18:$C$32,3_Eelarve!$E$18:$E$32,AE$5,3_Eelarve!$B$18:$B$32,$C25)</f>
        <v>0</v>
      </c>
      <c r="AF25" s="190">
        <f>_xlfn.SUMIFS(3_Eelarve!$C$18:$C$32,3_Eelarve!$E$18:$E$32,AF$5,3_Eelarve!$B$18:$B$32,$C25)</f>
        <v>0</v>
      </c>
      <c r="AG25" s="190">
        <f>_xlfn.SUMIFS(3_Eelarve!$C$18:$C$32,3_Eelarve!$E$18:$E$32,AG$5,3_Eelarve!$B$18:$B$32,$C25)</f>
        <v>0</v>
      </c>
    </row>
    <row r="26" spans="1:33" ht="12.75">
      <c r="A26" s="173"/>
      <c r="B26" s="188" t="s">
        <v>284</v>
      </c>
      <c r="C26" s="189" t="str">
        <f>'2_Kulude ja invest.liigid'!A24</f>
        <v>…</v>
      </c>
      <c r="D26" s="190">
        <f>_xlfn.SUMIFS(3_Eelarve!$C$18:$C$32,3_Eelarve!$E$18:$E$32,D$5,3_Eelarve!$B$18:$B$32,$C26)</f>
        <v>0</v>
      </c>
      <c r="E26" s="190">
        <f>_xlfn.SUMIFS(3_Eelarve!$C$18:$C$32,3_Eelarve!$E$18:$E$32,E$5,3_Eelarve!$B$18:$B$32,$C26)</f>
        <v>0</v>
      </c>
      <c r="F26" s="190">
        <f>_xlfn.SUMIFS(3_Eelarve!$C$18:$C$32,3_Eelarve!$E$18:$E$32,F$5,3_Eelarve!$B$18:$B$32,$C26)</f>
        <v>0</v>
      </c>
      <c r="G26" s="190">
        <f>_xlfn.SUMIFS(3_Eelarve!$C$18:$C$32,3_Eelarve!$E$18:$E$32,G$5,3_Eelarve!$B$18:$B$32,$C26)</f>
        <v>0</v>
      </c>
      <c r="H26" s="190">
        <f>_xlfn.SUMIFS(3_Eelarve!$C$18:$C$32,3_Eelarve!$E$18:$E$32,H$5,3_Eelarve!$B$18:$B$32,$C26)</f>
        <v>0</v>
      </c>
      <c r="I26" s="190">
        <f>_xlfn.SUMIFS(3_Eelarve!$C$18:$C$32,3_Eelarve!$E$18:$E$32,I$5,3_Eelarve!$B$18:$B$32,$C26)</f>
        <v>0</v>
      </c>
      <c r="J26" s="190">
        <f>_xlfn.SUMIFS(3_Eelarve!$C$18:$C$32,3_Eelarve!$E$18:$E$32,J$5,3_Eelarve!$B$18:$B$32,$C26)</f>
        <v>0</v>
      </c>
      <c r="K26" s="190">
        <f>_xlfn.SUMIFS(3_Eelarve!$C$18:$C$32,3_Eelarve!$E$18:$E$32,K$5,3_Eelarve!$B$18:$B$32,$C26)</f>
        <v>0</v>
      </c>
      <c r="L26" s="190">
        <f>_xlfn.SUMIFS(3_Eelarve!$C$18:$C$32,3_Eelarve!$E$18:$E$32,L$5,3_Eelarve!$B$18:$B$32,$C26)</f>
        <v>0</v>
      </c>
      <c r="M26" s="190">
        <f>_xlfn.SUMIFS(3_Eelarve!$C$18:$C$32,3_Eelarve!$E$18:$E$32,M$5,3_Eelarve!$B$18:$B$32,$C26)</f>
        <v>0</v>
      </c>
      <c r="N26" s="190">
        <f>_xlfn.SUMIFS(3_Eelarve!$C$18:$C$32,3_Eelarve!$E$18:$E$32,N$5,3_Eelarve!$B$18:$B$32,$C26)</f>
        <v>0</v>
      </c>
      <c r="O26" s="190">
        <f>_xlfn.SUMIFS(3_Eelarve!$C$18:$C$32,3_Eelarve!$E$18:$E$32,O$5,3_Eelarve!$B$18:$B$32,$C26)</f>
        <v>0</v>
      </c>
      <c r="P26" s="190">
        <f>_xlfn.SUMIFS(3_Eelarve!$C$18:$C$32,3_Eelarve!$E$18:$E$32,P$5,3_Eelarve!$B$18:$B$32,$C26)</f>
        <v>0</v>
      </c>
      <c r="Q26" s="190">
        <f>_xlfn.SUMIFS(3_Eelarve!$C$18:$C$32,3_Eelarve!$E$18:$E$32,Q$5,3_Eelarve!$B$18:$B$32,$C26)</f>
        <v>0</v>
      </c>
      <c r="R26" s="190">
        <f>_xlfn.SUMIFS(3_Eelarve!$C$18:$C$32,3_Eelarve!$E$18:$E$32,R$5,3_Eelarve!$B$18:$B$32,$C26)</f>
        <v>0</v>
      </c>
      <c r="S26" s="190">
        <f>_xlfn.SUMIFS(3_Eelarve!$C$18:$C$32,3_Eelarve!$E$18:$E$32,S$5,3_Eelarve!$B$18:$B$32,$C26)</f>
        <v>0</v>
      </c>
      <c r="T26" s="190">
        <f>_xlfn.SUMIFS(3_Eelarve!$C$18:$C$32,3_Eelarve!$E$18:$E$32,T$5,3_Eelarve!$B$18:$B$32,$C26)</f>
        <v>0</v>
      </c>
      <c r="U26" s="190">
        <f>_xlfn.SUMIFS(3_Eelarve!$C$18:$C$32,3_Eelarve!$E$18:$E$32,U$5,3_Eelarve!$B$18:$B$32,$C26)</f>
        <v>0</v>
      </c>
      <c r="V26" s="190">
        <f>_xlfn.SUMIFS(3_Eelarve!$C$18:$C$32,3_Eelarve!$E$18:$E$32,V$5,3_Eelarve!$B$18:$B$32,$C26)</f>
        <v>0</v>
      </c>
      <c r="W26" s="190">
        <f>_xlfn.SUMIFS(3_Eelarve!$C$18:$C$32,3_Eelarve!$E$18:$E$32,W$5,3_Eelarve!$B$18:$B$32,$C26)</f>
        <v>0</v>
      </c>
      <c r="X26" s="190">
        <f>_xlfn.SUMIFS(3_Eelarve!$C$18:$C$32,3_Eelarve!$E$18:$E$32,X$5,3_Eelarve!$B$18:$B$32,$C26)</f>
        <v>0</v>
      </c>
      <c r="Y26" s="190">
        <f>_xlfn.SUMIFS(3_Eelarve!$C$18:$C$32,3_Eelarve!$E$18:$E$32,Y$5,3_Eelarve!$B$18:$B$32,$C26)</f>
        <v>0</v>
      </c>
      <c r="Z26" s="190">
        <f>_xlfn.SUMIFS(3_Eelarve!$C$18:$C$32,3_Eelarve!$E$18:$E$32,Z$5,3_Eelarve!$B$18:$B$32,$C26)</f>
        <v>0</v>
      </c>
      <c r="AA26" s="190">
        <f>_xlfn.SUMIFS(3_Eelarve!$C$18:$C$32,3_Eelarve!$E$18:$E$32,AA$5,3_Eelarve!$B$18:$B$32,$C26)</f>
        <v>0</v>
      </c>
      <c r="AB26" s="190">
        <f>_xlfn.SUMIFS(3_Eelarve!$C$18:$C$32,3_Eelarve!$E$18:$E$32,AB$5,3_Eelarve!$B$18:$B$32,$C26)</f>
        <v>0</v>
      </c>
      <c r="AC26" s="190">
        <f>_xlfn.SUMIFS(3_Eelarve!$C$18:$C$32,3_Eelarve!$E$18:$E$32,AC$5,3_Eelarve!$B$18:$B$32,$C26)</f>
        <v>0</v>
      </c>
      <c r="AD26" s="190">
        <f>_xlfn.SUMIFS(3_Eelarve!$C$18:$C$32,3_Eelarve!$E$18:$E$32,AD$5,3_Eelarve!$B$18:$B$32,$C26)</f>
        <v>0</v>
      </c>
      <c r="AE26" s="190">
        <f>_xlfn.SUMIFS(3_Eelarve!$C$18:$C$32,3_Eelarve!$E$18:$E$32,AE$5,3_Eelarve!$B$18:$B$32,$C26)</f>
        <v>0</v>
      </c>
      <c r="AF26" s="190">
        <f>_xlfn.SUMIFS(3_Eelarve!$C$18:$C$32,3_Eelarve!$E$18:$E$32,AF$5,3_Eelarve!$B$18:$B$32,$C26)</f>
        <v>0</v>
      </c>
      <c r="AG26" s="190">
        <f>_xlfn.SUMIFS(3_Eelarve!$C$18:$C$32,3_Eelarve!$E$18:$E$32,AG$5,3_Eelarve!$B$18:$B$32,$C26)</f>
        <v>0</v>
      </c>
    </row>
    <row r="27" spans="1:33" ht="12.75">
      <c r="A27" s="173"/>
      <c r="B27" s="188" t="s">
        <v>285</v>
      </c>
      <c r="C27" s="189" t="str">
        <f>'2_Kulude ja invest.liigid'!A25</f>
        <v>Muud investeeringud</v>
      </c>
      <c r="D27" s="190">
        <f>_xlfn.SUMIFS(3_Eelarve!$C$18:$C$32,3_Eelarve!$E$18:$E$32,D$5,3_Eelarve!$B$18:$B$32,$C27)</f>
        <v>0</v>
      </c>
      <c r="E27" s="190">
        <f>_xlfn.SUMIFS(3_Eelarve!$C$18:$C$32,3_Eelarve!$E$18:$E$32,E$5,3_Eelarve!$B$18:$B$32,$C27)</f>
        <v>0</v>
      </c>
      <c r="F27" s="190">
        <f>_xlfn.SUMIFS(3_Eelarve!$C$18:$C$32,3_Eelarve!$E$18:$E$32,F$5,3_Eelarve!$B$18:$B$32,$C27)</f>
        <v>0</v>
      </c>
      <c r="G27" s="190">
        <f>_xlfn.SUMIFS(3_Eelarve!$C$18:$C$32,3_Eelarve!$E$18:$E$32,G$5,3_Eelarve!$B$18:$B$32,$C27)</f>
        <v>0</v>
      </c>
      <c r="H27" s="190">
        <f>_xlfn.SUMIFS(3_Eelarve!$C$18:$C$32,3_Eelarve!$E$18:$E$32,H$5,3_Eelarve!$B$18:$B$32,$C27)</f>
        <v>0</v>
      </c>
      <c r="I27" s="190">
        <f>_xlfn.SUMIFS(3_Eelarve!$C$18:$C$32,3_Eelarve!$E$18:$E$32,I$5,3_Eelarve!$B$18:$B$32,$C27)</f>
        <v>0</v>
      </c>
      <c r="J27" s="190">
        <f>_xlfn.SUMIFS(3_Eelarve!$C$18:$C$32,3_Eelarve!$E$18:$E$32,J$5,3_Eelarve!$B$18:$B$32,$C27)</f>
        <v>0</v>
      </c>
      <c r="K27" s="190">
        <f>_xlfn.SUMIFS(3_Eelarve!$C$18:$C$32,3_Eelarve!$E$18:$E$32,K$5,3_Eelarve!$B$18:$B$32,$C27)</f>
        <v>0</v>
      </c>
      <c r="L27" s="190">
        <f>_xlfn.SUMIFS(3_Eelarve!$C$18:$C$32,3_Eelarve!$E$18:$E$32,L$5,3_Eelarve!$B$18:$B$32,$C27)</f>
        <v>0</v>
      </c>
      <c r="M27" s="190">
        <f>_xlfn.SUMIFS(3_Eelarve!$C$18:$C$32,3_Eelarve!$E$18:$E$32,M$5,3_Eelarve!$B$18:$B$32,$C27)</f>
        <v>0</v>
      </c>
      <c r="N27" s="190">
        <f>_xlfn.SUMIFS(3_Eelarve!$C$18:$C$32,3_Eelarve!$E$18:$E$32,N$5,3_Eelarve!$B$18:$B$32,$C27)</f>
        <v>0</v>
      </c>
      <c r="O27" s="190">
        <f>_xlfn.SUMIFS(3_Eelarve!$C$18:$C$32,3_Eelarve!$E$18:$E$32,O$5,3_Eelarve!$B$18:$B$32,$C27)</f>
        <v>0</v>
      </c>
      <c r="P27" s="190">
        <f>_xlfn.SUMIFS(3_Eelarve!$C$18:$C$32,3_Eelarve!$E$18:$E$32,P$5,3_Eelarve!$B$18:$B$32,$C27)</f>
        <v>0</v>
      </c>
      <c r="Q27" s="190">
        <f>_xlfn.SUMIFS(3_Eelarve!$C$18:$C$32,3_Eelarve!$E$18:$E$32,Q$5,3_Eelarve!$B$18:$B$32,$C27)</f>
        <v>0</v>
      </c>
      <c r="R27" s="190">
        <f>_xlfn.SUMIFS(3_Eelarve!$C$18:$C$32,3_Eelarve!$E$18:$E$32,R$5,3_Eelarve!$B$18:$B$32,$C27)</f>
        <v>0</v>
      </c>
      <c r="S27" s="190">
        <f>_xlfn.SUMIFS(3_Eelarve!$C$18:$C$32,3_Eelarve!$E$18:$E$32,S$5,3_Eelarve!$B$18:$B$32,$C27)</f>
        <v>0</v>
      </c>
      <c r="T27" s="190">
        <f>_xlfn.SUMIFS(3_Eelarve!$C$18:$C$32,3_Eelarve!$E$18:$E$32,T$5,3_Eelarve!$B$18:$B$32,$C27)</f>
        <v>0</v>
      </c>
      <c r="U27" s="190">
        <f>_xlfn.SUMIFS(3_Eelarve!$C$18:$C$32,3_Eelarve!$E$18:$E$32,U$5,3_Eelarve!$B$18:$B$32,$C27)</f>
        <v>0</v>
      </c>
      <c r="V27" s="190">
        <f>_xlfn.SUMIFS(3_Eelarve!$C$18:$C$32,3_Eelarve!$E$18:$E$32,V$5,3_Eelarve!$B$18:$B$32,$C27)</f>
        <v>0</v>
      </c>
      <c r="W27" s="190">
        <f>_xlfn.SUMIFS(3_Eelarve!$C$18:$C$32,3_Eelarve!$E$18:$E$32,W$5,3_Eelarve!$B$18:$B$32,$C27)</f>
        <v>0</v>
      </c>
      <c r="X27" s="190">
        <f>_xlfn.SUMIFS(3_Eelarve!$C$18:$C$32,3_Eelarve!$E$18:$E$32,X$5,3_Eelarve!$B$18:$B$32,$C27)</f>
        <v>0</v>
      </c>
      <c r="Y27" s="190">
        <f>_xlfn.SUMIFS(3_Eelarve!$C$18:$C$32,3_Eelarve!$E$18:$E$32,Y$5,3_Eelarve!$B$18:$B$32,$C27)</f>
        <v>0</v>
      </c>
      <c r="Z27" s="190">
        <f>_xlfn.SUMIFS(3_Eelarve!$C$18:$C$32,3_Eelarve!$E$18:$E$32,Z$5,3_Eelarve!$B$18:$B$32,$C27)</f>
        <v>0</v>
      </c>
      <c r="AA27" s="190">
        <f>_xlfn.SUMIFS(3_Eelarve!$C$18:$C$32,3_Eelarve!$E$18:$E$32,AA$5,3_Eelarve!$B$18:$B$32,$C27)</f>
        <v>0</v>
      </c>
      <c r="AB27" s="190">
        <f>_xlfn.SUMIFS(3_Eelarve!$C$18:$C$32,3_Eelarve!$E$18:$E$32,AB$5,3_Eelarve!$B$18:$B$32,$C27)</f>
        <v>0</v>
      </c>
      <c r="AC27" s="190">
        <f>_xlfn.SUMIFS(3_Eelarve!$C$18:$C$32,3_Eelarve!$E$18:$E$32,AC$5,3_Eelarve!$B$18:$B$32,$C27)</f>
        <v>0</v>
      </c>
      <c r="AD27" s="190">
        <f>_xlfn.SUMIFS(3_Eelarve!$C$18:$C$32,3_Eelarve!$E$18:$E$32,AD$5,3_Eelarve!$B$18:$B$32,$C27)</f>
        <v>0</v>
      </c>
      <c r="AE27" s="190">
        <f>_xlfn.SUMIFS(3_Eelarve!$C$18:$C$32,3_Eelarve!$E$18:$E$32,AE$5,3_Eelarve!$B$18:$B$32,$C27)</f>
        <v>0</v>
      </c>
      <c r="AF27" s="190">
        <f>_xlfn.SUMIFS(3_Eelarve!$C$18:$C$32,3_Eelarve!$E$18:$E$32,AF$5,3_Eelarve!$B$18:$B$32,$C27)</f>
        <v>0</v>
      </c>
      <c r="AG27" s="190">
        <f>_xlfn.SUMIFS(3_Eelarve!$C$18:$C$32,3_Eelarve!$E$18:$E$32,AG$5,3_Eelarve!$B$18:$B$32,$C27)</f>
        <v>0</v>
      </c>
    </row>
    <row r="28" spans="1:33" ht="12.75">
      <c r="A28" s="173"/>
      <c r="B28" s="589" t="s">
        <v>287</v>
      </c>
      <c r="C28" s="589"/>
      <c r="D28" s="191">
        <f aca="true" t="shared" si="3" ref="D28:AG28">SUM(D17:D27)</f>
        <v>0</v>
      </c>
      <c r="E28" s="191">
        <f t="shared" si="3"/>
        <v>0</v>
      </c>
      <c r="F28" s="191">
        <f t="shared" si="3"/>
        <v>0</v>
      </c>
      <c r="G28" s="191">
        <f t="shared" si="3"/>
        <v>0</v>
      </c>
      <c r="H28" s="191">
        <f t="shared" si="3"/>
        <v>0</v>
      </c>
      <c r="I28" s="191">
        <f t="shared" si="3"/>
        <v>0</v>
      </c>
      <c r="J28" s="191">
        <f t="shared" si="3"/>
        <v>0</v>
      </c>
      <c r="K28" s="191">
        <f t="shared" si="3"/>
        <v>0</v>
      </c>
      <c r="L28" s="191">
        <f t="shared" si="3"/>
        <v>0</v>
      </c>
      <c r="M28" s="191">
        <f t="shared" si="3"/>
        <v>0</v>
      </c>
      <c r="N28" s="191">
        <f t="shared" si="3"/>
        <v>0</v>
      </c>
      <c r="O28" s="191">
        <f t="shared" si="3"/>
        <v>0</v>
      </c>
      <c r="P28" s="191">
        <f t="shared" si="3"/>
        <v>0</v>
      </c>
      <c r="Q28" s="191">
        <f t="shared" si="3"/>
        <v>0</v>
      </c>
      <c r="R28" s="191">
        <f t="shared" si="3"/>
        <v>0</v>
      </c>
      <c r="S28" s="191">
        <f t="shared" si="3"/>
        <v>0</v>
      </c>
      <c r="T28" s="191">
        <f t="shared" si="3"/>
        <v>0</v>
      </c>
      <c r="U28" s="191">
        <f t="shared" si="3"/>
        <v>0</v>
      </c>
      <c r="V28" s="191">
        <f t="shared" si="3"/>
        <v>0</v>
      </c>
      <c r="W28" s="191">
        <f t="shared" si="3"/>
        <v>0</v>
      </c>
      <c r="X28" s="191">
        <f t="shared" si="3"/>
        <v>0</v>
      </c>
      <c r="Y28" s="191">
        <f t="shared" si="3"/>
        <v>0</v>
      </c>
      <c r="Z28" s="191">
        <f t="shared" si="3"/>
        <v>0</v>
      </c>
      <c r="AA28" s="191">
        <f t="shared" si="3"/>
        <v>0</v>
      </c>
      <c r="AB28" s="191">
        <f t="shared" si="3"/>
        <v>0</v>
      </c>
      <c r="AC28" s="191">
        <f t="shared" si="3"/>
        <v>0</v>
      </c>
      <c r="AD28" s="191">
        <f t="shared" si="3"/>
        <v>0</v>
      </c>
      <c r="AE28" s="191">
        <f t="shared" si="3"/>
        <v>0</v>
      </c>
      <c r="AF28" s="191">
        <f t="shared" si="3"/>
        <v>0</v>
      </c>
      <c r="AG28" s="191">
        <f t="shared" si="3"/>
        <v>0</v>
      </c>
    </row>
    <row r="29" spans="1:33" s="170" customFormat="1" ht="12.75">
      <c r="A29" s="177"/>
      <c r="B29" s="457"/>
      <c r="C29" s="457"/>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row>
    <row r="30" spans="1:33" ht="14.25">
      <c r="A30" s="173"/>
      <c r="B30" s="592" t="s">
        <v>290</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1:33" ht="12.75">
      <c r="A31" s="173"/>
      <c r="B31" s="194" t="s">
        <v>6</v>
      </c>
      <c r="C31" s="195" t="s">
        <v>289</v>
      </c>
      <c r="D31" s="190">
        <f>_xlfn.SUMIFS(3_Eelarve!$D$18:$D$32,3_Eelarve!$E$18:$E$32,D$5)</f>
        <v>0</v>
      </c>
      <c r="E31" s="190">
        <f>_xlfn.SUMIFS(3_Eelarve!$D$18:$D$32,3_Eelarve!$E$18:$E$32,E$5)</f>
        <v>0</v>
      </c>
      <c r="F31" s="190">
        <f>_xlfn.SUMIFS(3_Eelarve!$D$18:$D$32,3_Eelarve!$E$18:$E$32,F$5)</f>
        <v>0</v>
      </c>
      <c r="G31" s="190">
        <f>_xlfn.SUMIFS(3_Eelarve!$D$18:$D$32,3_Eelarve!$E$18:$E$32,G$5)</f>
        <v>0</v>
      </c>
      <c r="H31" s="190">
        <f>_xlfn.SUMIFS(3_Eelarve!$D$18:$D$32,3_Eelarve!$E$18:$E$32,H$5)</f>
        <v>0</v>
      </c>
      <c r="I31" s="190">
        <f>_xlfn.SUMIFS(3_Eelarve!$D$18:$D$32,3_Eelarve!$E$18:$E$32,I$5)</f>
        <v>0</v>
      </c>
      <c r="J31" s="190">
        <f>_xlfn.SUMIFS(3_Eelarve!$D$18:$D$32,3_Eelarve!$E$18:$E$32,J$5)</f>
        <v>0</v>
      </c>
      <c r="K31" s="190">
        <f>_xlfn.SUMIFS(3_Eelarve!$D$18:$D$32,3_Eelarve!$E$18:$E$32,K$5)</f>
        <v>0</v>
      </c>
      <c r="L31" s="190">
        <f>_xlfn.SUMIFS(3_Eelarve!$D$18:$D$32,3_Eelarve!$E$18:$E$32,L$5)</f>
        <v>0</v>
      </c>
      <c r="M31" s="190">
        <f>_xlfn.SUMIFS(3_Eelarve!$D$18:$D$32,3_Eelarve!$E$18:$E$32,M$5)</f>
        <v>0</v>
      </c>
      <c r="N31" s="190">
        <f>_xlfn.SUMIFS(3_Eelarve!$D$18:$D$32,3_Eelarve!$E$18:$E$32,N$5)</f>
        <v>0</v>
      </c>
      <c r="O31" s="190">
        <f>_xlfn.SUMIFS(3_Eelarve!$D$18:$D$32,3_Eelarve!$E$18:$E$32,O$5)</f>
        <v>0</v>
      </c>
      <c r="P31" s="190">
        <f>_xlfn.SUMIFS(3_Eelarve!$D$18:$D$32,3_Eelarve!$E$18:$E$32,P$5)</f>
        <v>0</v>
      </c>
      <c r="Q31" s="190">
        <f>_xlfn.SUMIFS(3_Eelarve!$D$18:$D$32,3_Eelarve!$E$18:$E$32,Q$5)</f>
        <v>0</v>
      </c>
      <c r="R31" s="190">
        <f>_xlfn.SUMIFS(3_Eelarve!$D$18:$D$32,3_Eelarve!$E$18:$E$32,R$5)</f>
        <v>0</v>
      </c>
      <c r="S31" s="190">
        <f>_xlfn.SUMIFS(3_Eelarve!$D$18:$D$32,3_Eelarve!$E$18:$E$32,S$5)</f>
        <v>0</v>
      </c>
      <c r="T31" s="190">
        <f>_xlfn.SUMIFS(3_Eelarve!$D$18:$D$32,3_Eelarve!$E$18:$E$32,T$5)</f>
        <v>0</v>
      </c>
      <c r="U31" s="190">
        <f>_xlfn.SUMIFS(3_Eelarve!$D$18:$D$32,3_Eelarve!$E$18:$E$32,U$5)</f>
        <v>0</v>
      </c>
      <c r="V31" s="190">
        <f>_xlfn.SUMIFS(3_Eelarve!$D$18:$D$32,3_Eelarve!$E$18:$E$32,V$5)</f>
        <v>0</v>
      </c>
      <c r="W31" s="190">
        <f>_xlfn.SUMIFS(3_Eelarve!$D$18:$D$32,3_Eelarve!$E$18:$E$32,W$5)</f>
        <v>0</v>
      </c>
      <c r="X31" s="190">
        <f>_xlfn.SUMIFS(3_Eelarve!$D$18:$D$32,3_Eelarve!$E$18:$E$32,X$5)</f>
        <v>0</v>
      </c>
      <c r="Y31" s="190">
        <f>_xlfn.SUMIFS(3_Eelarve!$D$18:$D$32,3_Eelarve!$E$18:$E$32,Y$5)</f>
        <v>0</v>
      </c>
      <c r="Z31" s="190">
        <f>_xlfn.SUMIFS(3_Eelarve!$D$18:$D$32,3_Eelarve!$E$18:$E$32,Z$5)</f>
        <v>0</v>
      </c>
      <c r="AA31" s="190">
        <f>_xlfn.SUMIFS(3_Eelarve!$D$18:$D$32,3_Eelarve!$E$18:$E$32,AA$5)</f>
        <v>0</v>
      </c>
      <c r="AB31" s="190">
        <f>_xlfn.SUMIFS(3_Eelarve!$D$18:$D$32,3_Eelarve!$E$18:$E$32,AB$5)</f>
        <v>0</v>
      </c>
      <c r="AC31" s="190">
        <f>_xlfn.SUMIFS(3_Eelarve!$D$18:$D$32,3_Eelarve!$E$18:$E$32,AC$5)</f>
        <v>0</v>
      </c>
      <c r="AD31" s="190">
        <f>_xlfn.SUMIFS(3_Eelarve!$D$18:$D$32,3_Eelarve!$E$18:$E$32,AD$5)</f>
        <v>0</v>
      </c>
      <c r="AE31" s="190">
        <f>_xlfn.SUMIFS(3_Eelarve!$D$18:$D$32,3_Eelarve!$E$18:$E$32,AE$5)</f>
        <v>0</v>
      </c>
      <c r="AF31" s="190">
        <f>_xlfn.SUMIFS(3_Eelarve!$D$18:$D$32,3_Eelarve!$E$18:$E$32,AF$5)</f>
        <v>0</v>
      </c>
      <c r="AG31" s="190">
        <f>_xlfn.SUMIFS(3_Eelarve!$D$18:$D$32,3_Eelarve!$E$18:$E$32,AG$5)</f>
        <v>0</v>
      </c>
    </row>
    <row r="32" spans="1:33" ht="12.75">
      <c r="A32" s="173"/>
      <c r="B32" s="589" t="s">
        <v>288</v>
      </c>
      <c r="C32" s="589"/>
      <c r="D32" s="191">
        <f>SUM(D31:D31)</f>
        <v>0</v>
      </c>
      <c r="E32" s="191">
        <f aca="true" t="shared" si="4" ref="E32:AG32">SUM(E31:E31)</f>
        <v>0</v>
      </c>
      <c r="F32" s="191">
        <f t="shared" si="4"/>
        <v>0</v>
      </c>
      <c r="G32" s="191">
        <f t="shared" si="4"/>
        <v>0</v>
      </c>
      <c r="H32" s="191">
        <f t="shared" si="4"/>
        <v>0</v>
      </c>
      <c r="I32" s="191">
        <f t="shared" si="4"/>
        <v>0</v>
      </c>
      <c r="J32" s="191">
        <f t="shared" si="4"/>
        <v>0</v>
      </c>
      <c r="K32" s="191">
        <f t="shared" si="4"/>
        <v>0</v>
      </c>
      <c r="L32" s="191">
        <f t="shared" si="4"/>
        <v>0</v>
      </c>
      <c r="M32" s="191">
        <f t="shared" si="4"/>
        <v>0</v>
      </c>
      <c r="N32" s="191">
        <f t="shared" si="4"/>
        <v>0</v>
      </c>
      <c r="O32" s="191">
        <f t="shared" si="4"/>
        <v>0</v>
      </c>
      <c r="P32" s="191">
        <f t="shared" si="4"/>
        <v>0</v>
      </c>
      <c r="Q32" s="191">
        <f t="shared" si="4"/>
        <v>0</v>
      </c>
      <c r="R32" s="191">
        <f t="shared" si="4"/>
        <v>0</v>
      </c>
      <c r="S32" s="191">
        <f t="shared" si="4"/>
        <v>0</v>
      </c>
      <c r="T32" s="191">
        <f t="shared" si="4"/>
        <v>0</v>
      </c>
      <c r="U32" s="191">
        <f t="shared" si="4"/>
        <v>0</v>
      </c>
      <c r="V32" s="191">
        <f t="shared" si="4"/>
        <v>0</v>
      </c>
      <c r="W32" s="191">
        <f t="shared" si="4"/>
        <v>0</v>
      </c>
      <c r="X32" s="191">
        <f t="shared" si="4"/>
        <v>0</v>
      </c>
      <c r="Y32" s="191">
        <f t="shared" si="4"/>
        <v>0</v>
      </c>
      <c r="Z32" s="191">
        <f t="shared" si="4"/>
        <v>0</v>
      </c>
      <c r="AA32" s="191">
        <f t="shared" si="4"/>
        <v>0</v>
      </c>
      <c r="AB32" s="191">
        <f t="shared" si="4"/>
        <v>0</v>
      </c>
      <c r="AC32" s="191">
        <f t="shared" si="4"/>
        <v>0</v>
      </c>
      <c r="AD32" s="191">
        <f t="shared" si="4"/>
        <v>0</v>
      </c>
      <c r="AE32" s="191">
        <f t="shared" si="4"/>
        <v>0</v>
      </c>
      <c r="AF32" s="191">
        <f t="shared" si="4"/>
        <v>0</v>
      </c>
      <c r="AG32" s="191">
        <f t="shared" si="4"/>
        <v>0</v>
      </c>
    </row>
    <row r="33" spans="1:33" s="172" customFormat="1" ht="12.75">
      <c r="A33" s="192"/>
      <c r="B33" s="193"/>
      <c r="C33" s="193"/>
      <c r="D33" s="184"/>
      <c r="E33" s="184"/>
      <c r="F33" s="184"/>
      <c r="G33" s="184"/>
      <c r="H33" s="184"/>
      <c r="I33" s="184"/>
      <c r="J33" s="184"/>
      <c r="K33" s="184"/>
      <c r="L33" s="184"/>
      <c r="M33" s="184"/>
      <c r="N33" s="184"/>
      <c r="O33" s="184"/>
      <c r="P33" s="184"/>
      <c r="Q33" s="184"/>
      <c r="R33" s="184"/>
      <c r="S33" s="184"/>
      <c r="T33" s="184"/>
      <c r="U33" s="184"/>
      <c r="V33" s="192"/>
      <c r="W33" s="192"/>
      <c r="X33" s="192"/>
      <c r="Y33" s="192"/>
      <c r="Z33" s="192"/>
      <c r="AA33" s="192"/>
      <c r="AB33" s="192"/>
      <c r="AC33" s="192"/>
      <c r="AD33" s="192"/>
      <c r="AE33" s="192"/>
      <c r="AF33" s="192"/>
      <c r="AG33" s="192"/>
    </row>
    <row r="34" spans="1:33" ht="14.25">
      <c r="A34" s="173"/>
      <c r="B34" s="592" t="s">
        <v>292</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row>
    <row r="35" spans="1:33" ht="12.75">
      <c r="A35" s="173"/>
      <c r="B35" s="194" t="s">
        <v>7</v>
      </c>
      <c r="C35" s="195" t="s">
        <v>193</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row>
    <row r="36" spans="1:34" ht="12.75">
      <c r="A36" s="173"/>
      <c r="B36" s="197" t="s">
        <v>291</v>
      </c>
      <c r="C36" s="198" t="s">
        <v>119</v>
      </c>
      <c r="D36" s="199">
        <f>_xlfn.SUMIFS(3_Eelarve!$I$33:$R$33,3_Eelarve!$I$17:$R$17,D$5)</f>
        <v>0</v>
      </c>
      <c r="E36" s="199">
        <f>_xlfn.SUMIFS(3_Eelarve!$I$33:$R$33,3_Eelarve!$I$17:$R$17,E$5)</f>
        <v>0</v>
      </c>
      <c r="F36" s="199">
        <f>_xlfn.SUMIFS(3_Eelarve!$I$33:$R$33,3_Eelarve!$I$17:$R$17,F$5)</f>
        <v>0</v>
      </c>
      <c r="G36" s="199">
        <f>_xlfn.SUMIFS(3_Eelarve!$I$33:$R$33,3_Eelarve!$I$17:$R$17,G$5)</f>
        <v>0</v>
      </c>
      <c r="H36" s="199">
        <f>_xlfn.SUMIFS(3_Eelarve!$I$33:$R$33,3_Eelarve!$I$17:$R$17,H$5)</f>
        <v>0</v>
      </c>
      <c r="I36" s="199">
        <f>_xlfn.SUMIFS(3_Eelarve!$I$33:$R$33,3_Eelarve!$I$17:$R$17,I$5)</f>
        <v>0</v>
      </c>
      <c r="J36" s="199">
        <f>_xlfn.SUMIFS(3_Eelarve!$I$33:$R$33,3_Eelarve!$I$17:$R$17,J$5)</f>
        <v>0</v>
      </c>
      <c r="K36" s="199">
        <f>_xlfn.SUMIFS(3_Eelarve!$I$33:$R$33,3_Eelarve!$I$17:$R$17,K$5)</f>
        <v>0</v>
      </c>
      <c r="L36" s="199">
        <f>_xlfn.SUMIFS(3_Eelarve!$I$33:$R$33,3_Eelarve!$I$17:$R$17,L$5)</f>
        <v>0</v>
      </c>
      <c r="M36" s="199">
        <f>_xlfn.SUMIFS(3_Eelarve!$I$33:$R$33,3_Eelarve!$I$17:$R$17,M$5)</f>
        <v>0</v>
      </c>
      <c r="N36" s="199">
        <f>_xlfn.SUMIFS(3_Eelarve!$I$33:$R$33,3_Eelarve!$I$17:$R$17,N$5)</f>
        <v>0</v>
      </c>
      <c r="O36" s="199">
        <f>_xlfn.SUMIFS(3_Eelarve!$I$33:$R$33,3_Eelarve!$I$17:$R$17,O$5)</f>
        <v>0</v>
      </c>
      <c r="P36" s="199">
        <f>_xlfn.SUMIFS(3_Eelarve!$I$33:$R$33,3_Eelarve!$I$17:$R$17,P$5)</f>
        <v>0</v>
      </c>
      <c r="Q36" s="199">
        <f>_xlfn.SUMIFS(3_Eelarve!$I$33:$R$33,3_Eelarve!$I$17:$R$17,Q$5)</f>
        <v>0</v>
      </c>
      <c r="R36" s="199">
        <f>_xlfn.SUMIFS(3_Eelarve!$I$33:$R$33,3_Eelarve!$I$17:$R$17,R$5)</f>
        <v>0</v>
      </c>
      <c r="S36" s="199">
        <f>_xlfn.SUMIFS(3_Eelarve!$I$33:$R$33,3_Eelarve!$I$17:$R$17,S$5)</f>
        <v>0</v>
      </c>
      <c r="T36" s="199">
        <f>_xlfn.SUMIFS(3_Eelarve!$I$33:$R$33,3_Eelarve!$I$17:$R$17,T$5)</f>
        <v>0</v>
      </c>
      <c r="U36" s="199">
        <f>_xlfn.SUMIFS(3_Eelarve!$I$33:$R$33,3_Eelarve!$I$17:$R$17,U$5)</f>
        <v>0</v>
      </c>
      <c r="V36" s="199">
        <f>_xlfn.SUMIFS(3_Eelarve!$I$33:$R$33,3_Eelarve!$I$17:$R$17,V$5)</f>
        <v>0</v>
      </c>
      <c r="W36" s="199">
        <f>_xlfn.SUMIFS(3_Eelarve!$I$33:$R$33,3_Eelarve!$I$17:$R$17,W$5)</f>
        <v>0</v>
      </c>
      <c r="X36" s="199">
        <f>_xlfn.SUMIFS(3_Eelarve!$I$33:$R$33,3_Eelarve!$I$17:$R$17,X$5)</f>
        <v>0</v>
      </c>
      <c r="Y36" s="199">
        <f>_xlfn.SUMIFS(3_Eelarve!$I$33:$R$33,3_Eelarve!$I$17:$R$17,Y$5)</f>
        <v>0</v>
      </c>
      <c r="Z36" s="199">
        <f>_xlfn.SUMIFS(3_Eelarve!$I$33:$R$33,3_Eelarve!$I$17:$R$17,Z$5)</f>
        <v>0</v>
      </c>
      <c r="AA36" s="199">
        <f>_xlfn.SUMIFS(3_Eelarve!$I$33:$R$33,3_Eelarve!$I$17:$R$17,AA$5)</f>
        <v>0</v>
      </c>
      <c r="AB36" s="199">
        <f>_xlfn.SUMIFS(3_Eelarve!$I$33:$R$33,3_Eelarve!$I$17:$R$17,AB$5)</f>
        <v>0</v>
      </c>
      <c r="AC36" s="199">
        <f>_xlfn.SUMIFS(3_Eelarve!$I$33:$R$33,3_Eelarve!$I$17:$R$17,AC$5)</f>
        <v>0</v>
      </c>
      <c r="AD36" s="199">
        <f>_xlfn.SUMIFS(3_Eelarve!$I$33:$R$33,3_Eelarve!$I$17:$R$17,AD$5)</f>
        <v>0</v>
      </c>
      <c r="AE36" s="199">
        <f>_xlfn.SUMIFS(3_Eelarve!$I$33:$R$33,3_Eelarve!$I$17:$R$17,AE$5)</f>
        <v>0</v>
      </c>
      <c r="AF36" s="199">
        <f>_xlfn.SUMIFS(3_Eelarve!$I$33:$R$33,3_Eelarve!$I$17:$R$17,AF$5)</f>
        <v>0</v>
      </c>
      <c r="AG36" s="199">
        <f>_xlfn.SUMIFS(3_Eelarve!$I$33:$R$33,3_Eelarve!$I$17:$R$17,AG$5)</f>
        <v>0</v>
      </c>
      <c r="AH36" s="470"/>
    </row>
    <row r="37" spans="1:33" ht="12.75">
      <c r="A37" s="173"/>
      <c r="B37" s="589" t="s">
        <v>194</v>
      </c>
      <c r="C37" s="589"/>
      <c r="D37" s="191">
        <f aca="true" t="shared" si="5" ref="D37:N37">D36-D35</f>
        <v>0</v>
      </c>
      <c r="E37" s="191">
        <f t="shared" si="5"/>
        <v>0</v>
      </c>
      <c r="F37" s="191">
        <f t="shared" si="5"/>
        <v>0</v>
      </c>
      <c r="G37" s="191">
        <f t="shared" si="5"/>
        <v>0</v>
      </c>
      <c r="H37" s="191">
        <f t="shared" si="5"/>
        <v>0</v>
      </c>
      <c r="I37" s="191">
        <f t="shared" si="5"/>
        <v>0</v>
      </c>
      <c r="J37" s="191">
        <f t="shared" si="5"/>
        <v>0</v>
      </c>
      <c r="K37" s="191">
        <f t="shared" si="5"/>
        <v>0</v>
      </c>
      <c r="L37" s="191">
        <f t="shared" si="5"/>
        <v>0</v>
      </c>
      <c r="M37" s="191">
        <f t="shared" si="5"/>
        <v>0</v>
      </c>
      <c r="N37" s="191">
        <f t="shared" si="5"/>
        <v>0</v>
      </c>
      <c r="O37" s="191">
        <f>O36-O35</f>
        <v>0</v>
      </c>
      <c r="P37" s="191">
        <f aca="true" t="shared" si="6" ref="P37:AG37">P36-P35</f>
        <v>0</v>
      </c>
      <c r="Q37" s="191">
        <f t="shared" si="6"/>
        <v>0</v>
      </c>
      <c r="R37" s="191">
        <f t="shared" si="6"/>
        <v>0</v>
      </c>
      <c r="S37" s="191">
        <f t="shared" si="6"/>
        <v>0</v>
      </c>
      <c r="T37" s="191">
        <f t="shared" si="6"/>
        <v>0</v>
      </c>
      <c r="U37" s="191">
        <f t="shared" si="6"/>
        <v>0</v>
      </c>
      <c r="V37" s="191">
        <f t="shared" si="6"/>
        <v>0</v>
      </c>
      <c r="W37" s="191">
        <f t="shared" si="6"/>
        <v>0</v>
      </c>
      <c r="X37" s="191">
        <f t="shared" si="6"/>
        <v>0</v>
      </c>
      <c r="Y37" s="191">
        <f t="shared" si="6"/>
        <v>0</v>
      </c>
      <c r="Z37" s="191">
        <f t="shared" si="6"/>
        <v>0</v>
      </c>
      <c r="AA37" s="191">
        <f t="shared" si="6"/>
        <v>0</v>
      </c>
      <c r="AB37" s="191">
        <f t="shared" si="6"/>
        <v>0</v>
      </c>
      <c r="AC37" s="191">
        <f t="shared" si="6"/>
        <v>0</v>
      </c>
      <c r="AD37" s="191">
        <f t="shared" si="6"/>
        <v>0</v>
      </c>
      <c r="AE37" s="191">
        <f t="shared" si="6"/>
        <v>0</v>
      </c>
      <c r="AF37" s="191">
        <f t="shared" si="6"/>
        <v>0</v>
      </c>
      <c r="AG37" s="191">
        <f t="shared" si="6"/>
        <v>0</v>
      </c>
    </row>
    <row r="39" spans="1:33" ht="12.75">
      <c r="A39" s="173"/>
      <c r="B39" s="589" t="s">
        <v>301</v>
      </c>
      <c r="C39" s="589"/>
      <c r="D39" s="191">
        <f>D14-D28-D32-D37</f>
        <v>0</v>
      </c>
      <c r="E39" s="191">
        <f aca="true" t="shared" si="7" ref="E39:AG39">E14-E28-E32-E37</f>
        <v>0</v>
      </c>
      <c r="F39" s="191">
        <f t="shared" si="7"/>
        <v>0</v>
      </c>
      <c r="G39" s="191">
        <f t="shared" si="7"/>
        <v>0</v>
      </c>
      <c r="H39" s="191">
        <f t="shared" si="7"/>
        <v>0</v>
      </c>
      <c r="I39" s="191">
        <f t="shared" si="7"/>
        <v>0</v>
      </c>
      <c r="J39" s="191">
        <f t="shared" si="7"/>
        <v>0</v>
      </c>
      <c r="K39" s="191">
        <f t="shared" si="7"/>
        <v>0</v>
      </c>
      <c r="L39" s="191">
        <f t="shared" si="7"/>
        <v>0</v>
      </c>
      <c r="M39" s="191">
        <f t="shared" si="7"/>
        <v>0</v>
      </c>
      <c r="N39" s="191">
        <f t="shared" si="7"/>
        <v>0</v>
      </c>
      <c r="O39" s="191">
        <f t="shared" si="7"/>
        <v>0</v>
      </c>
      <c r="P39" s="191">
        <f t="shared" si="7"/>
        <v>0</v>
      </c>
      <c r="Q39" s="191">
        <f t="shared" si="7"/>
        <v>0</v>
      </c>
      <c r="R39" s="191">
        <f t="shared" si="7"/>
        <v>0</v>
      </c>
      <c r="S39" s="191">
        <f t="shared" si="7"/>
        <v>0</v>
      </c>
      <c r="T39" s="191">
        <f t="shared" si="7"/>
        <v>0</v>
      </c>
      <c r="U39" s="191">
        <f t="shared" si="7"/>
        <v>0</v>
      </c>
      <c r="V39" s="191">
        <f t="shared" si="7"/>
        <v>0</v>
      </c>
      <c r="W39" s="191">
        <f t="shared" si="7"/>
        <v>0</v>
      </c>
      <c r="X39" s="191">
        <f t="shared" si="7"/>
        <v>0</v>
      </c>
      <c r="Y39" s="191">
        <f t="shared" si="7"/>
        <v>0</v>
      </c>
      <c r="Z39" s="191">
        <f t="shared" si="7"/>
        <v>0</v>
      </c>
      <c r="AA39" s="191">
        <f t="shared" si="7"/>
        <v>0</v>
      </c>
      <c r="AB39" s="191">
        <f t="shared" si="7"/>
        <v>0</v>
      </c>
      <c r="AC39" s="191">
        <f t="shared" si="7"/>
        <v>0</v>
      </c>
      <c r="AD39" s="191">
        <f t="shared" si="7"/>
        <v>0</v>
      </c>
      <c r="AE39" s="191">
        <f t="shared" si="7"/>
        <v>0</v>
      </c>
      <c r="AF39" s="191">
        <f t="shared" si="7"/>
        <v>0</v>
      </c>
      <c r="AG39" s="191">
        <f t="shared" si="7"/>
        <v>0</v>
      </c>
    </row>
    <row r="40" spans="2:43" s="170" customFormat="1" ht="15">
      <c r="B40" s="598"/>
      <c r="C40" s="598"/>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7"/>
      <c r="AI40" s="517"/>
      <c r="AJ40" s="517"/>
      <c r="AK40" s="517"/>
      <c r="AL40" s="517"/>
      <c r="AM40" s="517"/>
      <c r="AN40" s="517"/>
      <c r="AO40" s="517"/>
      <c r="AP40" s="517"/>
      <c r="AQ40" s="517"/>
    </row>
    <row r="41" spans="2:43" s="170" customFormat="1" ht="12.75">
      <c r="B41" s="598"/>
      <c r="C41" s="59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row>
    <row r="42" ht="12.75">
      <c r="D42" s="392"/>
    </row>
    <row r="43" ht="12.75">
      <c r="D43" s="392"/>
    </row>
  </sheetData>
  <sheetProtection selectLockedCells="1" selectUnlockedCells="1"/>
  <mergeCells count="14">
    <mergeCell ref="B39:C39"/>
    <mergeCell ref="B30:AG30"/>
    <mergeCell ref="B32:C32"/>
    <mergeCell ref="B41:C41"/>
    <mergeCell ref="B40:C40"/>
    <mergeCell ref="B7:C7"/>
    <mergeCell ref="B16:AG16"/>
    <mergeCell ref="B37:C37"/>
    <mergeCell ref="B28:C28"/>
    <mergeCell ref="B9:C9"/>
    <mergeCell ref="B13:C13"/>
    <mergeCell ref="B34:AG34"/>
    <mergeCell ref="B11:C11"/>
    <mergeCell ref="B14:C14"/>
  </mergeCells>
  <conditionalFormatting sqref="D35:AG35">
    <cfRule type="expression" priority="1" dxfId="0" stopIfTrue="1">
      <formula>AND(D7="X",$C$1=1)</formula>
    </cfRule>
  </conditionalFormatting>
  <printOptions horizontalCentered="1"/>
  <pageMargins left="0.07847222222222222" right="0.11805555555555555" top="0.5902777777777778" bottom="0.7486111111111111" header="0.5118055555555555" footer="0.31527777777777777"/>
  <pageSetup horizontalDpi="300" verticalDpi="300" orientation="landscape" paperSize="9" scale="73" r:id="rId1"/>
  <headerFooter alignWithMargins="0">
    <oddFooter>&amp;C&amp;A&amp;RPage &amp;P</oddFooter>
  </headerFooter>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Margit Karu</dc:creator>
  <cp:keywords/>
  <dc:description/>
  <cp:lastModifiedBy>margit.karu</cp:lastModifiedBy>
  <cp:lastPrinted>2015-06-16T08:35:10Z</cp:lastPrinted>
  <dcterms:created xsi:type="dcterms:W3CDTF">2015-03-09T10:21:13Z</dcterms:created>
  <dcterms:modified xsi:type="dcterms:W3CDTF">2016-02-03T13:21:04Z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